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choolFinance\_Office of BUDGET &amp; SCHOOL FUNDING_\Fiscal Year 2017\WebPage Editing\Traditional Schools\"/>
    </mc:Choice>
  </mc:AlternateContent>
  <bookViews>
    <workbookView xWindow="1245" yWindow="0" windowWidth="23040" windowHeight="9105"/>
  </bookViews>
  <sheets>
    <sheet name="District Profile Report" sheetId="5" r:id="rId1"/>
    <sheet name="District Data" sheetId="1" r:id="rId2"/>
    <sheet name="Similar District Data" sheetId="2" r:id="rId3"/>
    <sheet name="State Data" sheetId="3" r:id="rId4"/>
  </sheets>
  <externalReferences>
    <externalReference r:id="rId5"/>
  </externalReferences>
  <calcPr calcId="171027"/>
</workbook>
</file>

<file path=xl/calcChain.xml><?xml version="1.0" encoding="utf-8"?>
<calcChain xmlns="http://schemas.openxmlformats.org/spreadsheetml/2006/main">
  <c r="I76" i="5" l="1"/>
  <c r="I75" i="5"/>
  <c r="I74" i="5"/>
  <c r="I73" i="5"/>
  <c r="I72" i="5"/>
  <c r="I70" i="5"/>
  <c r="I69" i="5"/>
  <c r="I68" i="5"/>
  <c r="I67" i="5"/>
  <c r="I66" i="5"/>
  <c r="I65" i="5"/>
  <c r="I64" i="5"/>
  <c r="I63" i="5"/>
  <c r="I62" i="5"/>
  <c r="I61" i="5"/>
  <c r="I60" i="5"/>
  <c r="I58" i="5"/>
  <c r="I57" i="5"/>
  <c r="I56" i="5"/>
  <c r="I55" i="5"/>
  <c r="I54" i="5"/>
  <c r="I53" i="5"/>
  <c r="I51" i="5"/>
  <c r="I50" i="5"/>
  <c r="I49" i="5"/>
  <c r="I48" i="5"/>
  <c r="I47" i="5"/>
  <c r="I46" i="5"/>
  <c r="I44" i="5"/>
  <c r="I43" i="5"/>
  <c r="I42" i="5"/>
  <c r="I41" i="5"/>
  <c r="I40" i="5"/>
  <c r="I39" i="5"/>
  <c r="I38" i="5"/>
  <c r="I37" i="5"/>
  <c r="I36" i="5"/>
  <c r="I35" i="5"/>
  <c r="I34" i="5"/>
  <c r="I33" i="5"/>
  <c r="I31" i="5"/>
  <c r="I30" i="5"/>
  <c r="I29" i="5"/>
  <c r="I28" i="5"/>
  <c r="I27" i="5"/>
  <c r="I26" i="5"/>
  <c r="I25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H76" i="5"/>
  <c r="H75" i="5"/>
  <c r="H74" i="5"/>
  <c r="H73" i="5"/>
  <c r="H72" i="5"/>
  <c r="H70" i="5"/>
  <c r="H69" i="5"/>
  <c r="H68" i="5"/>
  <c r="H67" i="5"/>
  <c r="H66" i="5"/>
  <c r="H65" i="5"/>
  <c r="H64" i="5"/>
  <c r="H63" i="5"/>
  <c r="H62" i="5"/>
  <c r="H61" i="5"/>
  <c r="H60" i="5"/>
  <c r="H58" i="5"/>
  <c r="H57" i="5"/>
  <c r="H56" i="5"/>
  <c r="H55" i="5"/>
  <c r="H54" i="5"/>
  <c r="H53" i="5"/>
  <c r="H51" i="5"/>
  <c r="H50" i="5"/>
  <c r="H49" i="5"/>
  <c r="H48" i="5"/>
  <c r="H47" i="5"/>
  <c r="H46" i="5"/>
  <c r="H44" i="5"/>
  <c r="H43" i="5"/>
  <c r="H42" i="5"/>
  <c r="H41" i="5"/>
  <c r="H40" i="5"/>
  <c r="H39" i="5"/>
  <c r="H38" i="5"/>
  <c r="H37" i="5"/>
  <c r="H36" i="5"/>
  <c r="H35" i="5"/>
  <c r="H34" i="5"/>
  <c r="H33" i="5"/>
  <c r="H31" i="5"/>
  <c r="H30" i="5"/>
  <c r="H29" i="5"/>
  <c r="H28" i="5"/>
  <c r="H27" i="5"/>
  <c r="H26" i="5"/>
  <c r="H25" i="5"/>
  <c r="H23" i="5"/>
  <c r="H22" i="5"/>
  <c r="H21" i="5"/>
  <c r="H20" i="5"/>
  <c r="H19" i="5"/>
  <c r="H17" i="5"/>
  <c r="H16" i="5"/>
  <c r="H18" i="5"/>
  <c r="H15" i="5"/>
  <c r="H14" i="5"/>
  <c r="H13" i="5"/>
  <c r="H12" i="5"/>
  <c r="H11" i="5"/>
  <c r="H10" i="5"/>
  <c r="G76" i="5"/>
  <c r="G75" i="5"/>
  <c r="G74" i="5"/>
  <c r="G73" i="5"/>
  <c r="G72" i="5"/>
  <c r="G70" i="5"/>
  <c r="G69" i="5"/>
  <c r="G68" i="5"/>
  <c r="G67" i="5"/>
  <c r="G66" i="5"/>
  <c r="G65" i="5"/>
  <c r="G64" i="5"/>
  <c r="G63" i="5"/>
  <c r="G62" i="5"/>
  <c r="G61" i="5"/>
  <c r="G60" i="5"/>
  <c r="G58" i="5"/>
  <c r="G57" i="5"/>
  <c r="G56" i="5"/>
  <c r="G55" i="5"/>
  <c r="G54" i="5"/>
  <c r="G53" i="5"/>
  <c r="G51" i="5"/>
  <c r="G50" i="5"/>
  <c r="G49" i="5"/>
  <c r="G48" i="5"/>
  <c r="G47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1" i="5"/>
  <c r="G30" i="5"/>
  <c r="G29" i="5"/>
  <c r="G28" i="5"/>
  <c r="G27" i="5"/>
  <c r="G26" i="5"/>
  <c r="G25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F76" i="5"/>
  <c r="F75" i="5"/>
  <c r="F74" i="5"/>
  <c r="F73" i="5"/>
  <c r="F72" i="5"/>
  <c r="F70" i="5"/>
  <c r="F69" i="5"/>
  <c r="F68" i="5"/>
  <c r="F67" i="5"/>
  <c r="F66" i="5"/>
  <c r="F65" i="5"/>
  <c r="F64" i="5"/>
  <c r="F63" i="5"/>
  <c r="F62" i="5"/>
  <c r="F61" i="5"/>
  <c r="F60" i="5"/>
  <c r="F58" i="5"/>
  <c r="F57" i="5"/>
  <c r="F56" i="5"/>
  <c r="F55" i="5"/>
  <c r="F54" i="5"/>
  <c r="F53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D8" i="5" l="1"/>
  <c r="A6" i="5"/>
  <c r="E76" i="5" l="1"/>
  <c r="E72" i="5"/>
  <c r="E67" i="5"/>
  <c r="E63" i="5"/>
  <c r="E58" i="5"/>
  <c r="E54" i="5"/>
  <c r="E49" i="5"/>
  <c r="E44" i="5"/>
  <c r="E40" i="5"/>
  <c r="E36" i="5"/>
  <c r="E31" i="5"/>
  <c r="E27" i="5"/>
  <c r="E22" i="5"/>
  <c r="E18" i="5"/>
  <c r="E14" i="5"/>
  <c r="E10" i="5"/>
  <c r="E75" i="5"/>
  <c r="E70" i="5"/>
  <c r="E66" i="5"/>
  <c r="E62" i="5"/>
  <c r="E57" i="5"/>
  <c r="E53" i="5"/>
  <c r="E48" i="5"/>
  <c r="E43" i="5"/>
  <c r="E39" i="5"/>
  <c r="E35" i="5"/>
  <c r="E30" i="5"/>
  <c r="E26" i="5"/>
  <c r="E21" i="5"/>
  <c r="E17" i="5"/>
  <c r="E74" i="5"/>
  <c r="E69" i="5"/>
  <c r="E65" i="5"/>
  <c r="E61" i="5"/>
  <c r="E56" i="5"/>
  <c r="E51" i="5"/>
  <c r="E47" i="5"/>
  <c r="E42" i="5"/>
  <c r="E38" i="5"/>
  <c r="E34" i="5"/>
  <c r="E29" i="5"/>
  <c r="E25" i="5"/>
  <c r="E20" i="5"/>
  <c r="E16" i="5"/>
  <c r="E12" i="5"/>
  <c r="E73" i="5"/>
  <c r="E68" i="5"/>
  <c r="E64" i="5"/>
  <c r="E60" i="5"/>
  <c r="E55" i="5"/>
  <c r="E50" i="5"/>
  <c r="E46" i="5"/>
  <c r="E41" i="5"/>
  <c r="E37" i="5"/>
  <c r="E33" i="5"/>
  <c r="E28" i="5"/>
  <c r="E23" i="5"/>
  <c r="E19" i="5"/>
  <c r="E15" i="5"/>
  <c r="E11" i="5"/>
  <c r="E13" i="5"/>
  <c r="D12" i="5"/>
  <c r="D16" i="5"/>
  <c r="D20" i="5"/>
  <c r="D25" i="5"/>
  <c r="D29" i="5"/>
  <c r="D34" i="5"/>
  <c r="D38" i="5"/>
  <c r="D42" i="5"/>
  <c r="D47" i="5"/>
  <c r="D51" i="5"/>
  <c r="D56" i="5"/>
  <c r="D61" i="5"/>
  <c r="D65" i="5"/>
  <c r="D69" i="5"/>
  <c r="D74" i="5"/>
  <c r="D11" i="5"/>
  <c r="D15" i="5"/>
  <c r="D19" i="5"/>
  <c r="D23" i="5"/>
  <c r="D28" i="5"/>
  <c r="D33" i="5"/>
  <c r="D37" i="5"/>
  <c r="D41" i="5"/>
  <c r="D46" i="5"/>
  <c r="D50" i="5"/>
  <c r="D55" i="5"/>
  <c r="D60" i="5"/>
  <c r="D64" i="5"/>
  <c r="D68" i="5"/>
  <c r="D73" i="5"/>
  <c r="D13" i="5"/>
  <c r="D17" i="5"/>
  <c r="D21" i="5"/>
  <c r="D26" i="5"/>
  <c r="D30" i="5"/>
  <c r="D35" i="5"/>
  <c r="D39" i="5"/>
  <c r="D43" i="5"/>
  <c r="D48" i="5"/>
  <c r="D53" i="5"/>
  <c r="D57" i="5"/>
  <c r="D62" i="5"/>
  <c r="D66" i="5"/>
  <c r="D70" i="5"/>
  <c r="D75" i="5"/>
  <c r="D10" i="5"/>
  <c r="D14" i="5"/>
  <c r="D18" i="5"/>
  <c r="D22" i="5"/>
  <c r="D27" i="5"/>
  <c r="D31" i="5"/>
  <c r="D36" i="5"/>
  <c r="D40" i="5"/>
  <c r="D44" i="5"/>
  <c r="D49" i="5"/>
  <c r="D54" i="5"/>
  <c r="D58" i="5"/>
  <c r="D63" i="5"/>
  <c r="D67" i="5"/>
  <c r="D72" i="5"/>
  <c r="D76" i="5"/>
</calcChain>
</file>

<file path=xl/sharedStrings.xml><?xml version="1.0" encoding="utf-8"?>
<sst xmlns="http://schemas.openxmlformats.org/spreadsheetml/2006/main" count="2192" uniqueCount="872">
  <si>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</si>
  <si>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</si>
  <si>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</si>
  <si>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</si>
  <si>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</si>
  <si>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</si>
  <si>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</si>
  <si>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</si>
  <si>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</si>
  <si>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</si>
  <si>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</si>
  <si>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</si>
  <si>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</si>
  <si>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</si>
  <si>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</si>
  <si>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</si>
  <si>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</si>
  <si>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</si>
  <si>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</si>
  <si>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</si>
  <si>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</si>
  <si>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</si>
  <si>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</si>
  <si>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</si>
  <si>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</si>
  <si>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</si>
  <si>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</si>
  <si>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</si>
  <si>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</si>
  <si>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</si>
  <si>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</si>
  <si>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</si>
  <si>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</si>
  <si>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</si>
  <si>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</si>
  <si>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</si>
  <si>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</si>
  <si>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</si>
  <si>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</si>
  <si>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</si>
  <si>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</si>
  <si>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</si>
  <si>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</si>
  <si>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</si>
  <si>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</si>
  <si>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</si>
  <si>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</si>
  <si>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</si>
  <si>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</si>
  <si>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</si>
  <si>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</si>
  <si>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</si>
  <si>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</si>
  <si>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</si>
  <si>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</si>
  <si>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</si>
  <si>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</si>
  <si>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</si>
  <si>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</si>
  <si>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</si>
  <si>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</si>
  <si>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</si>
  <si>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</si>
  <si>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</si>
  <si>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</si>
  <si>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</si>
  <si>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</si>
  <si>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</si>
  <si>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</si>
  <si>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</si>
  <si>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</si>
  <si>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</si>
  <si>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</si>
  <si>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</si>
  <si>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</si>
  <si>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</si>
  <si>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</si>
  <si>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</si>
  <si>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</si>
  <si>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</si>
  <si>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</si>
  <si>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</si>
  <si>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</si>
  <si>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</si>
  <si>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</si>
  <si>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</si>
  <si>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</si>
  <si>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</si>
  <si>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</si>
  <si>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</si>
  <si>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</si>
  <si>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</si>
  <si>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</si>
  <si>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</si>
  <si>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</si>
  <si>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</si>
  <si>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</si>
  <si>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</si>
  <si>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</si>
  <si>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</si>
  <si>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</si>
  <si>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</si>
  <si>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</si>
  <si>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</si>
  <si>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</si>
  <si>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</si>
  <si>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</si>
  <si>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</si>
  <si>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</si>
  <si>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</si>
  <si>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</si>
  <si>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</si>
  <si>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</si>
  <si>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</si>
  <si>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</si>
  <si>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</si>
  <si>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</si>
  <si>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</si>
  <si>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</si>
  <si>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</si>
  <si>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</si>
  <si>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</si>
  <si>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</si>
  <si>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</si>
  <si>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</si>
  <si>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</si>
  <si>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</si>
  <si>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</si>
  <si>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</si>
  <si>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</si>
  <si>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</si>
  <si>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</si>
  <si>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</si>
  <si>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</si>
  <si>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</si>
  <si>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</si>
  <si>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</si>
  <si>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</si>
  <si>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</si>
  <si>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</si>
  <si>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</si>
  <si>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</si>
  <si>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.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</si>
  <si>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</si>
  <si>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</si>
  <si>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</si>
  <si>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</si>
  <si>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</si>
  <si>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</si>
  <si>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</si>
  <si>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</si>
  <si>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</si>
  <si>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</si>
  <si>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</si>
  <si>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</si>
  <si>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</si>
  <si>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</si>
  <si>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</si>
  <si>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</si>
  <si>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</si>
  <si>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</si>
  <si>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</si>
  <si>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</si>
  <si>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</si>
  <si>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</si>
  <si>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</si>
  <si>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</si>
  <si>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</si>
  <si>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</si>
  <si>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</si>
  <si>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</si>
  <si>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</si>
  <si>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</si>
  <si>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</si>
  <si>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</si>
  <si>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</si>
  <si>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</si>
  <si>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</si>
  <si>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</si>
  <si>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</si>
  <si>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</si>
  <si>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</si>
  <si>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</si>
  <si>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</si>
  <si>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</si>
  <si>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</si>
  <si>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</si>
  <si>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</si>
  <si>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</si>
  <si>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</si>
  <si>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</si>
  <si>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</si>
  <si>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</si>
  <si>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</si>
  <si>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</si>
  <si>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</si>
  <si>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</si>
  <si>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</si>
  <si>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</si>
  <si>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</si>
  <si>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</si>
  <si>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</si>
  <si>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</si>
  <si>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</si>
  <si>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</si>
  <si>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</si>
  <si>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</si>
  <si>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</si>
  <si>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</si>
  <si>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</si>
  <si>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</si>
  <si>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</si>
  <si>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</si>
  <si>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</si>
  <si>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</si>
  <si>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</si>
  <si>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</si>
  <si>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</si>
  <si>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</si>
  <si>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</si>
  <si>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</si>
  <si>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</si>
  <si>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</si>
  <si>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</si>
  <si>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</si>
  <si>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</si>
  <si>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</si>
  <si>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</si>
  <si>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</si>
  <si>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</si>
  <si>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</si>
  <si>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</si>
  <si>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</si>
  <si>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</si>
  <si>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</si>
  <si>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</si>
  <si>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</si>
  <si>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</si>
  <si>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</si>
  <si>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</si>
  <si>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</si>
  <si>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</si>
  <si>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</si>
  <si>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</si>
  <si>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</si>
  <si>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</si>
  <si>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</si>
  <si>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</si>
  <si>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</si>
  <si>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</si>
  <si>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</si>
  <si>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</si>
  <si>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</si>
  <si>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</si>
  <si>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</si>
  <si>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</si>
  <si>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</si>
  <si>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</si>
  <si>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</si>
  <si>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</si>
  <si>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</si>
  <si>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</si>
  <si>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</si>
  <si>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</si>
  <si>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</si>
  <si>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</si>
  <si>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</si>
  <si>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</si>
  <si>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</si>
  <si>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</si>
  <si>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</si>
  <si>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</si>
  <si>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</si>
  <si>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</si>
  <si>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</si>
  <si>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</si>
  <si>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</si>
  <si>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</si>
  <si>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</si>
  <si>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</si>
  <si>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</si>
  <si>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</si>
  <si>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</si>
  <si>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</si>
  <si>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</si>
  <si>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</si>
  <si>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</si>
  <si>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</si>
  <si>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</si>
  <si>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</si>
  <si>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</si>
  <si>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</si>
  <si>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</si>
  <si>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</si>
  <si>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</si>
  <si>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</si>
  <si>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</si>
  <si>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</si>
  <si>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</si>
  <si>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</si>
  <si>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</si>
  <si>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</si>
  <si>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</si>
  <si>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</si>
  <si>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</si>
  <si>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</si>
  <si>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</si>
  <si>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</si>
  <si>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</si>
  <si>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</si>
  <si>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</si>
  <si>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</si>
  <si>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</si>
  <si>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</si>
  <si>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</si>
  <si>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</si>
  <si>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</si>
  <si>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</si>
  <si>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</si>
  <si>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</si>
  <si>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</si>
  <si>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</si>
  <si>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</si>
  <si>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</si>
  <si>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</si>
  <si>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</si>
  <si>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</si>
  <si>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</si>
  <si>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</si>
  <si>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</si>
  <si>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</si>
  <si>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</si>
  <si>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</si>
  <si>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</si>
  <si>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</si>
  <si>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</si>
  <si>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</si>
  <si>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</si>
  <si>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</si>
  <si>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</si>
  <si>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</si>
  <si>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</si>
  <si>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</si>
  <si>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</si>
  <si>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</si>
  <si>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</si>
  <si>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</si>
  <si>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</si>
  <si>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</si>
  <si>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</si>
  <si>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</si>
  <si>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</si>
  <si>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</si>
  <si>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</si>
  <si>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</si>
  <si>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</si>
  <si>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</si>
  <si>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</si>
  <si>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</si>
  <si>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</si>
  <si>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</si>
  <si>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</si>
  <si>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</si>
  <si>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</si>
  <si>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</si>
  <si>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</si>
  <si>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</si>
  <si>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</si>
  <si>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</si>
  <si>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</si>
  <si>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</si>
  <si>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</si>
  <si>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</si>
  <si>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</si>
  <si>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</si>
  <si>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</si>
  <si>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</si>
  <si>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</si>
  <si>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</si>
  <si>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</si>
  <si>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</si>
  <si>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</si>
  <si>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</si>
  <si>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</si>
  <si>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</si>
  <si>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</si>
  <si>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</si>
  <si>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</si>
  <si>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</si>
  <si>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</si>
  <si>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</si>
  <si>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</si>
  <si>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</si>
  <si>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</si>
  <si>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</si>
  <si>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</si>
  <si>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</si>
  <si>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</si>
  <si>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</si>
  <si>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</si>
  <si>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Norwayne Local SD, Wayne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</si>
  <si>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</si>
  <si>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</si>
  <si>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</si>
  <si>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</si>
  <si>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</si>
  <si>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</si>
  <si>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</si>
  <si>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</si>
  <si>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</si>
  <si>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</si>
  <si>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</si>
  <si>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</si>
  <si>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</si>
  <si>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</si>
  <si>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</si>
  <si>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</si>
  <si>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</si>
  <si>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</si>
  <si>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</si>
  <si>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</si>
  <si>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</si>
  <si>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</si>
  <si>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</si>
  <si>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</si>
  <si>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</si>
  <si>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</si>
  <si>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</si>
  <si>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</si>
  <si>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</si>
  <si>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</si>
  <si>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</si>
  <si>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</si>
  <si>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</si>
  <si>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</si>
  <si>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</si>
  <si>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</si>
  <si>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</si>
  <si>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</si>
  <si>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</si>
  <si>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</si>
  <si>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</si>
  <si>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</si>
  <si>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</si>
  <si>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</si>
  <si>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</si>
  <si>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</si>
  <si>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</si>
  <si>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</si>
  <si>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</si>
  <si>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</si>
  <si>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</si>
  <si>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</si>
  <si>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</si>
  <si>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</si>
  <si>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</si>
  <si>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</si>
  <si>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</si>
  <si>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</si>
  <si>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</si>
  <si>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</si>
  <si>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</si>
  <si>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</si>
  <si>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</si>
  <si>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</si>
  <si>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</si>
  <si>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</si>
  <si>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</si>
  <si>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</si>
  <si>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</si>
  <si>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</si>
  <si>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</si>
  <si>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</si>
  <si>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</si>
  <si>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</si>
  <si>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</si>
  <si>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</si>
  <si>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</si>
  <si>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</si>
  <si>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</si>
  <si>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</si>
  <si>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</si>
  <si>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</si>
  <si>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</si>
  <si>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</si>
  <si>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</si>
  <si>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</si>
  <si>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</si>
  <si>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</si>
  <si>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</si>
  <si>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</si>
  <si>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</si>
  <si>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</si>
  <si>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</si>
  <si>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</si>
  <si>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</si>
  <si>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</si>
  <si>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</si>
  <si>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</si>
  <si>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</si>
  <si>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</si>
  <si>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</si>
  <si>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</si>
  <si>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</si>
  <si>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</si>
  <si>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</si>
  <si>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</si>
  <si>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</si>
  <si>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</si>
  <si>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</si>
  <si>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</si>
  <si>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</si>
  <si>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</si>
  <si>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</si>
  <si>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</si>
  <si>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</si>
  <si>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</si>
  <si>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</si>
  <si>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</si>
  <si>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</si>
  <si>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</si>
  <si>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</si>
  <si>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</si>
  <si>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</si>
  <si>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</si>
  <si>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</si>
  <si>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</si>
  <si>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</si>
  <si>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</si>
  <si>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</si>
  <si>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</si>
  <si>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</si>
  <si>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</si>
  <si>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</si>
  <si>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</si>
  <si>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</si>
  <si>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</si>
  <si>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</si>
  <si>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</si>
  <si>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</si>
  <si>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</si>
  <si>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</si>
  <si>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</si>
  <si>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</si>
  <si>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</si>
  <si>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</si>
  <si>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</si>
  <si>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</si>
  <si>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</si>
  <si>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</si>
  <si>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</si>
  <si>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</si>
  <si>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</si>
  <si>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</si>
  <si>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</si>
  <si>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</si>
  <si>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</si>
  <si>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</si>
  <si>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</si>
  <si>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</si>
  <si>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</si>
  <si>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</si>
  <si>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</si>
  <si>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</si>
  <si>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</si>
  <si>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</si>
  <si>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</si>
  <si>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</si>
  <si>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</si>
  <si>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</si>
  <si>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</si>
  <si>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</si>
  <si>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</si>
  <si>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</si>
  <si>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</si>
  <si>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</si>
  <si>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</si>
  <si>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</si>
  <si>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</si>
  <si>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</si>
  <si>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</si>
  <si>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</si>
  <si>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</si>
  <si>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</si>
  <si>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</si>
  <si>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</si>
  <si>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</si>
  <si>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</si>
  <si>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</si>
  <si>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</si>
  <si>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</si>
  <si>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</si>
  <si>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</si>
  <si>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</si>
  <si>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</si>
  <si>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</si>
  <si>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</si>
  <si>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</si>
  <si>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</si>
  <si>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</si>
  <si>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</si>
  <si>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</si>
  <si>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</si>
  <si>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</si>
  <si>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</si>
  <si>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</si>
  <si>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</si>
  <si>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</si>
  <si>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District</t>
  </si>
  <si>
    <t>IRN</t>
  </si>
  <si>
    <t>District Square Mileage FY16</t>
  </si>
  <si>
    <t>District Pupil Density FY16</t>
  </si>
  <si>
    <t>District Total Average Daily Membership FY16</t>
  </si>
  <si>
    <t>District Total Year-End Enrollment FY16</t>
  </si>
  <si>
    <t>District Asian Students As % Of Total FY16</t>
  </si>
  <si>
    <t>District Pacific Islander Students As % Of Total FY16</t>
  </si>
  <si>
    <t>District Black Students As % Of Total FY16</t>
  </si>
  <si>
    <t>District American Indian/ Alaskan Native Students As % Of Total FY16</t>
  </si>
  <si>
    <t>District Hispanic Students As % Of Total FY16</t>
  </si>
  <si>
    <t>District White Students As % Of Total FY16</t>
  </si>
  <si>
    <t>District Multiracial Students As % Of Total FY16</t>
  </si>
  <si>
    <t>District Percent Of Students With Limited English Proficiency FY16</t>
  </si>
  <si>
    <t>District Percent Of Students With Disability FY16</t>
  </si>
  <si>
    <t>District Classroom Teacher Average Salary FY16</t>
  </si>
  <si>
    <t>District Percent Of Teachers With 0-4 Years Experience FY16</t>
  </si>
  <si>
    <t>District Percent Of Teachers With 4-10 Years Experience FY16</t>
  </si>
  <si>
    <t>District Percent Of Teachers With 10+ Years Experience FY16</t>
  </si>
  <si>
    <t>District FTE Number Of Administrators FY16</t>
  </si>
  <si>
    <t>District Administrator Average Salary FY16</t>
  </si>
  <si>
    <t>District Pupil Administrator Ratio FY16</t>
  </si>
  <si>
    <t>District Assessed Valuation Per Pupil FY17</t>
  </si>
  <si>
    <t>District Res/Agr Real Valuation As % Of Total FY17</t>
  </si>
  <si>
    <t>District All Other Real Valuation As % Of Total FY17</t>
  </si>
  <si>
    <t>District Public Utility Tangible Valuation As % Of Total FY17</t>
  </si>
  <si>
    <t>District Business Valuation As % Of Total FY17</t>
  </si>
  <si>
    <t>District Per Pupil Revenue Raised By 1 Mill Of Property Tax FY17</t>
  </si>
  <si>
    <t>District Total Property Tax Per Pupil FY17</t>
  </si>
  <si>
    <t>District Rollback Homestead Per Pupil FY16</t>
  </si>
  <si>
    <t>District OSFC 3-Year Valuation Per Pupil FY17</t>
  </si>
  <si>
    <t>District Ranking Of OSFC Valuation Per Pupil FY17</t>
  </si>
  <si>
    <t>District Median Income TY14</t>
  </si>
  <si>
    <t>District Average Income TY14</t>
  </si>
  <si>
    <t>District Current Operating Millage Incl JVS FY17</t>
  </si>
  <si>
    <t>District Class 1 Effective Millage Incl JVS FY17</t>
  </si>
  <si>
    <t>District Class 2 Effective Millage Incl JVS FY17</t>
  </si>
  <si>
    <t>District Inside Millage FY17</t>
  </si>
  <si>
    <t>District Income Tax Per Pupil FY16</t>
  </si>
  <si>
    <t>District Local Tax Effort Index FY16</t>
  </si>
  <si>
    <t>District Administrative Expenditure Per Pupil FY16</t>
  </si>
  <si>
    <t>District Building Operation Expenditure Per Pupil FY16</t>
  </si>
  <si>
    <t>District Instructional Expenditure Per Pupil FY16</t>
  </si>
  <si>
    <t>District Pupil Support Expenditure Per Pupil FY16</t>
  </si>
  <si>
    <t>District Staff Support Expenditure Per Pupil FY16</t>
  </si>
  <si>
    <t>District Total Expenditure Per Pupil FY16</t>
  </si>
  <si>
    <t>District State Revenue Per Pupil FY16</t>
  </si>
  <si>
    <t>District State Revenue As % Of Total FY16</t>
  </si>
  <si>
    <t>District Local Revenue Per Pupil FY16</t>
  </si>
  <si>
    <t>District Local Revenue As % Of Total FY16</t>
  </si>
  <si>
    <t>District Other Non-Tax Revenue Per Pupil FY16</t>
  </si>
  <si>
    <t>District Othe Non-Tax Revenue as % of Total FY16</t>
  </si>
  <si>
    <t>District Federal Revenue Per Pupil FY16</t>
  </si>
  <si>
    <t>District Federal Revenue As % Of Total FY16</t>
  </si>
  <si>
    <t>District Total Revenue Per Pupil FY16</t>
  </si>
  <si>
    <t>District Formula Funding Per Pupil FY16</t>
  </si>
  <si>
    <t>District Formula Funding As % Of Income Tax Liability FY16</t>
  </si>
  <si>
    <t>District Salaries As % Of Operating Expenditures FY16</t>
  </si>
  <si>
    <t>District Fringe Benefits As % Of Operating Expenditures FY16</t>
  </si>
  <si>
    <t>District Purchased Services As % Of Operating Expenditures FY16</t>
  </si>
  <si>
    <t>District Supplies &amp; Materials As % Of Operating Expenditures FY16</t>
  </si>
  <si>
    <t>District Other Expenses As % Of Operating Expenditures FY16</t>
  </si>
  <si>
    <t>SIMILAR DISTRICT Square Mileage FY16</t>
  </si>
  <si>
    <t>SIMILAR DISTRICT Pupil Density FY16</t>
  </si>
  <si>
    <t>SIMILAR DISTRICT Total Average Daily Membership FY16</t>
  </si>
  <si>
    <t>SIMILAR DISTRICT Total Year-End Enrollment FY16</t>
  </si>
  <si>
    <t>SIMILAR DISTRICT Asian Students As % Of Total FY16</t>
  </si>
  <si>
    <t>SIMILAR DISTRICT Pacific Islander Students As % Of Total FY16</t>
  </si>
  <si>
    <t>SIMILAR DISTRICT Black Students As % Of Total FY16</t>
  </si>
  <si>
    <t>SIMILAR DISTRICT American Indian/ Alaskan Native Students As % Of Total FY16</t>
  </si>
  <si>
    <t>SIMILAR DISTRICT Hispanic Students As % Of Total FY16</t>
  </si>
  <si>
    <t>SIMILAR DISTRICT White Students As % Of Total FY16</t>
  </si>
  <si>
    <t>SIMILAR DISTRICT Multiracial Students As % Of Total FY16</t>
  </si>
  <si>
    <t>SIMILAR DISTRICT Percent Of Students With Limited English Proficiency FY16</t>
  </si>
  <si>
    <t>SIMILAR DISTRICT Percent Of Students With Disability FY16</t>
  </si>
  <si>
    <t>SIMILAR DISTRICT Classroom Teacher Average Salary FY16</t>
  </si>
  <si>
    <t>SIMILAR DISTRICT Percent Of Teachers With 0-4 Years Experience FY16</t>
  </si>
  <si>
    <t>SIMILAR DISTRICT Percent Of Teachers With 4-10 Years Experience FY16</t>
  </si>
  <si>
    <t>SIMILAR DISTRICT Percent Of Teachers With 10+ Years Experience FY16</t>
  </si>
  <si>
    <t>SIMILAR DISTRICT FTE Number Of Administrators FY16</t>
  </si>
  <si>
    <t>SIMILAR DISTRICT Administrator Average Salary FY16</t>
  </si>
  <si>
    <t>SIMILAR DISTRICT Pupil Administrator Ratio FY16</t>
  </si>
  <si>
    <t>SIMILAR DISTRICT Assessed Valuation Per Pupil FY17</t>
  </si>
  <si>
    <t>SIMILAR DISTRICT Res/Agr Real Valuation As % Of Total FY17</t>
  </si>
  <si>
    <t>SIMILAR DISTRICT All Other Real Valuation As % Of Total FY17</t>
  </si>
  <si>
    <t>SIMILAR DISTRICT Public Utility Tangible Valuation As % Of Total FY17</t>
  </si>
  <si>
    <t>SIMILAR DISTRICT Business Valuation As % Of Total FY17</t>
  </si>
  <si>
    <t>SIMILAR DISTRICT Per Pupil Revenue Raised By 1 Mill Of Property Tax FY17</t>
  </si>
  <si>
    <t>SIMILAR DISTRICT Total Property Tax Per Pupil FY17</t>
  </si>
  <si>
    <t>SIMILAR DISTRICT Rollback Homestead Per Pupil FY16</t>
  </si>
  <si>
    <t>SIMILAR DISTRICT OSFC 3-Year Valuation Per Pupil FY17</t>
  </si>
  <si>
    <t>SIMILAR DISTRICT Median Income TY14</t>
  </si>
  <si>
    <t>SIMILAR DISTRICT Average Income TY14</t>
  </si>
  <si>
    <t>SIMILAR DISTRICT Current Operating Millage Incl JVS FY17</t>
  </si>
  <si>
    <t>SIMILAR DISTRICT Class 1 Effective Millage Incl JVS FY17</t>
  </si>
  <si>
    <t>SIMILAR DISTRICT Class 2 Effective Millage Incl JVS FY17</t>
  </si>
  <si>
    <t>SIMILAR DISTRICT Inside Millage FY17</t>
  </si>
  <si>
    <t>SIMILAR DISTRICT Income Tax Per Pupil FY16</t>
  </si>
  <si>
    <t>SIMILAR DISTRICT Local Tax Effort Index FY16</t>
  </si>
  <si>
    <t>SIMILAR DISTRICT Administrative Expenditure Per Pupil FY16</t>
  </si>
  <si>
    <t>SIMILAR DISTRICT Building Operation Expenditure Per Pupil FY16</t>
  </si>
  <si>
    <t>SIMILAR DISTRICT Instructional Expenditure Per Pupil FY16</t>
  </si>
  <si>
    <t>SIMILAR DISTRICT Pupil Support Expenditure Per Pupil FY16</t>
  </si>
  <si>
    <t>SIMILAR DISTRICT Staff Support Expenditure Per Pupil FY16</t>
  </si>
  <si>
    <t>SIMILAR DISTRICT Total Expenditure Per Pupil FY16</t>
  </si>
  <si>
    <t>SIMILAR DISTRICT State Revenue Per Pupil FY16</t>
  </si>
  <si>
    <t>SIMILAR DISTRICT State Revenue As % Of Total FY16</t>
  </si>
  <si>
    <t>SIMILAR DISTRICT Local Revenue Per Pupil FY16</t>
  </si>
  <si>
    <t>SIMILAR DISTRICT Local Revenue As % Of Total FY16</t>
  </si>
  <si>
    <t>SIMILAR DISTRICT Other Non-Tax Revenue Per Pupil FY16</t>
  </si>
  <si>
    <t>SIMILAR DISTRICT Othe Non-Tax Revenue as % of Total FY16</t>
  </si>
  <si>
    <t>SIMILAR DISTRICT Federal Revenue Per Pupil FY16</t>
  </si>
  <si>
    <t>SIMILAR DISTRICT Federal Revenue As % Of Total FY16</t>
  </si>
  <si>
    <t>SIMILAR DISTRICT Total Revenue Per Pupil FY16</t>
  </si>
  <si>
    <t>SIMILAR DISTRICT Formula Funding Per Pupil FY16</t>
  </si>
  <si>
    <t>SIMILAR DISTRICT Formula Funding As % Of Income Tax Liability FY16</t>
  </si>
  <si>
    <t>SIMILAR DISTRICT Salaries As % Of Operating Expenditures FY16</t>
  </si>
  <si>
    <t>SIMILAR DISTRICT Fringe Benefits As % Of Operating Expenditures FY16</t>
  </si>
  <si>
    <t>SIMILAR DISTRICT Purchased Services As % Of Operating Expenditures FY16</t>
  </si>
  <si>
    <t>SIMILAR DISTRICT Supplies &amp; Materials As % Of Operating Expenditures FY16</t>
  </si>
  <si>
    <t>SIMILAR DISTRICT Other Expenses As % Of Operating Expenditures FY16</t>
  </si>
  <si>
    <t>1) SCHOOL DISTRICT AREA SQUARE MILEAGE (FY16)</t>
  </si>
  <si>
    <t>2) DISTRICT PUPIL DENSITY (FY16)</t>
  </si>
  <si>
    <t>3) TOTAL AVERAGE DAILY MEMBERSHIP (FY16)</t>
  </si>
  <si>
    <t>4) TOTAL YEAR-END ENROLLMENT (FY16</t>
  </si>
  <si>
    <t>5) ASIAN STUDENTS AS % OF TOTAL (FY16)</t>
  </si>
  <si>
    <t>6) PACIFIC ISLANDER STUDENTS AS % OF TOTAL (FY16)</t>
  </si>
  <si>
    <t>7) BLACK STUDENTS AS % OF TOTAL (FY16)</t>
  </si>
  <si>
    <t>8) AMERICAN INDIAN/ALASKAN NATIVE STUDENTS AS % OF TOTAL (FY16)</t>
  </si>
  <si>
    <t>9) HISPANIC STUDENTS AS % OF TOTAL (FY16)</t>
  </si>
  <si>
    <t>10) WHITE STUDENTS AS % OF TOTAL (FY16)</t>
  </si>
  <si>
    <t>11) MULTIRACIAL STUDENTS AS % OF TOTAL (FY16)</t>
  </si>
  <si>
    <t>13) % OF STUDENTS WITH LIMITED ENGLISH PROFICIENCY (FY16)</t>
  </si>
  <si>
    <t>14) % OF STUDENTS WITH DISABILITY (FY16)</t>
  </si>
  <si>
    <t>15) CLASSROOM TEACHERS' AVERAGE SALARY (FY16)</t>
  </si>
  <si>
    <t>16) % TEACHERS WITH 0-4 YEARS EXPERIENCE (FY16)</t>
  </si>
  <si>
    <t>17) % TEACHERS WITH 4-10 YEARS EXPERIENCE (FY16)</t>
  </si>
  <si>
    <t>18) % TEACHERS WITH 10+ YEARS EXPERIENCE (FY16)</t>
  </si>
  <si>
    <t>19) FTE NUMBER OF ADMINISTRATORS (FY16)</t>
  </si>
  <si>
    <t>20) ADMINISTRATORS' AVERAGE SALARY (FY16)</t>
  </si>
  <si>
    <t>21) PUPIL ADMINISTRATOR RATIO (FY16)</t>
  </si>
  <si>
    <t>22) ASSESSED PROPERTY VALUATION PER PUPIL (TY15 [FY17])</t>
  </si>
  <si>
    <t>23) RES &amp; AGR REAL PROPERTY VALUATION AS % OF TOTAL (TY15 [FY17])</t>
  </si>
  <si>
    <t>24) ALL OTHER REAL PROPERTY VALUATION AS % OF TOTAL (TY15 [FY17])</t>
  </si>
  <si>
    <t>25) PUBLIC UTILITY TANGIBLE VALUE AS % OF TOTAL (TY15 [FY17])</t>
  </si>
  <si>
    <t>26) BUSINESS VALUATION AS % OF TOTAL (TY15 [FY17])</t>
  </si>
  <si>
    <t>27) PER PUPIL REVENUE RAISED BY ONE MILL PROPERTY TAX (TY15 [FY17])</t>
  </si>
  <si>
    <t>28) TOTAL PROPERTY TAX PER PUPIL (TY15 [FY17])</t>
  </si>
  <si>
    <t>29) ROLLBACK &amp; HOMESTEAD PER PUPIL (FY16)</t>
  </si>
  <si>
    <t>30) OSFC 3-YEAR ADJUSTED VALUATION PER PUPIL (FY17)</t>
  </si>
  <si>
    <t>31) DISTRICT RANKING OF OSFC VALUATION PER PUPIL (FY17)</t>
  </si>
  <si>
    <t>NA</t>
  </si>
  <si>
    <t>32) MEDIAN INCOME (TY14)</t>
  </si>
  <si>
    <t>33) AVERAGE INCOME (TY14)</t>
  </si>
  <si>
    <t>34) CURRENT OPERATING MILLAGE INCLUDING JVS MILLS (TY15 [FY17])</t>
  </si>
  <si>
    <t>35) EFFECTIVE CLASS 1 MILLAGE INCLUDING JVS MILLS (TY15 [FY17])</t>
  </si>
  <si>
    <t>36) EFFECTIVE CLASS 2 MILLAGE INCLUDING JVS MILLS (TY15 [FY17])</t>
  </si>
  <si>
    <t>37) SCHOOL INSIDE MILLAGE (TY15 [FY17])</t>
  </si>
  <si>
    <t>38) SCHOOL DISTRICT INCOME TAX PER PUPIL (FY16)</t>
  </si>
  <si>
    <t>39) LOCAL TAX EFFORT INDEX (FY16)</t>
  </si>
  <si>
    <t>40) ADMINISTRATION EXPENDITURE PER PUPIL (FY16)</t>
  </si>
  <si>
    <t>41) BUILDING OPERATION EXPENDITURE PER PUPIL (FY16)</t>
  </si>
  <si>
    <t>42) INSTRUCTIONAL EXPENDITURE PER PUPIL (FY16)</t>
  </si>
  <si>
    <t>43) PUPIL SUPPORT EXPENDITURE PER PUPIL (FY16)</t>
  </si>
  <si>
    <t>44) STAFF SUPPORT EXPENDITURE PER PUPIL (FY16)</t>
  </si>
  <si>
    <t>45) TOTAL EXPENDITURE PER PUPIL (FY16)</t>
  </si>
  <si>
    <t>46) STATE REVENUE PER PUPIL (FY16)</t>
  </si>
  <si>
    <t>47) STATE REVENUE AS % OF TOTAL (FY16)</t>
  </si>
  <si>
    <t>48) LOCAL REVENUE PER PUPIL (FY16)</t>
  </si>
  <si>
    <t>49) LOCAL REVENUE AS % OF TOTAL (FY16)</t>
  </si>
  <si>
    <t>50) OTHER NON-TAX REVENUE PER PUPIL (FY16)</t>
  </si>
  <si>
    <t>51) OTHER NON-TAX REVENUE AS % OF TOTAL (FY16)</t>
  </si>
  <si>
    <t>52) FEDERAL REVENUE PER PUPIL (FY16)</t>
  </si>
  <si>
    <t>53) FEDERAL REVENUE AS % OF TOTAL (FY16)</t>
  </si>
  <si>
    <t>54) TOTAL REVENUE PER PUPIL (FY16)</t>
  </si>
  <si>
    <t>55) TOTAL FORMULA FUNDING PER PUPIL (FY16)</t>
  </si>
  <si>
    <t>56) TOTAL FORMULA FUNDING AS % OF INCOME TAX LIABILITY (FY16)</t>
  </si>
  <si>
    <t>57) SALARIES AS % OF OPERATING EXPENDITURES (FY16)</t>
  </si>
  <si>
    <t>58) FRINGE BENEFITS AS % OF OPERATING EXPENDITURES (FY16)</t>
  </si>
  <si>
    <t>59) PURCHASED SERVICES AS % OF OPERATING EXPENDITURES (FY16)</t>
  </si>
  <si>
    <t>60) SUPPLIES &amp; MATERIALS AS % OF OPERATING EXPENDITURES (FY16)</t>
  </si>
  <si>
    <t>61) OTHER EXPENSES AS % OF OPERATING EXPENDITURES (FY16)</t>
  </si>
  <si>
    <t xml:space="preserve">Ohio Department Of Education     </t>
  </si>
  <si>
    <t>Office of School Options and Finance</t>
  </si>
  <si>
    <t xml:space="preserve">District Profile Report For City, Exempted Village And Local School Districts for </t>
  </si>
  <si>
    <t>Comparison District 1</t>
  </si>
  <si>
    <t>Comparison District 2</t>
  </si>
  <si>
    <t>Comparison District 3</t>
  </si>
  <si>
    <t>Similar District Average</t>
  </si>
  <si>
    <t>Statewide average of Local, E.V., &amp; City Districts</t>
  </si>
  <si>
    <t>A - Demographic Data:</t>
  </si>
  <si>
    <t/>
  </si>
  <si>
    <t>B - Personnel Data:</t>
  </si>
  <si>
    <t xml:space="preserve"> </t>
  </si>
  <si>
    <t xml:space="preserve">C - Property Valuation And Tax Data: </t>
  </si>
  <si>
    <t>D - Local Effort Data:</t>
  </si>
  <si>
    <t>E - Expenditure Per Pupil Data:</t>
  </si>
  <si>
    <t>F - Revenue By Source Data:</t>
  </si>
  <si>
    <t>G - District Financial Status From Five Year Forecast Data:</t>
  </si>
  <si>
    <t>School District Area Square Mileage (FY16)</t>
  </si>
  <si>
    <t>District Pupil Density (FY16)</t>
  </si>
  <si>
    <t>Total Average Daily Membership (FY16)</t>
  </si>
  <si>
    <t>Total Year-End Enrollment (FY16)</t>
  </si>
  <si>
    <t>Asian Students As % Of Total (FY16)</t>
  </si>
  <si>
    <t>Pacific Islander Students as % Of Total (FY16)</t>
  </si>
  <si>
    <t>Black Students As % Of Total (FY16)</t>
  </si>
  <si>
    <t>American Indian/Alaskan Native Students As % Of Total (FY16)</t>
  </si>
  <si>
    <t>Hispanic Students As % Of Total (FY16)</t>
  </si>
  <si>
    <t>White Students As % Of Total (FY16)</t>
  </si>
  <si>
    <t>Multiracial Students As % Of Total (FY16)</t>
  </si>
  <si>
    <t>% Of Students With Limited English Proficiency (FY16)</t>
  </si>
  <si>
    <t>% Of Students With Disability (FY16)</t>
  </si>
  <si>
    <t>Classroom Teachers' Average Salary (FY16)</t>
  </si>
  <si>
    <t>% Teachers With 0-4 Years Experience (FY16)</t>
  </si>
  <si>
    <t>% Teachers With 4-10 Years Experience (FY16)</t>
  </si>
  <si>
    <t>% Teachers With 10+ Years Experience (FY16)</t>
  </si>
  <si>
    <t>FTE Number Of Administrators (FY16)</t>
  </si>
  <si>
    <t>Administrators' Average Salary (FY16)</t>
  </si>
  <si>
    <t>Pupil Administrator Ratio (FY16)</t>
  </si>
  <si>
    <t>Assessed Property Valuation Per Pupil (TY15 [FY17])</t>
  </si>
  <si>
    <t>Res &amp; Agr Real Property Valuation As % Of Total (TY15 [FY17])</t>
  </si>
  <si>
    <t>All Other Real Property Valuation As % Of Total (TY15 [FY17])</t>
  </si>
  <si>
    <t>Public Utility Tangible Value As % Of Total (TY15 [FY17])</t>
  </si>
  <si>
    <t>Business Valuation As % Of Total (TY15 [FY17])</t>
  </si>
  <si>
    <t>Per Pupil Revenue Raised By One Mill Property Tax (TY15 [FY17])</t>
  </si>
  <si>
    <t>Total Property Tax Per Pupil (TY15 [FY17])</t>
  </si>
  <si>
    <t>Rollback &amp; Homestead Per Pupil (FY16)</t>
  </si>
  <si>
    <t>OSFC 3-Year Adjusted Valuation Per Pupil (FY17)</t>
  </si>
  <si>
    <t>District Ranking Of OSFC Valuation Per Pupil (FY17)</t>
  </si>
  <si>
    <t>Median Income (TY14)</t>
  </si>
  <si>
    <t>Average Income (TY14)</t>
  </si>
  <si>
    <t>Current Operating Millage Including JVS Mills (TY15 [FY17])</t>
  </si>
  <si>
    <t>Effective Class 1 Millage Including JVS Mills (TY15 [FY17])</t>
  </si>
  <si>
    <t>Effective Class 2 Millage Including JVS Mills (TY15 [FY17])</t>
  </si>
  <si>
    <t>School Inside Millage (TY15 [FY17])</t>
  </si>
  <si>
    <t>School District Income Tax Per Pupil (FY16)</t>
  </si>
  <si>
    <t>Local Tax Effort Index (FY16)</t>
  </si>
  <si>
    <t>Administration Expenditure Per Pupil (FY16)</t>
  </si>
  <si>
    <t>Building Operation Expenditure Per Pupil (FY16)</t>
  </si>
  <si>
    <t>Instructional Expenditure Per Pupil (FY16)</t>
  </si>
  <si>
    <t>Pupil Support Expenditure Per Pupil (FY16)</t>
  </si>
  <si>
    <t>Staff Support Expenditure Per Pupil (FY16)</t>
  </si>
  <si>
    <t>Total Expenditure Per Pupil (FY16)</t>
  </si>
  <si>
    <t>State Revenue Per Pupil (FY16)</t>
  </si>
  <si>
    <t>State Revenue As % Of Total (FY16)</t>
  </si>
  <si>
    <t>Local Revenue Per Pupil (FY16)</t>
  </si>
  <si>
    <t>Local Revenue As % Of Total (FY16)</t>
  </si>
  <si>
    <t>Other Non-Tax Revenue Per Pupil (FY16)</t>
  </si>
  <si>
    <t>Other Non-Tax Revenue As % of Total (FY16)</t>
  </si>
  <si>
    <t>Federal Revenue Per Pupil (FY16)</t>
  </si>
  <si>
    <t>Federal Revenue As % Of Total (FY16)</t>
  </si>
  <si>
    <t>Total Revenue Per Pupil (FY16)</t>
  </si>
  <si>
    <t>Total Formula Funding Per Pupil (FY16)</t>
  </si>
  <si>
    <t>Total Formula Funding As % Of Income Tax Liability (FY16)</t>
  </si>
  <si>
    <t>Salaries As % Of Operating Expenditures (FY16)</t>
  </si>
  <si>
    <t>Fringe Benefits As % Of Operating Expenditures (FY16)</t>
  </si>
  <si>
    <t>Purchased Services As % Of Operating Expenditures (FY16)</t>
  </si>
  <si>
    <t>Supplies &amp; Materials As % Of Operating Expenditures (FY16)</t>
  </si>
  <si>
    <t>Other Expenses As % Of Operating Expenditures (FY16)</t>
  </si>
  <si>
    <t>SIMILAR DISTRICT Ranking Of OSFC Valuation Per Pupil FY17</t>
  </si>
  <si>
    <t>% Of Disadvantaged Students (FY16)</t>
  </si>
  <si>
    <t>District Percent Of Disadvantaged Students  FY16</t>
  </si>
  <si>
    <t>SIMILAR DISTRICT Percent Of Disadvantaged Student FY16</t>
  </si>
  <si>
    <t>12) % OF DISADVANTAGED STUDENTS (FY16)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</si>
</sst>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&quot;$&quot;#,##0"/>
    <numFmt numFmtId="166" formatCode="0.0000"/>
    <numFmt numFmtId="167" formatCode="#,##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4" fontId="0" fillId="0" borderId="0" xfId="0" applyNumberFormat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10" fontId="18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1" fontId="18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horizontal="center" wrapText="1"/>
    </xf>
    <xf numFmtId="166" fontId="18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0" fillId="0" borderId="0" xfId="0" applyFont="1"/>
    <xf numFmtId="0" fontId="20" fillId="33" borderId="0" xfId="0" applyFont="1" applyFill="1" applyAlignment="1" applyProtection="1">
      <alignment horizont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0" fontId="20" fillId="33" borderId="0" xfId="0" applyFont="1" applyFill="1" applyAlignment="1" applyProtection="1">
      <alignment horizontal="center" vertical="center"/>
      <protection hidden="1"/>
    </xf>
    <xf numFmtId="0" fontId="20" fillId="3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33" borderId="0" xfId="0" applyFont="1" applyFill="1" applyBorder="1" applyAlignment="1" applyProtection="1">
      <alignment horizontal="center"/>
      <protection hidden="1"/>
    </xf>
    <xf numFmtId="0" fontId="20" fillId="33" borderId="0" xfId="0" applyFont="1" applyFill="1" applyBorder="1" applyAlignment="1" applyProtection="1">
      <alignment horizontal="center" vertical="center"/>
      <protection hidden="1"/>
    </xf>
    <xf numFmtId="0" fontId="22" fillId="33" borderId="10" xfId="0" applyFont="1" applyFill="1" applyBorder="1" applyAlignment="1" applyProtection="1">
      <alignment horizontal="center"/>
      <protection hidden="1"/>
    </xf>
    <xf numFmtId="0" fontId="20" fillId="0" borderId="0" xfId="0" applyFont="1" applyBorder="1"/>
    <xf numFmtId="0" fontId="18" fillId="33" borderId="11" xfId="0" applyFont="1" applyFill="1" applyBorder="1" applyProtection="1">
      <protection hidden="1"/>
    </xf>
    <xf numFmtId="0" fontId="18" fillId="33" borderId="11" xfId="0" applyFont="1" applyFill="1" applyBorder="1" applyAlignment="1" applyProtection="1">
      <alignment vertical="center"/>
      <protection hidden="1"/>
    </xf>
    <xf numFmtId="0" fontId="23" fillId="33" borderId="11" xfId="0" applyFont="1" applyFill="1" applyBorder="1" applyProtection="1">
      <protection hidden="1"/>
    </xf>
    <xf numFmtId="0" fontId="23" fillId="34" borderId="11" xfId="0" applyFont="1" applyFill="1" applyBorder="1" applyAlignment="1" applyProtection="1">
      <alignment horizontal="center" vertical="center" wrapText="1"/>
      <protection hidden="1"/>
    </xf>
    <xf numFmtId="0" fontId="23" fillId="33" borderId="11" xfId="0" applyFont="1" applyFill="1" applyBorder="1" applyAlignment="1" applyProtection="1">
      <alignment horizontal="center" vertical="center" wrapText="1"/>
      <protection hidden="1"/>
    </xf>
    <xf numFmtId="0" fontId="23" fillId="33" borderId="11" xfId="0" applyFont="1" applyFill="1" applyBorder="1" applyAlignment="1" applyProtection="1">
      <alignment horizontal="center" vertical="center" wrapText="1"/>
      <protection locked="0" hidden="1"/>
    </xf>
    <xf numFmtId="0" fontId="23" fillId="34" borderId="11" xfId="0" applyFont="1" applyFill="1" applyBorder="1" applyAlignment="1" applyProtection="1">
      <alignment horizontal="center" vertical="center" wrapText="1"/>
      <protection locked="0" hidden="1"/>
    </xf>
    <xf numFmtId="0" fontId="18" fillId="0" borderId="0" xfId="0" applyFont="1"/>
    <xf numFmtId="0" fontId="23" fillId="33" borderId="12" xfId="0" applyFont="1" applyFill="1" applyBorder="1" applyProtection="1">
      <protection hidden="1"/>
    </xf>
    <xf numFmtId="0" fontId="18" fillId="33" borderId="12" xfId="0" applyFont="1" applyFill="1" applyBorder="1" applyAlignment="1" applyProtection="1">
      <alignment horizontal="center" vertical="center"/>
      <protection hidden="1"/>
    </xf>
    <xf numFmtId="0" fontId="18" fillId="33" borderId="12" xfId="0" applyFont="1" applyFill="1" applyBorder="1" applyProtection="1">
      <protection hidden="1"/>
    </xf>
    <xf numFmtId="0" fontId="18" fillId="34" borderId="0" xfId="0" applyFont="1" applyFill="1" applyBorder="1" applyAlignment="1" applyProtection="1">
      <alignment horizontal="right"/>
      <protection hidden="1"/>
    </xf>
    <xf numFmtId="0" fontId="18" fillId="33" borderId="0" xfId="0" applyFont="1" applyFill="1" applyBorder="1" applyAlignment="1" applyProtection="1">
      <alignment horizontal="right"/>
      <protection hidden="1"/>
    </xf>
    <xf numFmtId="0" fontId="23" fillId="33" borderId="0" xfId="0" applyFont="1" applyFill="1" applyProtection="1">
      <protection hidden="1"/>
    </xf>
    <xf numFmtId="0" fontId="18" fillId="33" borderId="0" xfId="0" applyFont="1" applyFill="1" applyAlignment="1" applyProtection="1">
      <alignment horizontal="center" vertical="center"/>
      <protection hidden="1"/>
    </xf>
    <xf numFmtId="0" fontId="18" fillId="33" borderId="0" xfId="0" applyFont="1" applyFill="1" applyProtection="1">
      <protection hidden="1"/>
    </xf>
    <xf numFmtId="4" fontId="18" fillId="34" borderId="0" xfId="0" applyNumberFormat="1" applyFont="1" applyFill="1" applyBorder="1" applyAlignment="1" applyProtection="1">
      <alignment horizontal="right"/>
      <protection hidden="1"/>
    </xf>
    <xf numFmtId="2" fontId="18" fillId="33" borderId="0" xfId="0" applyNumberFormat="1" applyFont="1" applyFill="1" applyBorder="1" applyAlignment="1" applyProtection="1">
      <alignment horizontal="right"/>
      <protection hidden="1"/>
    </xf>
    <xf numFmtId="4" fontId="18" fillId="33" borderId="0" xfId="0" applyNumberFormat="1" applyFont="1" applyFill="1" applyBorder="1" applyAlignment="1" applyProtection="1">
      <alignment horizontal="right"/>
      <protection hidden="1"/>
    </xf>
    <xf numFmtId="10" fontId="18" fillId="34" borderId="0" xfId="0" applyNumberFormat="1" applyFont="1" applyFill="1" applyBorder="1" applyAlignment="1" applyProtection="1">
      <alignment horizontal="right"/>
      <protection hidden="1"/>
    </xf>
    <xf numFmtId="10" fontId="18" fillId="33" borderId="0" xfId="0" applyNumberFormat="1" applyFont="1" applyFill="1" applyBorder="1" applyAlignment="1" applyProtection="1">
      <alignment horizontal="right"/>
      <protection hidden="1"/>
    </xf>
    <xf numFmtId="0" fontId="23" fillId="33" borderId="0" xfId="0" applyFont="1" applyFill="1" applyBorder="1" applyProtection="1">
      <protection hidden="1"/>
    </xf>
    <xf numFmtId="0" fontId="18" fillId="33" borderId="0" xfId="0" applyFont="1" applyFill="1" applyBorder="1" applyProtection="1">
      <protection hidden="1"/>
    </xf>
    <xf numFmtId="0" fontId="23" fillId="33" borderId="10" xfId="0" applyFont="1" applyFill="1" applyBorder="1" applyProtection="1">
      <protection hidden="1"/>
    </xf>
    <xf numFmtId="0" fontId="18" fillId="33" borderId="10" xfId="0" applyFont="1" applyFill="1" applyBorder="1" applyAlignment="1" applyProtection="1">
      <alignment horizontal="center" vertical="center"/>
      <protection hidden="1"/>
    </xf>
    <xf numFmtId="0" fontId="18" fillId="33" borderId="10" xfId="0" applyFont="1" applyFill="1" applyBorder="1" applyProtection="1">
      <protection hidden="1"/>
    </xf>
    <xf numFmtId="10" fontId="18" fillId="34" borderId="10" xfId="0" applyNumberFormat="1" applyFont="1" applyFill="1" applyBorder="1" applyAlignment="1" applyProtection="1">
      <alignment horizontal="right"/>
      <protection hidden="1"/>
    </xf>
    <xf numFmtId="10" fontId="18" fillId="33" borderId="10" xfId="0" applyNumberFormat="1" applyFont="1" applyFill="1" applyBorder="1" applyAlignment="1" applyProtection="1">
      <alignment horizontal="right"/>
      <protection hidden="1"/>
    </xf>
    <xf numFmtId="0" fontId="18" fillId="33" borderId="0" xfId="0" applyFont="1" applyFill="1" applyAlignment="1" applyProtection="1">
      <alignment horizontal="center"/>
      <protection hidden="1"/>
    </xf>
    <xf numFmtId="164" fontId="18" fillId="34" borderId="0" xfId="0" applyNumberFormat="1" applyFont="1" applyFill="1" applyBorder="1" applyAlignment="1" applyProtection="1">
      <alignment horizontal="right"/>
      <protection hidden="1"/>
    </xf>
    <xf numFmtId="164" fontId="18" fillId="33" borderId="0" xfId="0" applyNumberFormat="1" applyFont="1" applyFill="1" applyBorder="1" applyAlignment="1" applyProtection="1">
      <alignment horizontal="right"/>
      <protection hidden="1"/>
    </xf>
    <xf numFmtId="0" fontId="18" fillId="33" borderId="10" xfId="0" applyFont="1" applyFill="1" applyBorder="1" applyAlignment="1" applyProtection="1">
      <alignment horizontal="center"/>
      <protection hidden="1"/>
    </xf>
    <xf numFmtId="4" fontId="18" fillId="34" borderId="10" xfId="0" applyNumberFormat="1" applyFont="1" applyFill="1" applyBorder="1" applyAlignment="1" applyProtection="1">
      <alignment horizontal="right"/>
      <protection hidden="1"/>
    </xf>
    <xf numFmtId="2" fontId="18" fillId="33" borderId="10" xfId="0" applyNumberFormat="1" applyFont="1" applyFill="1" applyBorder="1" applyAlignment="1" applyProtection="1">
      <alignment horizontal="right"/>
      <protection hidden="1"/>
    </xf>
    <xf numFmtId="4" fontId="18" fillId="33" borderId="10" xfId="0" applyNumberFormat="1" applyFont="1" applyFill="1" applyBorder="1" applyAlignment="1" applyProtection="1">
      <alignment horizontal="right"/>
      <protection hidden="1"/>
    </xf>
    <xf numFmtId="7" fontId="18" fillId="34" borderId="0" xfId="0" applyNumberFormat="1" applyFont="1" applyFill="1" applyBorder="1" applyAlignment="1" applyProtection="1">
      <alignment horizontal="right"/>
      <protection hidden="1"/>
    </xf>
    <xf numFmtId="3" fontId="18" fillId="34" borderId="0" xfId="0" applyNumberFormat="1" applyFont="1" applyFill="1" applyBorder="1" applyAlignment="1" applyProtection="1">
      <alignment horizontal="right"/>
      <protection hidden="1"/>
    </xf>
    <xf numFmtId="1" fontId="18" fillId="33" borderId="0" xfId="0" applyNumberFormat="1" applyFont="1" applyFill="1" applyBorder="1" applyAlignment="1" applyProtection="1">
      <alignment horizontal="right"/>
      <protection hidden="1"/>
    </xf>
    <xf numFmtId="1" fontId="18" fillId="34" borderId="0" xfId="0" applyNumberFormat="1" applyFont="1" applyFill="1" applyBorder="1" applyAlignment="1" applyProtection="1">
      <alignment horizontal="right"/>
      <protection hidden="1"/>
    </xf>
    <xf numFmtId="164" fontId="18" fillId="34" borderId="10" xfId="0" applyNumberFormat="1" applyFont="1" applyFill="1" applyBorder="1" applyAlignment="1" applyProtection="1">
      <alignment horizontal="right"/>
      <protection hidden="1"/>
    </xf>
    <xf numFmtId="164" fontId="18" fillId="33" borderId="10" xfId="0" applyNumberFormat="1" applyFont="1" applyFill="1" applyBorder="1" applyAlignment="1" applyProtection="1">
      <alignment horizontal="right"/>
      <protection hidden="1"/>
    </xf>
    <xf numFmtId="167" fontId="18" fillId="34" borderId="10" xfId="0" applyNumberFormat="1" applyFont="1" applyFill="1" applyBorder="1" applyAlignment="1" applyProtection="1">
      <alignment horizontal="right"/>
      <protection hidden="1"/>
    </xf>
    <xf numFmtId="166" fontId="18" fillId="33" borderId="10" xfId="0" applyNumberFormat="1" applyFont="1" applyFill="1" applyBorder="1" applyAlignment="1" applyProtection="1">
      <alignment horizontal="right"/>
      <protection hidden="1"/>
    </xf>
    <xf numFmtId="167" fontId="18" fillId="33" borderId="1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18" fillId="33" borderId="0" xfId="0" applyFont="1" applyFill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0" fontId="18" fillId="33" borderId="0" xfId="0" applyFont="1" applyFill="1"/>
    <xf numFmtId="4" fontId="0" fillId="0" borderId="0" xfId="0" applyNumberFormat="1" applyAlignment="1">
      <alignment horizontal="left"/>
    </xf>
    <xf numFmtId="0" fontId="19" fillId="33" borderId="0" xfId="0" applyFont="1" applyFill="1" applyAlignment="1" applyProtection="1">
      <alignment horizontal="center"/>
      <protection locked="0" hidden="1"/>
    </xf>
    <xf numFmtId="0" fontId="19" fillId="33" borderId="0" xfId="0" applyFont="1" applyFill="1" applyAlignment="1" applyProtection="1">
      <alignment horizontal="center"/>
      <protection hidden="1"/>
    </xf>
    <xf numFmtId="0" fontId="21" fillId="33" borderId="0" xfId="0" applyFont="1" applyFill="1" applyAlignment="1" applyProtection="1">
      <alignment horizontal="center" vertical="center"/>
      <protection hidden="1"/>
    </xf>
    <xf numFmtId="0" fontId="19" fillId="34" borderId="0" xfId="0" applyFont="1" applyFill="1" applyAlignment="1" applyProtection="1">
      <alignment horizontal="center" vertical="center"/>
      <protection locked="0" hidden="1"/>
    </xf>
    <xf numFmtId="0" fontId="21" fillId="33" borderId="0" xfId="0" applyFont="1" applyFill="1" applyBorder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STRICT_PROFILE_REPORT_FY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 Profile Report"/>
      <sheetName val="District Data"/>
      <sheetName val="Similar District Data"/>
      <sheetName val="State Data"/>
    </sheetNames>
    <sheetDataSet>
      <sheetData sheetId="0"/>
      <sheetData sheetId="1">
        <row r="2">
          <cell r="A2">
            <v>0</v>
          </cell>
          <cell r="B2">
            <v>0</v>
          </cell>
        </row>
        <row r="3">
          <cell r="A3" t="str">
            <v>Ada Ex Vill SD, Hardin</v>
          </cell>
          <cell r="B3">
            <v>45187</v>
          </cell>
        </row>
        <row r="4">
          <cell r="A4" t="str">
            <v>Adena Local SD, Ross</v>
          </cell>
          <cell r="B4">
            <v>49494</v>
          </cell>
        </row>
        <row r="5">
          <cell r="A5" t="str">
            <v>Akron City SD, Summit</v>
          </cell>
          <cell r="B5">
            <v>43489</v>
          </cell>
        </row>
        <row r="6">
          <cell r="A6" t="str">
            <v>Alexander Local SD, Athens</v>
          </cell>
          <cell r="B6">
            <v>45906</v>
          </cell>
        </row>
        <row r="7">
          <cell r="A7" t="str">
            <v>Allen East Local SD, Allen</v>
          </cell>
          <cell r="B7">
            <v>45757</v>
          </cell>
        </row>
        <row r="8">
          <cell r="A8" t="str">
            <v>Alliance City SD, Stark</v>
          </cell>
          <cell r="B8">
            <v>43497</v>
          </cell>
        </row>
        <row r="9">
          <cell r="A9" t="str">
            <v>Amanda-Clearcreek Local SD, Fairfield</v>
          </cell>
          <cell r="B9">
            <v>46847</v>
          </cell>
        </row>
        <row r="10">
          <cell r="A10" t="str">
            <v>Amherst Ex Vill SD, Lorain</v>
          </cell>
          <cell r="B10">
            <v>45195</v>
          </cell>
        </row>
        <row r="11">
          <cell r="A11" t="str">
            <v>Anna Local SD, Shelby</v>
          </cell>
          <cell r="B11">
            <v>49759</v>
          </cell>
        </row>
        <row r="12">
          <cell r="A12" t="str">
            <v>Ansonia Local SD, Darke</v>
          </cell>
          <cell r="B12">
            <v>46623</v>
          </cell>
        </row>
        <row r="13">
          <cell r="A13" t="str">
            <v>Anthony Wayne Local SD, Lucas</v>
          </cell>
          <cell r="B13">
            <v>48207</v>
          </cell>
        </row>
        <row r="14">
          <cell r="A14" t="str">
            <v>Antwerp Local SD, Paulding</v>
          </cell>
          <cell r="B14">
            <v>48991</v>
          </cell>
        </row>
        <row r="15">
          <cell r="A15" t="str">
            <v>Arcadia Local SD, Hancock</v>
          </cell>
          <cell r="B15">
            <v>47415</v>
          </cell>
        </row>
        <row r="16">
          <cell r="A16" t="str">
            <v>Arcanum Butler Local SD, Darke</v>
          </cell>
          <cell r="B16">
            <v>46631</v>
          </cell>
        </row>
        <row r="17">
          <cell r="A17" t="str">
            <v>Archbold-Area Local SD, Fulton</v>
          </cell>
          <cell r="B17">
            <v>47043</v>
          </cell>
        </row>
        <row r="18">
          <cell r="A18" t="str">
            <v>Arlington Local SD, Hancock</v>
          </cell>
          <cell r="B18">
            <v>47423</v>
          </cell>
        </row>
        <row r="19">
          <cell r="A19" t="str">
            <v>Ashland City SD, Ashland</v>
          </cell>
          <cell r="B19">
            <v>43505</v>
          </cell>
        </row>
        <row r="20">
          <cell r="A20" t="str">
            <v>Ashtabula Area City SD, Ashtabula</v>
          </cell>
          <cell r="B20">
            <v>43513</v>
          </cell>
        </row>
        <row r="21">
          <cell r="A21" t="str">
            <v>Athens City SD, Athens</v>
          </cell>
          <cell r="B21">
            <v>43521</v>
          </cell>
        </row>
        <row r="22">
          <cell r="A22" t="str">
            <v>Aurora City SD, Portage</v>
          </cell>
          <cell r="B22">
            <v>49171</v>
          </cell>
        </row>
        <row r="23">
          <cell r="A23" t="str">
            <v>Austintown Local SD, Mahoning</v>
          </cell>
          <cell r="B23">
            <v>48298</v>
          </cell>
        </row>
        <row r="24">
          <cell r="A24" t="str">
            <v>Avon Lake City SD, Lorain</v>
          </cell>
          <cell r="B24">
            <v>48124</v>
          </cell>
        </row>
        <row r="25">
          <cell r="A25" t="str">
            <v>Avon Local SD, Lorain</v>
          </cell>
          <cell r="B25">
            <v>48116</v>
          </cell>
        </row>
        <row r="26">
          <cell r="A26" t="str">
            <v>Ayersville Local SD, Defiance</v>
          </cell>
          <cell r="B26">
            <v>46706</v>
          </cell>
        </row>
        <row r="27">
          <cell r="A27" t="str">
            <v>Barberton City SD, Summit</v>
          </cell>
          <cell r="B27">
            <v>43539</v>
          </cell>
        </row>
        <row r="28">
          <cell r="A28" t="str">
            <v>Barnesville Ex Vill SD, Belmont</v>
          </cell>
          <cell r="B28">
            <v>45203</v>
          </cell>
        </row>
        <row r="29">
          <cell r="A29" t="str">
            <v>Batavia Local SD, Clermont</v>
          </cell>
          <cell r="B29">
            <v>46300</v>
          </cell>
        </row>
        <row r="30">
          <cell r="A30" t="str">
            <v>Bath Local SD, Allen</v>
          </cell>
          <cell r="B30">
            <v>45765</v>
          </cell>
        </row>
        <row r="31">
          <cell r="A31" t="str">
            <v>Bay Village City SD, Cuyahoga</v>
          </cell>
          <cell r="B31">
            <v>43547</v>
          </cell>
        </row>
        <row r="32">
          <cell r="A32" t="str">
            <v>Beachwood City SD, Cuyahoga</v>
          </cell>
          <cell r="B32">
            <v>43554</v>
          </cell>
        </row>
        <row r="33">
          <cell r="A33" t="str">
            <v>Beaver Local SD, Columbiana</v>
          </cell>
          <cell r="B33">
            <v>46425</v>
          </cell>
        </row>
        <row r="34">
          <cell r="A34" t="str">
            <v>Beavercreek City SD, Greene</v>
          </cell>
          <cell r="B34">
            <v>47241</v>
          </cell>
        </row>
        <row r="35">
          <cell r="A35" t="str">
            <v>Bedford City SD, Cuyahoga</v>
          </cell>
          <cell r="B35">
            <v>43562</v>
          </cell>
        </row>
        <row r="36">
          <cell r="A36" t="str">
            <v>Bellaire Local SD, Belmont</v>
          </cell>
          <cell r="B36">
            <v>43570</v>
          </cell>
        </row>
        <row r="37">
          <cell r="A37" t="str">
            <v>Bellefontaine City SD, Logan</v>
          </cell>
          <cell r="B37">
            <v>43588</v>
          </cell>
        </row>
        <row r="38">
          <cell r="A38" t="str">
            <v>Bellevue City SD, Huron</v>
          </cell>
          <cell r="B38">
            <v>43596</v>
          </cell>
        </row>
        <row r="39">
          <cell r="A39" t="str">
            <v>Belpre City SD, Washington</v>
          </cell>
          <cell r="B39">
            <v>43604</v>
          </cell>
        </row>
        <row r="40">
          <cell r="A40" t="str">
            <v>Benjamin Logan Local SD, Logan</v>
          </cell>
          <cell r="B40">
            <v>48074</v>
          </cell>
        </row>
        <row r="41">
          <cell r="A41" t="str">
            <v>Benton Carroll Salem Local S, Ottawa</v>
          </cell>
          <cell r="B41">
            <v>48926</v>
          </cell>
        </row>
        <row r="42">
          <cell r="A42" t="str">
            <v>Berea City SD, Cuyahoga</v>
          </cell>
          <cell r="B42">
            <v>43612</v>
          </cell>
        </row>
        <row r="43">
          <cell r="A43" t="str">
            <v>Berkshire Local SD, Geauga</v>
          </cell>
          <cell r="B43">
            <v>47167</v>
          </cell>
        </row>
        <row r="44">
          <cell r="A44" t="str">
            <v>Berne Union Local SD, Fairfield</v>
          </cell>
          <cell r="B44">
            <v>46854</v>
          </cell>
        </row>
        <row r="45">
          <cell r="A45" t="str">
            <v>Bethel Local SD, Miami</v>
          </cell>
          <cell r="B45">
            <v>48611</v>
          </cell>
        </row>
        <row r="46">
          <cell r="A46" t="str">
            <v>Bethel-Tate Local SD, Clermont</v>
          </cell>
          <cell r="B46">
            <v>46318</v>
          </cell>
        </row>
        <row r="47">
          <cell r="A47" t="str">
            <v>Bettsville Local SD, Seneca</v>
          </cell>
          <cell r="B47">
            <v>49692</v>
          </cell>
        </row>
        <row r="48">
          <cell r="A48" t="str">
            <v>Bexley City SD, Franklin</v>
          </cell>
          <cell r="B48">
            <v>43620</v>
          </cell>
        </row>
        <row r="49">
          <cell r="A49" t="str">
            <v>Big Walnut Local SD, Delaware</v>
          </cell>
          <cell r="B49">
            <v>46748</v>
          </cell>
        </row>
        <row r="50">
          <cell r="A50" t="str">
            <v>Black River Local SD, Medina</v>
          </cell>
          <cell r="B50">
            <v>48462</v>
          </cell>
        </row>
        <row r="51">
          <cell r="A51" t="str">
            <v>Blanchester Local SD, Clinton</v>
          </cell>
          <cell r="B51">
            <v>46383</v>
          </cell>
        </row>
        <row r="52">
          <cell r="A52" t="str">
            <v>Bloom Carroll Local SD, Fairfield</v>
          </cell>
          <cell r="B52">
            <v>46862</v>
          </cell>
        </row>
        <row r="53">
          <cell r="A53" t="str">
            <v>Bloom-Vernon Local SD, Scioto</v>
          </cell>
          <cell r="B53">
            <v>49593</v>
          </cell>
        </row>
        <row r="54">
          <cell r="A54" t="str">
            <v>Bloomfield-Mespo Local SD, Trumbull</v>
          </cell>
          <cell r="B54">
            <v>50096</v>
          </cell>
        </row>
        <row r="55">
          <cell r="A55" t="str">
            <v>Bluffton Ex Vill SD, Allen</v>
          </cell>
          <cell r="B55">
            <v>45211</v>
          </cell>
        </row>
        <row r="56">
          <cell r="A56" t="str">
            <v>Boardman Local SD, Mahoning</v>
          </cell>
          <cell r="B56">
            <v>48306</v>
          </cell>
        </row>
        <row r="57">
          <cell r="A57" t="str">
            <v>Botkins Local SD, Shelby</v>
          </cell>
          <cell r="B57">
            <v>49767</v>
          </cell>
        </row>
        <row r="58">
          <cell r="A58" t="str">
            <v>Bowling Green City SD, Wood</v>
          </cell>
          <cell r="B58">
            <v>43638</v>
          </cell>
        </row>
        <row r="59">
          <cell r="A59" t="str">
            <v>Bradford Ex Vill SD, Miami</v>
          </cell>
          <cell r="B59">
            <v>45229</v>
          </cell>
        </row>
        <row r="60">
          <cell r="A60" t="str">
            <v>Brecksville-Broadview Height, Cuyahoga</v>
          </cell>
          <cell r="B60">
            <v>43646</v>
          </cell>
        </row>
        <row r="61">
          <cell r="A61" t="str">
            <v>Bridgeport Ex Vill SD, Belmont</v>
          </cell>
          <cell r="B61">
            <v>45237</v>
          </cell>
        </row>
        <row r="62">
          <cell r="A62" t="str">
            <v>Bright Local SD, Highland</v>
          </cell>
          <cell r="B62">
            <v>47613</v>
          </cell>
        </row>
        <row r="63">
          <cell r="A63" t="str">
            <v>Bristol Local SD, Trumbull</v>
          </cell>
          <cell r="B63">
            <v>50112</v>
          </cell>
        </row>
        <row r="64">
          <cell r="A64" t="str">
            <v>Brookfield Local SD, Trumbull</v>
          </cell>
          <cell r="B64">
            <v>50120</v>
          </cell>
        </row>
        <row r="65">
          <cell r="A65" t="str">
            <v>Brooklyn City SD, Cuyahoga</v>
          </cell>
          <cell r="B65">
            <v>43653</v>
          </cell>
        </row>
        <row r="66">
          <cell r="A66" t="str">
            <v>Brookville Local SD, Montgomery</v>
          </cell>
          <cell r="B66">
            <v>48678</v>
          </cell>
        </row>
        <row r="67">
          <cell r="A67" t="str">
            <v>Brown Local SD, Carroll</v>
          </cell>
          <cell r="B67">
            <v>46177</v>
          </cell>
        </row>
        <row r="68">
          <cell r="A68" t="str">
            <v>Brunswick City SD, Medina</v>
          </cell>
          <cell r="B68">
            <v>43661</v>
          </cell>
        </row>
        <row r="69">
          <cell r="A69" t="str">
            <v>Bryan City SD, Williams</v>
          </cell>
          <cell r="B69">
            <v>43679</v>
          </cell>
        </row>
        <row r="70">
          <cell r="A70" t="str">
            <v>Buckeye Central Local SD, Crawford</v>
          </cell>
          <cell r="B70">
            <v>46508</v>
          </cell>
        </row>
        <row r="71">
          <cell r="A71" t="str">
            <v>Buckeye Local SD, Ashtabula</v>
          </cell>
          <cell r="B71">
            <v>45856</v>
          </cell>
        </row>
        <row r="72">
          <cell r="A72" t="str">
            <v>Buckeye Local SD, Jefferson</v>
          </cell>
          <cell r="B72">
            <v>47787</v>
          </cell>
        </row>
        <row r="73">
          <cell r="A73" t="str">
            <v>Buckeye Local SD, Medina</v>
          </cell>
          <cell r="B73">
            <v>48470</v>
          </cell>
        </row>
        <row r="74">
          <cell r="A74" t="str">
            <v>Buckeye Valley Local SD, Delaware</v>
          </cell>
          <cell r="B74">
            <v>46755</v>
          </cell>
        </row>
        <row r="75">
          <cell r="A75" t="str">
            <v>Bucyrus City SD, Crawford</v>
          </cell>
          <cell r="B75">
            <v>43687</v>
          </cell>
        </row>
        <row r="76">
          <cell r="A76" t="str">
            <v>Caldwell Ex Vill SD, Noble</v>
          </cell>
          <cell r="B76">
            <v>45252</v>
          </cell>
        </row>
        <row r="77">
          <cell r="A77" t="str">
            <v>Cambridge City SD, Guernsey</v>
          </cell>
          <cell r="B77">
            <v>43695</v>
          </cell>
        </row>
        <row r="78">
          <cell r="A78" t="str">
            <v>Campbell City SD, Mahoning</v>
          </cell>
          <cell r="B78">
            <v>43703</v>
          </cell>
        </row>
        <row r="79">
          <cell r="A79" t="str">
            <v>Canal Winchester Local SD, Franklin</v>
          </cell>
          <cell r="B79">
            <v>46946</v>
          </cell>
        </row>
        <row r="80">
          <cell r="A80" t="str">
            <v>Canfield Local SD, Mahoning</v>
          </cell>
          <cell r="B80">
            <v>48314</v>
          </cell>
        </row>
        <row r="81">
          <cell r="A81" t="str">
            <v>Canton City SD, Stark</v>
          </cell>
          <cell r="B81">
            <v>43711</v>
          </cell>
        </row>
        <row r="82">
          <cell r="A82" t="str">
            <v>Canton Local SD, Stark</v>
          </cell>
          <cell r="B82">
            <v>49833</v>
          </cell>
        </row>
        <row r="83">
          <cell r="A83" t="str">
            <v>Cardinal Local SD, Geauga</v>
          </cell>
          <cell r="B83">
            <v>47175</v>
          </cell>
        </row>
        <row r="84">
          <cell r="A84" t="str">
            <v>Cardington-Lincoln Local SD, Morrow</v>
          </cell>
          <cell r="B84">
            <v>48793</v>
          </cell>
        </row>
        <row r="85">
          <cell r="A85" t="str">
            <v>Carey Ex Vill SD, Wyandot</v>
          </cell>
          <cell r="B85">
            <v>45260</v>
          </cell>
        </row>
        <row r="86">
          <cell r="A86" t="str">
            <v>Carlisle Local SD, Warren</v>
          </cell>
          <cell r="B86">
            <v>50419</v>
          </cell>
        </row>
        <row r="87">
          <cell r="A87" t="str">
            <v>Carrollton Ex Vill SD, Carroll</v>
          </cell>
          <cell r="B87">
            <v>45278</v>
          </cell>
        </row>
        <row r="88">
          <cell r="A88" t="str">
            <v>Cedar Cliff Local SD, Greene</v>
          </cell>
          <cell r="B88">
            <v>47258</v>
          </cell>
        </row>
        <row r="89">
          <cell r="A89" t="str">
            <v>Celina City SD, Mercer</v>
          </cell>
          <cell r="B89">
            <v>43729</v>
          </cell>
        </row>
        <row r="90">
          <cell r="A90" t="str">
            <v>Centerburg Local SD, Knox</v>
          </cell>
          <cell r="B90">
            <v>47829</v>
          </cell>
        </row>
        <row r="91">
          <cell r="A91" t="str">
            <v>Centerville City SD, Montgomery</v>
          </cell>
          <cell r="B91">
            <v>43737</v>
          </cell>
        </row>
        <row r="92">
          <cell r="A92" t="str">
            <v>Central Local SD, Defiance</v>
          </cell>
          <cell r="B92">
            <v>46714</v>
          </cell>
        </row>
        <row r="93">
          <cell r="A93" t="str">
            <v>Chagrin Falls Ex Vill SD, Cuyahoga</v>
          </cell>
          <cell r="B93">
            <v>45286</v>
          </cell>
        </row>
        <row r="94">
          <cell r="A94" t="str">
            <v>Champion Local SD, Trumbull</v>
          </cell>
          <cell r="B94">
            <v>50138</v>
          </cell>
        </row>
        <row r="95">
          <cell r="A95" t="str">
            <v>Chardon Local SD, Geauga</v>
          </cell>
          <cell r="B95">
            <v>47183</v>
          </cell>
        </row>
        <row r="96">
          <cell r="A96" t="str">
            <v>Chesapeake Union Ex Vill SD, Lawrence</v>
          </cell>
          <cell r="B96">
            <v>45294</v>
          </cell>
        </row>
        <row r="97">
          <cell r="A97" t="str">
            <v>Chillicothe City SD, Ross</v>
          </cell>
          <cell r="B97">
            <v>43745</v>
          </cell>
        </row>
        <row r="98">
          <cell r="A98" t="str">
            <v>Chippewa Local SD, Wayne</v>
          </cell>
          <cell r="B98">
            <v>50534</v>
          </cell>
        </row>
        <row r="99">
          <cell r="A99" t="str">
            <v>Cincinnati City SD, Hamilton</v>
          </cell>
          <cell r="B99">
            <v>43752</v>
          </cell>
        </row>
        <row r="100">
          <cell r="A100" t="str">
            <v>Circleville City SD, Pickaway</v>
          </cell>
          <cell r="B100">
            <v>43760</v>
          </cell>
        </row>
        <row r="101">
          <cell r="A101" t="str">
            <v>Clark-Shawnee Local SD, Clark</v>
          </cell>
          <cell r="B101">
            <v>46284</v>
          </cell>
        </row>
        <row r="102">
          <cell r="A102" t="str">
            <v>Clay Local SD, Scioto</v>
          </cell>
          <cell r="B102">
            <v>49601</v>
          </cell>
        </row>
        <row r="103">
          <cell r="A103" t="str">
            <v>Claymont City SD, Tuscarawas</v>
          </cell>
          <cell r="B103">
            <v>43778</v>
          </cell>
        </row>
        <row r="104">
          <cell r="A104" t="str">
            <v>Clear Fork Valley Local SD, Richland</v>
          </cell>
          <cell r="B104">
            <v>49411</v>
          </cell>
        </row>
        <row r="105">
          <cell r="A105" t="str">
            <v>Clearview Local SD, Lorain</v>
          </cell>
          <cell r="B105">
            <v>48132</v>
          </cell>
        </row>
        <row r="106">
          <cell r="A106" t="str">
            <v>Clermont-Northeastern Local, Clermont</v>
          </cell>
          <cell r="B106">
            <v>46326</v>
          </cell>
        </row>
        <row r="107">
          <cell r="A107" t="str">
            <v>Cleveland Hts-Univ Hts City, Cuyahoga</v>
          </cell>
          <cell r="B107">
            <v>43794</v>
          </cell>
        </row>
        <row r="108">
          <cell r="A108" t="str">
            <v>Cleveland Municipal SD, Cuyahoga</v>
          </cell>
          <cell r="B108">
            <v>43786</v>
          </cell>
        </row>
        <row r="109">
          <cell r="A109" t="str">
            <v>Clinton-Massie Local SD, Clinton</v>
          </cell>
          <cell r="B109">
            <v>46391</v>
          </cell>
        </row>
        <row r="110">
          <cell r="A110" t="str">
            <v>Cloverleaf Local SD, Medina</v>
          </cell>
          <cell r="B110">
            <v>48488</v>
          </cell>
        </row>
        <row r="111">
          <cell r="A111" t="str">
            <v>Clyde-Green Springs Ex Vill, Sandusky</v>
          </cell>
          <cell r="B111">
            <v>45302</v>
          </cell>
        </row>
        <row r="112">
          <cell r="A112" t="str">
            <v>Coldwater Ex Vill SD, Mercer</v>
          </cell>
          <cell r="B112">
            <v>45310</v>
          </cell>
        </row>
        <row r="113">
          <cell r="A113" t="str">
            <v>Colonel Crawford Local SD, Crawford</v>
          </cell>
          <cell r="B113">
            <v>46516</v>
          </cell>
        </row>
        <row r="114">
          <cell r="A114" t="str">
            <v>Columbia Local SD, Lorain</v>
          </cell>
          <cell r="B114">
            <v>48140</v>
          </cell>
        </row>
        <row r="115">
          <cell r="A115" t="str">
            <v>Columbiana Ex Vill SD, Columbiana</v>
          </cell>
          <cell r="B115">
            <v>45328</v>
          </cell>
        </row>
        <row r="116">
          <cell r="A116" t="str">
            <v>Columbus City SD, Franklin</v>
          </cell>
          <cell r="B116">
            <v>43802</v>
          </cell>
        </row>
        <row r="117">
          <cell r="A117" t="str">
            <v>Columbus Grove Local SD, Putnam</v>
          </cell>
          <cell r="B117">
            <v>49312</v>
          </cell>
        </row>
        <row r="118">
          <cell r="A118" t="str">
            <v>Conneaut Area City SD, Ashtabula</v>
          </cell>
          <cell r="B118">
            <v>43810</v>
          </cell>
        </row>
        <row r="119">
          <cell r="A119" t="str">
            <v>Conotton Valley Union Local, Harrison</v>
          </cell>
          <cell r="B119">
            <v>47548</v>
          </cell>
        </row>
        <row r="120">
          <cell r="A120" t="str">
            <v>Continental Local SD, Putnam</v>
          </cell>
          <cell r="B120">
            <v>49320</v>
          </cell>
        </row>
        <row r="121">
          <cell r="A121" t="str">
            <v>Copley-Fairlawn City SD, Summit</v>
          </cell>
          <cell r="B121">
            <v>49981</v>
          </cell>
        </row>
        <row r="122">
          <cell r="A122" t="str">
            <v>Cory-Rawson Local SD, Hancock</v>
          </cell>
          <cell r="B122">
            <v>47431</v>
          </cell>
        </row>
        <row r="123">
          <cell r="A123" t="str">
            <v>Coshocton City SD, Coshocton</v>
          </cell>
          <cell r="B123">
            <v>43828</v>
          </cell>
        </row>
        <row r="124">
          <cell r="A124" t="str">
            <v>Coventry Local SD, Summit</v>
          </cell>
          <cell r="B124">
            <v>49999</v>
          </cell>
        </row>
        <row r="125">
          <cell r="A125" t="str">
            <v>Covington Ex Vill SD, Miami</v>
          </cell>
          <cell r="B125">
            <v>45336</v>
          </cell>
        </row>
        <row r="126">
          <cell r="A126" t="str">
            <v>Crestline Ex Vill SD, Crawford</v>
          </cell>
          <cell r="B126">
            <v>45344</v>
          </cell>
        </row>
        <row r="127">
          <cell r="A127" t="str">
            <v>Crestview Local SD, Columbiana</v>
          </cell>
          <cell r="B127">
            <v>46433</v>
          </cell>
        </row>
        <row r="128">
          <cell r="A128" t="str">
            <v>Crestview Local SD, Richland</v>
          </cell>
          <cell r="B128">
            <v>49429</v>
          </cell>
        </row>
        <row r="129">
          <cell r="A129" t="str">
            <v>Crestview Local SD, Van Wert</v>
          </cell>
          <cell r="B129">
            <v>50351</v>
          </cell>
        </row>
        <row r="130">
          <cell r="A130" t="str">
            <v>Crestwood Local SD, Portage</v>
          </cell>
          <cell r="B130">
            <v>49189</v>
          </cell>
        </row>
        <row r="131">
          <cell r="A131" t="str">
            <v>Crooksville Ex Vill SD, Perry</v>
          </cell>
          <cell r="B131">
            <v>45351</v>
          </cell>
        </row>
        <row r="132">
          <cell r="A132" t="str">
            <v>Cuyahoga Falls City SD, Summit</v>
          </cell>
          <cell r="B132">
            <v>43836</v>
          </cell>
        </row>
        <row r="133">
          <cell r="A133" t="str">
            <v>Cuyahoga Heights Local SD, Cuyahoga</v>
          </cell>
          <cell r="B133">
            <v>46557</v>
          </cell>
        </row>
        <row r="134">
          <cell r="A134" t="str">
            <v>Dalton Local SD, Wayne</v>
          </cell>
          <cell r="B134">
            <v>50542</v>
          </cell>
        </row>
        <row r="135">
          <cell r="A135" t="str">
            <v>Danbury Local SD, Ottawa</v>
          </cell>
          <cell r="B135">
            <v>48934</v>
          </cell>
        </row>
        <row r="136">
          <cell r="A136" t="str">
            <v>Danville Local SD, Knox</v>
          </cell>
          <cell r="B136">
            <v>47837</v>
          </cell>
        </row>
        <row r="137">
          <cell r="A137" t="str">
            <v>Dawson-Bryant Local SD, Lawrence</v>
          </cell>
          <cell r="B137">
            <v>47928</v>
          </cell>
        </row>
        <row r="138">
          <cell r="A138" t="str">
            <v>Dayton City SD, Montgomery</v>
          </cell>
          <cell r="B138">
            <v>43844</v>
          </cell>
        </row>
        <row r="139">
          <cell r="A139" t="str">
            <v>Deer Park Community City SD, Hamilton</v>
          </cell>
          <cell r="B139">
            <v>43851</v>
          </cell>
        </row>
        <row r="140">
          <cell r="A140" t="str">
            <v>Defiance City SD, Defiance</v>
          </cell>
          <cell r="B140">
            <v>43869</v>
          </cell>
        </row>
        <row r="141">
          <cell r="A141" t="str">
            <v>Delaware City SD, Delaware</v>
          </cell>
          <cell r="B141">
            <v>43877</v>
          </cell>
        </row>
        <row r="142">
          <cell r="A142" t="str">
            <v>Delphos City SD, Allen</v>
          </cell>
          <cell r="B142">
            <v>43885</v>
          </cell>
        </row>
        <row r="143">
          <cell r="A143" t="str">
            <v>Dover City SD, Tuscarawas</v>
          </cell>
          <cell r="B143">
            <v>43893</v>
          </cell>
        </row>
        <row r="144">
          <cell r="A144" t="str">
            <v>Dublin City SD, Franklin</v>
          </cell>
          <cell r="B144">
            <v>47027</v>
          </cell>
        </row>
        <row r="145">
          <cell r="A145" t="str">
            <v>East Cleveland City SD, Cuyahoga</v>
          </cell>
          <cell r="B145">
            <v>43901</v>
          </cell>
        </row>
        <row r="146">
          <cell r="A146" t="str">
            <v>East Clinton Local SD, Clinton</v>
          </cell>
          <cell r="B146">
            <v>46409</v>
          </cell>
        </row>
        <row r="147">
          <cell r="A147" t="str">
            <v>East Guernsey Local SD, Guernsey</v>
          </cell>
          <cell r="B147">
            <v>69682</v>
          </cell>
        </row>
        <row r="148">
          <cell r="A148" t="str">
            <v>East Holmes Local SD, Holmes</v>
          </cell>
          <cell r="B148">
            <v>47688</v>
          </cell>
        </row>
        <row r="149">
          <cell r="A149" t="str">
            <v>East Knox Local SD, Knox</v>
          </cell>
          <cell r="B149">
            <v>47845</v>
          </cell>
        </row>
        <row r="150">
          <cell r="A150" t="str">
            <v>East Liverpool City SD, Columbiana</v>
          </cell>
          <cell r="B150">
            <v>43919</v>
          </cell>
        </row>
        <row r="151">
          <cell r="A151" t="str">
            <v>East Muskingum Local SD, Muskingum</v>
          </cell>
          <cell r="B151">
            <v>48835</v>
          </cell>
        </row>
        <row r="152">
          <cell r="A152" t="str">
            <v>East Palestine City SD, Columbiana</v>
          </cell>
          <cell r="B152">
            <v>43927</v>
          </cell>
        </row>
        <row r="153">
          <cell r="A153" t="str">
            <v>Eastern Local SD, Brown</v>
          </cell>
          <cell r="B153">
            <v>46037</v>
          </cell>
        </row>
        <row r="154">
          <cell r="A154" t="str">
            <v>Eastern Local SD, Meigs</v>
          </cell>
          <cell r="B154">
            <v>48512</v>
          </cell>
        </row>
        <row r="155">
          <cell r="A155" t="str">
            <v>Eastern Local SD, Pike</v>
          </cell>
          <cell r="B155">
            <v>49122</v>
          </cell>
        </row>
        <row r="156">
          <cell r="A156" t="str">
            <v>Eastwood Local SD, Wood</v>
          </cell>
          <cell r="B156">
            <v>50674</v>
          </cell>
        </row>
        <row r="157">
          <cell r="A157" t="str">
            <v>Eaton Community Schools City, Preble</v>
          </cell>
          <cell r="B157">
            <v>43935</v>
          </cell>
        </row>
        <row r="158">
          <cell r="A158" t="str">
            <v>Edgerton Local SD, Williams</v>
          </cell>
          <cell r="B158">
            <v>50617</v>
          </cell>
        </row>
        <row r="159">
          <cell r="A159" t="str">
            <v>Edgewood City SD, Butler</v>
          </cell>
          <cell r="B159">
            <v>46094</v>
          </cell>
        </row>
        <row r="160">
          <cell r="A160" t="str">
            <v>Edison Local SD, Erie</v>
          </cell>
          <cell r="B160">
            <v>46789</v>
          </cell>
        </row>
        <row r="161">
          <cell r="A161" t="str">
            <v>Edison Local SD, Jefferson</v>
          </cell>
          <cell r="B161">
            <v>47795</v>
          </cell>
        </row>
        <row r="162">
          <cell r="A162" t="str">
            <v>Edon-Northwest Local SD, Williams</v>
          </cell>
          <cell r="B162">
            <v>50625</v>
          </cell>
        </row>
        <row r="163">
          <cell r="A163" t="str">
            <v>Elgin Local SD, Marion</v>
          </cell>
          <cell r="B163">
            <v>48413</v>
          </cell>
        </row>
        <row r="164">
          <cell r="A164" t="str">
            <v>Elida Local SD, Allen</v>
          </cell>
          <cell r="B164">
            <v>45773</v>
          </cell>
        </row>
        <row r="165">
          <cell r="A165" t="str">
            <v>Elmwood Local SD, Wood</v>
          </cell>
          <cell r="B165">
            <v>50682</v>
          </cell>
        </row>
        <row r="166">
          <cell r="A166" t="str">
            <v>Elyria City SD, Lorain</v>
          </cell>
          <cell r="B166">
            <v>43943</v>
          </cell>
        </row>
        <row r="167">
          <cell r="A167" t="str">
            <v>Euclid City SD, Cuyahoga</v>
          </cell>
          <cell r="B167">
            <v>43950</v>
          </cell>
        </row>
        <row r="168">
          <cell r="A168" t="str">
            <v>Evergreen Local SD, Fulton</v>
          </cell>
          <cell r="B168">
            <v>47050</v>
          </cell>
        </row>
        <row r="169">
          <cell r="A169" t="str">
            <v>Fairbanks Local SD, Union</v>
          </cell>
          <cell r="B169">
            <v>50328</v>
          </cell>
        </row>
        <row r="170">
          <cell r="A170" t="str">
            <v>Fairborn City SD, Greene</v>
          </cell>
          <cell r="B170">
            <v>43968</v>
          </cell>
        </row>
        <row r="171">
          <cell r="A171" t="str">
            <v>Fairfield City SD, Butler</v>
          </cell>
          <cell r="B171">
            <v>46102</v>
          </cell>
        </row>
        <row r="172">
          <cell r="A172" t="str">
            <v>Fairfield Local SD, Highland</v>
          </cell>
          <cell r="B172">
            <v>47621</v>
          </cell>
        </row>
        <row r="173">
          <cell r="A173" t="str">
            <v>Fairfield Union Local SD, Fairfield</v>
          </cell>
          <cell r="B173">
            <v>46870</v>
          </cell>
        </row>
        <row r="174">
          <cell r="A174" t="str">
            <v>Fairland Local SD, Lawrence</v>
          </cell>
          <cell r="B174">
            <v>47936</v>
          </cell>
        </row>
        <row r="175">
          <cell r="A175" t="str">
            <v>Fairlawn Local SD, Shelby</v>
          </cell>
          <cell r="B175">
            <v>49775</v>
          </cell>
        </row>
        <row r="176">
          <cell r="A176" t="str">
            <v>Fairless Local SD, Stark</v>
          </cell>
          <cell r="B176">
            <v>49841</v>
          </cell>
        </row>
        <row r="177">
          <cell r="A177" t="str">
            <v>Fairport Harbor Ex Vill SD, Lake</v>
          </cell>
          <cell r="B177">
            <v>45369</v>
          </cell>
        </row>
        <row r="178">
          <cell r="A178" t="str">
            <v>Fairview Park City SD, Cuyahoga</v>
          </cell>
          <cell r="B178">
            <v>43976</v>
          </cell>
        </row>
        <row r="179">
          <cell r="A179" t="str">
            <v>Fayette Local SD, Fulton</v>
          </cell>
          <cell r="B179">
            <v>47068</v>
          </cell>
        </row>
        <row r="180">
          <cell r="A180" t="str">
            <v>Fayetteville-Perry Local SD, Brown</v>
          </cell>
          <cell r="B180">
            <v>46045</v>
          </cell>
        </row>
        <row r="181">
          <cell r="A181" t="str">
            <v>Federal Hocking Local SD, Athens</v>
          </cell>
          <cell r="B181">
            <v>45914</v>
          </cell>
        </row>
        <row r="182">
          <cell r="A182" t="str">
            <v>Felicity-Franklin Local SD, Clermont</v>
          </cell>
          <cell r="B182">
            <v>46334</v>
          </cell>
        </row>
        <row r="183">
          <cell r="A183" t="str">
            <v>Field Local SD, Portage</v>
          </cell>
          <cell r="B183">
            <v>49197</v>
          </cell>
        </row>
        <row r="184">
          <cell r="A184" t="str">
            <v>Findlay City SD, Hancock</v>
          </cell>
          <cell r="B184">
            <v>43984</v>
          </cell>
        </row>
        <row r="185">
          <cell r="A185" t="str">
            <v>Finneytown Local SD, Hamilton</v>
          </cell>
          <cell r="B185">
            <v>47332</v>
          </cell>
        </row>
        <row r="186">
          <cell r="A186" t="str">
            <v>Firelands Local SD, Lorain</v>
          </cell>
          <cell r="B186">
            <v>48157</v>
          </cell>
        </row>
        <row r="187">
          <cell r="A187" t="str">
            <v>Forest Hills Local SD, Hamilton</v>
          </cell>
          <cell r="B187">
            <v>47340</v>
          </cell>
        </row>
        <row r="188">
          <cell r="A188" t="str">
            <v>Fort Frye Local SD, Washington</v>
          </cell>
          <cell r="B188">
            <v>50484</v>
          </cell>
        </row>
        <row r="189">
          <cell r="A189" t="str">
            <v>Fort Loramie Local SD, Shelby</v>
          </cell>
          <cell r="B189">
            <v>49783</v>
          </cell>
        </row>
        <row r="190">
          <cell r="A190" t="str">
            <v>Fort Recovery Local SD, Mercer</v>
          </cell>
          <cell r="B190">
            <v>48595</v>
          </cell>
        </row>
        <row r="191">
          <cell r="A191" t="str">
            <v>Fostoria City SD, Seneca</v>
          </cell>
          <cell r="B191">
            <v>43992</v>
          </cell>
        </row>
        <row r="192">
          <cell r="A192" t="str">
            <v>Franklin City SD, Warren</v>
          </cell>
          <cell r="B192">
            <v>44008</v>
          </cell>
        </row>
        <row r="193">
          <cell r="A193" t="str">
            <v>Franklin Local SD, Muskingum</v>
          </cell>
          <cell r="B193">
            <v>48843</v>
          </cell>
        </row>
        <row r="194">
          <cell r="A194" t="str">
            <v>Franklin-Monroe Local SD, Darke</v>
          </cell>
          <cell r="B194">
            <v>46649</v>
          </cell>
        </row>
        <row r="195">
          <cell r="A195" t="str">
            <v>Fredericktown Local SD, Knox</v>
          </cell>
          <cell r="B195">
            <v>47852</v>
          </cell>
        </row>
        <row r="196">
          <cell r="A196" t="str">
            <v>Fremont City SD, Sandusky</v>
          </cell>
          <cell r="B196">
            <v>44016</v>
          </cell>
        </row>
        <row r="197">
          <cell r="A197" t="str">
            <v>Frontier Local SD, Washington</v>
          </cell>
          <cell r="B197">
            <v>50492</v>
          </cell>
        </row>
        <row r="198">
          <cell r="A198" t="str">
            <v>Gahanna-Jefferson City SD, Franklin</v>
          </cell>
          <cell r="B198">
            <v>46961</v>
          </cell>
        </row>
        <row r="199">
          <cell r="A199" t="str">
            <v>Galion City SD, Crawford</v>
          </cell>
          <cell r="B199">
            <v>44024</v>
          </cell>
        </row>
        <row r="200">
          <cell r="A200" t="str">
            <v>Gallia County Local SD, Gallia</v>
          </cell>
          <cell r="B200">
            <v>65680</v>
          </cell>
        </row>
        <row r="201">
          <cell r="A201" t="str">
            <v>Gallipolis City SD, Gallia</v>
          </cell>
          <cell r="B201">
            <v>44032</v>
          </cell>
        </row>
        <row r="202">
          <cell r="A202" t="str">
            <v>Garaway Local SD, Tuscarawas</v>
          </cell>
          <cell r="B202">
            <v>50278</v>
          </cell>
        </row>
        <row r="203">
          <cell r="A203" t="str">
            <v>Garfield Heights City SD, Cuyahoga</v>
          </cell>
          <cell r="B203">
            <v>44040</v>
          </cell>
        </row>
        <row r="204">
          <cell r="A204" t="str">
            <v>Geneva Area City SD, Ashtabula</v>
          </cell>
          <cell r="B204">
            <v>44057</v>
          </cell>
        </row>
        <row r="205">
          <cell r="A205" t="str">
            <v>Genoa Area Local SD, Ottawa</v>
          </cell>
          <cell r="B205">
            <v>48942</v>
          </cell>
        </row>
        <row r="206">
          <cell r="A206" t="str">
            <v>Georgetown Ex Vill SD, Brown</v>
          </cell>
          <cell r="B206">
            <v>45377</v>
          </cell>
        </row>
        <row r="207">
          <cell r="A207" t="str">
            <v>Gibsonburg Ex Vill SD, Sandusky</v>
          </cell>
          <cell r="B207">
            <v>45385</v>
          </cell>
        </row>
        <row r="208">
          <cell r="A208" t="str">
            <v>Girard City SD, Trumbull</v>
          </cell>
          <cell r="B208">
            <v>44065</v>
          </cell>
        </row>
        <row r="209">
          <cell r="A209" t="str">
            <v>Goshen Local SD, Clermont</v>
          </cell>
          <cell r="B209">
            <v>46342</v>
          </cell>
        </row>
        <row r="210">
          <cell r="A210" t="str">
            <v>Graham Local SD, Champaign</v>
          </cell>
          <cell r="B210">
            <v>46193</v>
          </cell>
        </row>
        <row r="211">
          <cell r="A211" t="str">
            <v>Grand Valley Local SD, Ashtabula</v>
          </cell>
          <cell r="B211">
            <v>45864</v>
          </cell>
        </row>
        <row r="212">
          <cell r="A212" t="str">
            <v>Grandview Heights City SD, Franklin</v>
          </cell>
          <cell r="B212">
            <v>44073</v>
          </cell>
        </row>
        <row r="213">
          <cell r="A213" t="str">
            <v>Granville Ex Vill SD, Licking</v>
          </cell>
          <cell r="B213">
            <v>45393</v>
          </cell>
        </row>
        <row r="214">
          <cell r="A214" t="str">
            <v>Green Local SD, Scioto</v>
          </cell>
          <cell r="B214">
            <v>49619</v>
          </cell>
        </row>
        <row r="215">
          <cell r="A215" t="str">
            <v>Green Local SD, Summit</v>
          </cell>
          <cell r="B215">
            <v>50013</v>
          </cell>
        </row>
        <row r="216">
          <cell r="A216" t="str">
            <v>Green Local SD, Wayne</v>
          </cell>
          <cell r="B216">
            <v>50559</v>
          </cell>
        </row>
        <row r="217">
          <cell r="A217" t="str">
            <v>Greeneview Local SD, Greene</v>
          </cell>
          <cell r="B217">
            <v>47266</v>
          </cell>
        </row>
        <row r="218">
          <cell r="A218" t="str">
            <v>Greenfield Ex Vill SD, Highland</v>
          </cell>
          <cell r="B218">
            <v>45401</v>
          </cell>
        </row>
        <row r="219">
          <cell r="A219" t="str">
            <v>Greenon Local SD, Clark</v>
          </cell>
          <cell r="B219">
            <v>46235</v>
          </cell>
        </row>
        <row r="220">
          <cell r="A220" t="str">
            <v>Greenville City SD, Darke</v>
          </cell>
          <cell r="B220">
            <v>44099</v>
          </cell>
        </row>
        <row r="221">
          <cell r="A221" t="str">
            <v>Groveport Madison Local SD, Franklin</v>
          </cell>
          <cell r="B221">
            <v>46979</v>
          </cell>
        </row>
        <row r="222">
          <cell r="A222" t="str">
            <v>Hamilton City SD, Butler</v>
          </cell>
          <cell r="B222">
            <v>44107</v>
          </cell>
        </row>
        <row r="223">
          <cell r="A223" t="str">
            <v>Hamilton Local SD, Franklin</v>
          </cell>
          <cell r="B223">
            <v>46953</v>
          </cell>
        </row>
        <row r="224">
          <cell r="A224" t="str">
            <v>Hardin Northern Local SD, Hardin</v>
          </cell>
          <cell r="B224">
            <v>47498</v>
          </cell>
        </row>
        <row r="225">
          <cell r="A225" t="str">
            <v>Hardin-Houston Local SD, Shelby</v>
          </cell>
          <cell r="B225">
            <v>49791</v>
          </cell>
        </row>
        <row r="226">
          <cell r="A226" t="str">
            <v>Harrison Hills City SD, Harrison</v>
          </cell>
          <cell r="B226">
            <v>45245</v>
          </cell>
        </row>
        <row r="227">
          <cell r="A227" t="str">
            <v>Heath City SD, Licking</v>
          </cell>
          <cell r="B227">
            <v>44115</v>
          </cell>
        </row>
        <row r="228">
          <cell r="A228" t="str">
            <v>Hicksville Ex Vill SD, Defiance</v>
          </cell>
          <cell r="B228">
            <v>45419</v>
          </cell>
        </row>
        <row r="229">
          <cell r="A229" t="str">
            <v>Highland Local SD, Medina</v>
          </cell>
          <cell r="B229">
            <v>48496</v>
          </cell>
        </row>
        <row r="230">
          <cell r="A230" t="str">
            <v>Highland Local SD, Morrow</v>
          </cell>
          <cell r="B230">
            <v>48801</v>
          </cell>
        </row>
        <row r="231">
          <cell r="A231" t="str">
            <v>Hilliard City SD, Franklin</v>
          </cell>
          <cell r="B231">
            <v>47019</v>
          </cell>
        </row>
        <row r="232">
          <cell r="A232" t="str">
            <v>Hillsboro City SD, Highland</v>
          </cell>
          <cell r="B232">
            <v>44123</v>
          </cell>
        </row>
        <row r="233">
          <cell r="A233" t="str">
            <v>Hillsdale Local SD, Ashland</v>
          </cell>
          <cell r="B233">
            <v>45823</v>
          </cell>
        </row>
        <row r="234">
          <cell r="A234" t="str">
            <v>Holgate Local SD, Henry</v>
          </cell>
          <cell r="B234">
            <v>47571</v>
          </cell>
        </row>
        <row r="235">
          <cell r="A235" t="str">
            <v>Hopewell-Loudon Local SD, Seneca</v>
          </cell>
          <cell r="B235">
            <v>49700</v>
          </cell>
        </row>
        <row r="236">
          <cell r="A236" t="str">
            <v>Howland Local SD, Trumbull</v>
          </cell>
          <cell r="B236">
            <v>50161</v>
          </cell>
        </row>
        <row r="237">
          <cell r="A237" t="str">
            <v>Hubbard Ex Vill SD, Trumbull</v>
          </cell>
          <cell r="B237">
            <v>45427</v>
          </cell>
        </row>
        <row r="238">
          <cell r="A238" t="str">
            <v>Huber Heights City SD, Montgomery</v>
          </cell>
          <cell r="B238">
            <v>48751</v>
          </cell>
        </row>
        <row r="239">
          <cell r="A239" t="str">
            <v>Hudson City SD, Summit</v>
          </cell>
          <cell r="B239">
            <v>50021</v>
          </cell>
        </row>
        <row r="240">
          <cell r="A240" t="str">
            <v>Huntington Local SD, Ross</v>
          </cell>
          <cell r="B240">
            <v>49502</v>
          </cell>
        </row>
        <row r="241">
          <cell r="A241" t="str">
            <v>Huron City SD, Erie</v>
          </cell>
          <cell r="B241">
            <v>44131</v>
          </cell>
        </row>
        <row r="242">
          <cell r="A242" t="str">
            <v>Independence Local SD, Cuyahoga</v>
          </cell>
          <cell r="B242">
            <v>46565</v>
          </cell>
        </row>
        <row r="243">
          <cell r="A243" t="str">
            <v>Indian Creek Local SD, Jefferson</v>
          </cell>
          <cell r="B243">
            <v>47803</v>
          </cell>
        </row>
        <row r="244">
          <cell r="A244" t="str">
            <v>Indian Hill Ex Vill SD, Hamilton</v>
          </cell>
          <cell r="B244">
            <v>45435</v>
          </cell>
        </row>
        <row r="245">
          <cell r="A245" t="str">
            <v>Indian Lake Local SD, Logan</v>
          </cell>
          <cell r="B245">
            <v>48082</v>
          </cell>
        </row>
        <row r="246">
          <cell r="A246" t="str">
            <v>Indian Valley Local SD, Tuscarawas</v>
          </cell>
          <cell r="B246">
            <v>50286</v>
          </cell>
        </row>
        <row r="247">
          <cell r="A247" t="str">
            <v>Ironton City SD, Lawrence</v>
          </cell>
          <cell r="B247">
            <v>44149</v>
          </cell>
        </row>
        <row r="248">
          <cell r="A248" t="str">
            <v>Jackson Center Local SD, Shelby</v>
          </cell>
          <cell r="B248">
            <v>49809</v>
          </cell>
        </row>
        <row r="249">
          <cell r="A249" t="str">
            <v>Jackson City SD, Jackson</v>
          </cell>
          <cell r="B249">
            <v>44156</v>
          </cell>
        </row>
        <row r="250">
          <cell r="A250" t="str">
            <v>Jackson Local SD, Stark</v>
          </cell>
          <cell r="B250">
            <v>49858</v>
          </cell>
        </row>
        <row r="251">
          <cell r="A251" t="str">
            <v>Jackson-Milton Local SD, Mahoning</v>
          </cell>
          <cell r="B251">
            <v>48322</v>
          </cell>
        </row>
        <row r="252">
          <cell r="A252" t="str">
            <v>James A Garfield Local SD, Portage</v>
          </cell>
          <cell r="B252">
            <v>49205</v>
          </cell>
        </row>
        <row r="253">
          <cell r="A253" t="str">
            <v>Jefferson Area Local SD, Ashtabula</v>
          </cell>
          <cell r="B253">
            <v>45872</v>
          </cell>
        </row>
        <row r="254">
          <cell r="A254" t="str">
            <v>Jefferson Local SD, Madison</v>
          </cell>
          <cell r="B254">
            <v>48256</v>
          </cell>
        </row>
        <row r="255">
          <cell r="A255" t="str">
            <v>Jefferson Township Local SD, Montgomery</v>
          </cell>
          <cell r="B255">
            <v>48686</v>
          </cell>
        </row>
        <row r="256">
          <cell r="A256" t="str">
            <v>Jennings Local SD, Putnam</v>
          </cell>
          <cell r="B256">
            <v>49338</v>
          </cell>
        </row>
        <row r="257">
          <cell r="A257" t="str">
            <v>Johnstown-Monroe Local SD, Licking</v>
          </cell>
          <cell r="B257">
            <v>47985</v>
          </cell>
        </row>
        <row r="258">
          <cell r="A258" t="str">
            <v>Jonathan Alder Local SD, Madison</v>
          </cell>
          <cell r="B258">
            <v>48264</v>
          </cell>
        </row>
        <row r="259">
          <cell r="A259" t="str">
            <v>Joseph Badger Local SD, Trumbull</v>
          </cell>
          <cell r="B259">
            <v>50179</v>
          </cell>
        </row>
        <row r="260">
          <cell r="A260" t="str">
            <v>Kalida Local SD, Putnam</v>
          </cell>
          <cell r="B260">
            <v>49346</v>
          </cell>
        </row>
        <row r="261">
          <cell r="A261" t="str">
            <v>Kenston Local SD, Geauga</v>
          </cell>
          <cell r="B261">
            <v>47191</v>
          </cell>
        </row>
        <row r="262">
          <cell r="A262" t="str">
            <v>Kent City SD, Portage</v>
          </cell>
          <cell r="B262">
            <v>44164</v>
          </cell>
        </row>
        <row r="263">
          <cell r="A263" t="str">
            <v>Kenton City SD, Hardin</v>
          </cell>
          <cell r="B263">
            <v>44172</v>
          </cell>
        </row>
        <row r="264">
          <cell r="A264" t="str">
            <v>Kettering City SD, Montgomery</v>
          </cell>
          <cell r="B264">
            <v>44180</v>
          </cell>
        </row>
        <row r="265">
          <cell r="A265" t="str">
            <v>Keystone Local SD, Lorain</v>
          </cell>
          <cell r="B265">
            <v>48165</v>
          </cell>
        </row>
        <row r="266">
          <cell r="A266" t="str">
            <v>Kings Local SD, Warren</v>
          </cell>
          <cell r="B266">
            <v>50435</v>
          </cell>
        </row>
        <row r="267">
          <cell r="A267" t="str">
            <v>Kirtland Local SD, Lake</v>
          </cell>
          <cell r="B267">
            <v>47878</v>
          </cell>
        </row>
        <row r="268">
          <cell r="A268" t="str">
            <v>La Brae Local SD, Trumbull</v>
          </cell>
          <cell r="B268">
            <v>50245</v>
          </cell>
        </row>
        <row r="269">
          <cell r="A269" t="str">
            <v>Lake Local SD, Stark</v>
          </cell>
          <cell r="B269">
            <v>49866</v>
          </cell>
        </row>
        <row r="270">
          <cell r="A270" t="str">
            <v>Lake Local SD, Wood</v>
          </cell>
          <cell r="B270">
            <v>50690</v>
          </cell>
        </row>
        <row r="271">
          <cell r="A271" t="str">
            <v>Lakeview Local SD, Trumbull</v>
          </cell>
          <cell r="B271">
            <v>50187</v>
          </cell>
        </row>
        <row r="272">
          <cell r="A272" t="str">
            <v>Lakewood City SD, Cuyahoga</v>
          </cell>
          <cell r="B272">
            <v>44198</v>
          </cell>
        </row>
        <row r="273">
          <cell r="A273" t="str">
            <v>Lakewood Local SD, Licking</v>
          </cell>
          <cell r="B273">
            <v>47993</v>
          </cell>
        </row>
        <row r="274">
          <cell r="A274" t="str">
            <v>Lakota Local SD, Butler</v>
          </cell>
          <cell r="B274">
            <v>46110</v>
          </cell>
        </row>
        <row r="275">
          <cell r="A275" t="str">
            <v>Lakota Local SD, Sandusky</v>
          </cell>
          <cell r="B275">
            <v>49569</v>
          </cell>
        </row>
        <row r="276">
          <cell r="A276" t="str">
            <v>Lancaster City SD, Fairfield</v>
          </cell>
          <cell r="B276">
            <v>44206</v>
          </cell>
        </row>
        <row r="277">
          <cell r="A277" t="str">
            <v>Lebanon City SD, Warren</v>
          </cell>
          <cell r="B277">
            <v>44214</v>
          </cell>
        </row>
        <row r="278">
          <cell r="A278" t="str">
            <v>Ledgemont Local SD, Geauga</v>
          </cell>
          <cell r="B278">
            <v>47209</v>
          </cell>
        </row>
        <row r="279">
          <cell r="A279" t="str">
            <v>Leetonia Ex Vill SD, Columbiana</v>
          </cell>
          <cell r="B279">
            <v>45443</v>
          </cell>
        </row>
        <row r="280">
          <cell r="A280" t="str">
            <v>Leipsic Local SD, Putnam</v>
          </cell>
          <cell r="B280">
            <v>49353</v>
          </cell>
        </row>
        <row r="281">
          <cell r="A281" t="str">
            <v>Lexington Local SD, Richland</v>
          </cell>
          <cell r="B281">
            <v>49437</v>
          </cell>
        </row>
        <row r="282">
          <cell r="A282" t="str">
            <v>Liberty Benton Local SD, Hancock</v>
          </cell>
          <cell r="B282">
            <v>47449</v>
          </cell>
        </row>
        <row r="283">
          <cell r="A283" t="str">
            <v>Liberty Center Local SD, Henry</v>
          </cell>
          <cell r="B283">
            <v>47589</v>
          </cell>
        </row>
        <row r="284">
          <cell r="A284" t="str">
            <v>Liberty Local SD, Trumbull</v>
          </cell>
          <cell r="B284">
            <v>50195</v>
          </cell>
        </row>
        <row r="285">
          <cell r="A285" t="str">
            <v>Liberty Union-Thurston Local, Fairfield</v>
          </cell>
          <cell r="B285">
            <v>46888</v>
          </cell>
        </row>
        <row r="286">
          <cell r="A286" t="str">
            <v>Licking Heights Local SD, Licking</v>
          </cell>
          <cell r="B286">
            <v>48009</v>
          </cell>
        </row>
        <row r="287">
          <cell r="A287" t="str">
            <v>Licking Valley Local SD, Licking</v>
          </cell>
          <cell r="B287">
            <v>48017</v>
          </cell>
        </row>
        <row r="288">
          <cell r="A288" t="str">
            <v>Lima City SD, Allen</v>
          </cell>
          <cell r="B288">
            <v>44222</v>
          </cell>
        </row>
        <row r="289">
          <cell r="A289" t="str">
            <v>Lincolnview Local SD, Van Wert</v>
          </cell>
          <cell r="B289">
            <v>50369</v>
          </cell>
        </row>
        <row r="290">
          <cell r="A290" t="str">
            <v>Lisbon Ex Vill SD, Columbiana</v>
          </cell>
          <cell r="B290">
            <v>45450</v>
          </cell>
        </row>
        <row r="291">
          <cell r="A291" t="str">
            <v>Little Miami Local SD, Warren</v>
          </cell>
          <cell r="B291">
            <v>50443</v>
          </cell>
        </row>
        <row r="292">
          <cell r="A292" t="str">
            <v>Lockland City SD, Hamilton</v>
          </cell>
          <cell r="B292">
            <v>44230</v>
          </cell>
        </row>
        <row r="293">
          <cell r="A293" t="str">
            <v>Logan Elm Local SD, Pickaway</v>
          </cell>
          <cell r="B293">
            <v>49080</v>
          </cell>
        </row>
        <row r="294">
          <cell r="A294" t="str">
            <v>Logan-Hocking Local SD, Hocking</v>
          </cell>
          <cell r="B294">
            <v>44248</v>
          </cell>
        </row>
        <row r="295">
          <cell r="A295" t="str">
            <v>London City SD, Madison</v>
          </cell>
          <cell r="B295">
            <v>44255</v>
          </cell>
        </row>
        <row r="296">
          <cell r="A296" t="str">
            <v>Lorain City SD, Lorain</v>
          </cell>
          <cell r="B296">
            <v>44263</v>
          </cell>
        </row>
        <row r="297">
          <cell r="A297" t="str">
            <v>Lordstown Local SD, Trumbull</v>
          </cell>
          <cell r="B297">
            <v>50203</v>
          </cell>
        </row>
        <row r="298">
          <cell r="A298" t="str">
            <v>Loudonville-Perrysville Ex V, Ashland</v>
          </cell>
          <cell r="B298">
            <v>45468</v>
          </cell>
        </row>
        <row r="299">
          <cell r="A299" t="str">
            <v>Louisville City SD, Stark</v>
          </cell>
          <cell r="B299">
            <v>49874</v>
          </cell>
        </row>
        <row r="300">
          <cell r="A300" t="str">
            <v>Loveland City SD, Hamilton</v>
          </cell>
          <cell r="B300">
            <v>44271</v>
          </cell>
        </row>
        <row r="301">
          <cell r="A301" t="str">
            <v>Lowellville Local SD, Mahoning</v>
          </cell>
          <cell r="B301">
            <v>48330</v>
          </cell>
        </row>
        <row r="302">
          <cell r="A302" t="str">
            <v>Lucas Local SD, Richland</v>
          </cell>
          <cell r="B302">
            <v>49445</v>
          </cell>
        </row>
        <row r="303">
          <cell r="A303" t="str">
            <v>Lynchburg-Clay Local SD, Highland</v>
          </cell>
          <cell r="B303">
            <v>47639</v>
          </cell>
        </row>
        <row r="304">
          <cell r="A304" t="str">
            <v>Mad River Local SD, Montgomery</v>
          </cell>
          <cell r="B304">
            <v>48702</v>
          </cell>
        </row>
        <row r="305">
          <cell r="A305" t="str">
            <v>Madeira City SD, Hamilton</v>
          </cell>
          <cell r="B305">
            <v>44289</v>
          </cell>
        </row>
        <row r="306">
          <cell r="A306" t="str">
            <v>Madison Local SD, Butler</v>
          </cell>
          <cell r="B306">
            <v>46128</v>
          </cell>
        </row>
        <row r="307">
          <cell r="A307" t="str">
            <v>Madison Local SD, Lake</v>
          </cell>
          <cell r="B307">
            <v>47886</v>
          </cell>
        </row>
        <row r="308">
          <cell r="A308" t="str">
            <v>Madison Local SD, Richland</v>
          </cell>
          <cell r="B308">
            <v>49452</v>
          </cell>
        </row>
        <row r="309">
          <cell r="A309" t="str">
            <v>Madison-Plains Local SD, Madison</v>
          </cell>
          <cell r="B309">
            <v>48272</v>
          </cell>
        </row>
        <row r="310">
          <cell r="A310" t="str">
            <v>Manchester Local SD, Adams</v>
          </cell>
          <cell r="B310">
            <v>442</v>
          </cell>
        </row>
        <row r="311">
          <cell r="A311" t="str">
            <v>Manchester Local SD, Summit</v>
          </cell>
          <cell r="B311">
            <v>50005</v>
          </cell>
        </row>
        <row r="312">
          <cell r="A312" t="str">
            <v>Mansfield City SD, Richland</v>
          </cell>
          <cell r="B312">
            <v>44297</v>
          </cell>
        </row>
        <row r="313">
          <cell r="A313" t="str">
            <v>Maple Heights City SD, Cuyahoga</v>
          </cell>
          <cell r="B313">
            <v>44305</v>
          </cell>
        </row>
        <row r="314">
          <cell r="A314" t="str">
            <v>Mapleton Local SD, Ashland</v>
          </cell>
          <cell r="B314">
            <v>45831</v>
          </cell>
        </row>
        <row r="315">
          <cell r="A315" t="str">
            <v>Maplewood Local SD, Trumbull</v>
          </cell>
          <cell r="B315">
            <v>50211</v>
          </cell>
        </row>
        <row r="316">
          <cell r="A316" t="str">
            <v>Margaretta Local SD, Erie</v>
          </cell>
          <cell r="B316">
            <v>46805</v>
          </cell>
        </row>
        <row r="317">
          <cell r="A317" t="str">
            <v>Mariemont City SD, Hamilton</v>
          </cell>
          <cell r="B317">
            <v>44313</v>
          </cell>
        </row>
        <row r="318">
          <cell r="A318" t="str">
            <v>Marietta City SD, Washington</v>
          </cell>
          <cell r="B318">
            <v>44321</v>
          </cell>
        </row>
        <row r="319">
          <cell r="A319" t="str">
            <v>Marion City SD, Marion</v>
          </cell>
          <cell r="B319">
            <v>44339</v>
          </cell>
        </row>
        <row r="320">
          <cell r="A320" t="str">
            <v>Marion Local SD, Mercer</v>
          </cell>
          <cell r="B320">
            <v>48553</v>
          </cell>
        </row>
        <row r="321">
          <cell r="A321" t="str">
            <v>Marlington Local SD, Stark</v>
          </cell>
          <cell r="B321">
            <v>49882</v>
          </cell>
        </row>
        <row r="322">
          <cell r="A322" t="str">
            <v>Martins Ferry City SD, Belmont</v>
          </cell>
          <cell r="B322">
            <v>44347</v>
          </cell>
        </row>
        <row r="323">
          <cell r="A323" t="str">
            <v>Marysville Ex Vill SD, Union</v>
          </cell>
          <cell r="B323">
            <v>45476</v>
          </cell>
        </row>
        <row r="324">
          <cell r="A324" t="str">
            <v>Mason City SD, Warren</v>
          </cell>
          <cell r="B324">
            <v>50450</v>
          </cell>
        </row>
        <row r="325">
          <cell r="A325" t="str">
            <v>Massillon City SD, Stark</v>
          </cell>
          <cell r="B325">
            <v>44354</v>
          </cell>
        </row>
        <row r="326">
          <cell r="A326" t="str">
            <v>Mathews Local SD, Trumbull</v>
          </cell>
          <cell r="B326">
            <v>50153</v>
          </cell>
        </row>
        <row r="327">
          <cell r="A327" t="str">
            <v>Maumee City SD, Lucas</v>
          </cell>
          <cell r="B327">
            <v>44362</v>
          </cell>
        </row>
        <row r="328">
          <cell r="A328" t="str">
            <v>Mayfield City SD, Cuyahoga</v>
          </cell>
          <cell r="B328">
            <v>44370</v>
          </cell>
        </row>
        <row r="329">
          <cell r="A329" t="str">
            <v>Maysville Local SD, Muskingum</v>
          </cell>
          <cell r="B329">
            <v>48850</v>
          </cell>
        </row>
        <row r="330">
          <cell r="A330" t="str">
            <v>McComb Local SD, Hancock</v>
          </cell>
          <cell r="B330">
            <v>47456</v>
          </cell>
        </row>
        <row r="331">
          <cell r="A331" t="str">
            <v>McDonald Local SD, Trumbull</v>
          </cell>
          <cell r="B331">
            <v>50229</v>
          </cell>
        </row>
        <row r="332">
          <cell r="A332" t="str">
            <v>Mechanicsburg Ex Vill SD, Champaign</v>
          </cell>
          <cell r="B332">
            <v>45484</v>
          </cell>
        </row>
        <row r="333">
          <cell r="A333" t="str">
            <v>Medina City SD, Medina</v>
          </cell>
          <cell r="B333">
            <v>44388</v>
          </cell>
        </row>
        <row r="334">
          <cell r="A334" t="str">
            <v>Meigs Local SD, Meigs</v>
          </cell>
          <cell r="B334">
            <v>48520</v>
          </cell>
        </row>
        <row r="335">
          <cell r="A335" t="str">
            <v>Mentor Ex Vill SD, Lake</v>
          </cell>
          <cell r="B335">
            <v>45492</v>
          </cell>
        </row>
        <row r="336">
          <cell r="A336" t="str">
            <v>Miami East Local SD, Miami</v>
          </cell>
          <cell r="B336">
            <v>48629</v>
          </cell>
        </row>
        <row r="337">
          <cell r="A337" t="str">
            <v>Miami Trace Local SD, Fayette</v>
          </cell>
          <cell r="B337">
            <v>46920</v>
          </cell>
        </row>
        <row r="338">
          <cell r="A338" t="str">
            <v>Miamisburg City SD, Montgomery</v>
          </cell>
          <cell r="B338">
            <v>44396</v>
          </cell>
        </row>
        <row r="339">
          <cell r="A339" t="str">
            <v>Middletown City SD, Butler</v>
          </cell>
          <cell r="B339">
            <v>44404</v>
          </cell>
        </row>
        <row r="340">
          <cell r="A340" t="str">
            <v>Midview Local SD, Lorain</v>
          </cell>
          <cell r="B340">
            <v>48173</v>
          </cell>
        </row>
        <row r="341">
          <cell r="A341" t="str">
            <v>Milford Ex Vill SD, Clermont</v>
          </cell>
          <cell r="B341">
            <v>45500</v>
          </cell>
        </row>
        <row r="342">
          <cell r="A342" t="str">
            <v>Millcreek-West Unity Local S, Williams</v>
          </cell>
          <cell r="B342">
            <v>50633</v>
          </cell>
        </row>
        <row r="343">
          <cell r="A343" t="str">
            <v>Miller City-New Cleveland Lo, Putnam</v>
          </cell>
          <cell r="B343">
            <v>49361</v>
          </cell>
        </row>
        <row r="344">
          <cell r="A344" t="str">
            <v>Milton-Union Ex Vill SD, Miami</v>
          </cell>
          <cell r="B344">
            <v>45518</v>
          </cell>
        </row>
        <row r="345">
          <cell r="A345" t="str">
            <v>Minerva Local SD, Stark</v>
          </cell>
          <cell r="B345">
            <v>49890</v>
          </cell>
        </row>
        <row r="346">
          <cell r="A346" t="str">
            <v>Minford Local SD, Scioto</v>
          </cell>
          <cell r="B346">
            <v>49627</v>
          </cell>
        </row>
        <row r="347">
          <cell r="A347" t="str">
            <v>Minster Local SD, Auglaize</v>
          </cell>
          <cell r="B347">
            <v>45948</v>
          </cell>
        </row>
        <row r="348">
          <cell r="A348" t="str">
            <v>Mississinawa Valley Local SD, Darke</v>
          </cell>
          <cell r="B348">
            <v>46672</v>
          </cell>
        </row>
        <row r="349">
          <cell r="A349" t="str">
            <v>Mogadore Local SD, Summit</v>
          </cell>
          <cell r="B349">
            <v>50039</v>
          </cell>
        </row>
        <row r="350">
          <cell r="A350" t="str">
            <v>Mohawk Local SD, Seneca</v>
          </cell>
          <cell r="B350">
            <v>50740</v>
          </cell>
        </row>
        <row r="351">
          <cell r="A351" t="str">
            <v>Monroe Local SD, Butler</v>
          </cell>
          <cell r="B351">
            <v>139303</v>
          </cell>
        </row>
        <row r="352">
          <cell r="A352" t="str">
            <v>Monroeville Local SD, Huron</v>
          </cell>
          <cell r="B352">
            <v>47712</v>
          </cell>
        </row>
        <row r="353">
          <cell r="A353" t="str">
            <v>Montpelier Ex Vill SD, Williams</v>
          </cell>
          <cell r="B353">
            <v>45526</v>
          </cell>
        </row>
        <row r="354">
          <cell r="A354" t="str">
            <v>Morgan Local SD, Morgan</v>
          </cell>
          <cell r="B354">
            <v>48777</v>
          </cell>
        </row>
        <row r="355">
          <cell r="A355" t="str">
            <v>Mount Gilead Ex Vill SD, Morrow</v>
          </cell>
          <cell r="B355">
            <v>45534</v>
          </cell>
        </row>
        <row r="356">
          <cell r="A356" t="str">
            <v>Mount Healthy City SD, Hamilton</v>
          </cell>
          <cell r="B356">
            <v>44412</v>
          </cell>
        </row>
        <row r="357">
          <cell r="A357" t="str">
            <v>Mount Vernon City SD, Knox</v>
          </cell>
          <cell r="B357">
            <v>44420</v>
          </cell>
        </row>
        <row r="358">
          <cell r="A358" t="str">
            <v>Napoleon City SD, Henry</v>
          </cell>
          <cell r="B358">
            <v>44438</v>
          </cell>
        </row>
        <row r="359">
          <cell r="A359" t="str">
            <v>National Trail Local SD, Preble</v>
          </cell>
          <cell r="B359">
            <v>49270</v>
          </cell>
        </row>
        <row r="360">
          <cell r="A360" t="str">
            <v>Nelsonville-York City SD, Athens</v>
          </cell>
          <cell r="B360">
            <v>44446</v>
          </cell>
        </row>
        <row r="361">
          <cell r="A361" t="str">
            <v>New Albany-Plain Local SD, Franklin</v>
          </cell>
          <cell r="B361">
            <v>46995</v>
          </cell>
        </row>
        <row r="362">
          <cell r="A362" t="str">
            <v>New Boston Local SD, Scioto</v>
          </cell>
          <cell r="B362">
            <v>44461</v>
          </cell>
        </row>
        <row r="363">
          <cell r="A363" t="str">
            <v>New Bremen Local SD, Auglaize</v>
          </cell>
          <cell r="B363">
            <v>45955</v>
          </cell>
        </row>
        <row r="364">
          <cell r="A364" t="str">
            <v>New Knoxville Local SD, Auglaize</v>
          </cell>
          <cell r="B364">
            <v>45963</v>
          </cell>
        </row>
        <row r="365">
          <cell r="A365" t="str">
            <v>New Lebanon Local SD, Montgomery</v>
          </cell>
          <cell r="B365">
            <v>48710</v>
          </cell>
        </row>
        <row r="366">
          <cell r="A366" t="str">
            <v>New Lexington City SD, Perry</v>
          </cell>
          <cell r="B366">
            <v>44479</v>
          </cell>
        </row>
        <row r="367">
          <cell r="A367" t="str">
            <v>New London Local SD, Huron</v>
          </cell>
          <cell r="B367">
            <v>47720</v>
          </cell>
        </row>
        <row r="368">
          <cell r="A368" t="str">
            <v>New Miami Local SD, Butler</v>
          </cell>
          <cell r="B368">
            <v>46136</v>
          </cell>
        </row>
        <row r="369">
          <cell r="A369" t="str">
            <v>New Philadelphia City SD, Tuscarawas</v>
          </cell>
          <cell r="B369">
            <v>44487</v>
          </cell>
        </row>
        <row r="370">
          <cell r="A370" t="str">
            <v>New Richmond Ex Vill SD, Clermont</v>
          </cell>
          <cell r="B370">
            <v>45559</v>
          </cell>
        </row>
        <row r="371">
          <cell r="A371" t="str">
            <v>New Riegel Local SD, Seneca</v>
          </cell>
          <cell r="B371">
            <v>49718</v>
          </cell>
        </row>
        <row r="372">
          <cell r="A372" t="str">
            <v>Newark City SD, Licking</v>
          </cell>
          <cell r="B372">
            <v>44453</v>
          </cell>
        </row>
        <row r="373">
          <cell r="A373" t="str">
            <v>Newbury Local SD, Geauga</v>
          </cell>
          <cell r="B373">
            <v>47217</v>
          </cell>
        </row>
        <row r="374">
          <cell r="A374" t="str">
            <v>Newcomerstown Ex Vill SD, Tuscarawas</v>
          </cell>
          <cell r="B374">
            <v>45542</v>
          </cell>
        </row>
        <row r="375">
          <cell r="A375" t="str">
            <v>Newton Falls Ex Vill SD, Trumbull</v>
          </cell>
          <cell r="B375">
            <v>45567</v>
          </cell>
        </row>
        <row r="376">
          <cell r="A376" t="str">
            <v>Newton Local SD, Miami</v>
          </cell>
          <cell r="B376">
            <v>48637</v>
          </cell>
        </row>
        <row r="377">
          <cell r="A377" t="str">
            <v>Niles City SD, Trumbull</v>
          </cell>
          <cell r="B377">
            <v>44495</v>
          </cell>
        </row>
        <row r="378">
          <cell r="A378" t="str">
            <v>Noble Local SD, Noble</v>
          </cell>
          <cell r="B378">
            <v>48900</v>
          </cell>
        </row>
        <row r="379">
          <cell r="A379" t="str">
            <v>Nordonia Hills City SD, Summit</v>
          </cell>
          <cell r="B379">
            <v>50047</v>
          </cell>
        </row>
        <row r="380">
          <cell r="A380" t="str">
            <v>North Baltimore Local SD, Wood</v>
          </cell>
          <cell r="B380">
            <v>50708</v>
          </cell>
        </row>
        <row r="381">
          <cell r="A381" t="str">
            <v>North Canton City SD, Stark</v>
          </cell>
          <cell r="B381">
            <v>44503</v>
          </cell>
        </row>
        <row r="382">
          <cell r="A382" t="str">
            <v>North Central Local SD, Williams</v>
          </cell>
          <cell r="B382">
            <v>50641</v>
          </cell>
        </row>
        <row r="383">
          <cell r="A383" t="str">
            <v>North College Hill City SD, Hamilton</v>
          </cell>
          <cell r="B383">
            <v>44511</v>
          </cell>
        </row>
        <row r="384">
          <cell r="A384" t="str">
            <v>North Fork Local SD, Licking</v>
          </cell>
          <cell r="B384">
            <v>48025</v>
          </cell>
        </row>
        <row r="385">
          <cell r="A385" t="str">
            <v>North Olmsted City SD, Cuyahoga</v>
          </cell>
          <cell r="B385">
            <v>44529</v>
          </cell>
        </row>
        <row r="386">
          <cell r="A386" t="str">
            <v>North Ridgeville City SD, Lorain</v>
          </cell>
          <cell r="B386">
            <v>44537</v>
          </cell>
        </row>
        <row r="387">
          <cell r="A387" t="str">
            <v>North Royalton City SD, Cuyahoga</v>
          </cell>
          <cell r="B387">
            <v>44545</v>
          </cell>
        </row>
        <row r="388">
          <cell r="A388" t="str">
            <v>North Union Local SD, Union</v>
          </cell>
          <cell r="B388">
            <v>50336</v>
          </cell>
        </row>
        <row r="389">
          <cell r="A389" t="str">
            <v>Northeastern Local SD, Clark</v>
          </cell>
          <cell r="B389">
            <v>46250</v>
          </cell>
        </row>
        <row r="390">
          <cell r="A390" t="str">
            <v>Northeastern Local SD, Defiance</v>
          </cell>
          <cell r="B390">
            <v>46722</v>
          </cell>
        </row>
        <row r="391">
          <cell r="A391" t="str">
            <v>Northern Local SD, Perry</v>
          </cell>
          <cell r="B391">
            <v>49056</v>
          </cell>
        </row>
        <row r="392">
          <cell r="A392" t="str">
            <v>Northmont City SD, Montgomery</v>
          </cell>
          <cell r="B392">
            <v>48728</v>
          </cell>
        </row>
        <row r="393">
          <cell r="A393" t="str">
            <v>Northmor Local SD, Morrow</v>
          </cell>
          <cell r="B393">
            <v>48819</v>
          </cell>
        </row>
        <row r="394">
          <cell r="A394" t="str">
            <v>Northridge Local SD, Licking</v>
          </cell>
          <cell r="B394">
            <v>48033</v>
          </cell>
        </row>
        <row r="395">
          <cell r="A395" t="str">
            <v>Northridge Local SD, Montgomery</v>
          </cell>
          <cell r="B395">
            <v>48736</v>
          </cell>
        </row>
        <row r="396">
          <cell r="A396" t="str">
            <v>Northwest Local SD, Hamilton</v>
          </cell>
          <cell r="B396">
            <v>47365</v>
          </cell>
        </row>
        <row r="397">
          <cell r="A397" t="str">
            <v>Northwest Local SD, Scioto</v>
          </cell>
          <cell r="B397">
            <v>49635</v>
          </cell>
        </row>
        <row r="398">
          <cell r="A398" t="str">
            <v>Northwest Local SD, Stark</v>
          </cell>
          <cell r="B398">
            <v>49908</v>
          </cell>
        </row>
        <row r="399">
          <cell r="A399" t="str">
            <v>Northwestern Local SD, Clark</v>
          </cell>
          <cell r="B399">
            <v>46268</v>
          </cell>
        </row>
        <row r="400">
          <cell r="A400" t="str">
            <v>Northwestern Local SD, Wayne</v>
          </cell>
          <cell r="B400">
            <v>50575</v>
          </cell>
        </row>
        <row r="401">
          <cell r="A401" t="str">
            <v>Northwood Local SD, Wood</v>
          </cell>
          <cell r="B401">
            <v>50716</v>
          </cell>
        </row>
        <row r="402">
          <cell r="A402" t="str">
            <v>Norton City SD, Summit</v>
          </cell>
          <cell r="B402">
            <v>44552</v>
          </cell>
        </row>
        <row r="403">
          <cell r="A403" t="str">
            <v>Norwalk City SD, Huron</v>
          </cell>
          <cell r="B403">
            <v>44560</v>
          </cell>
        </row>
        <row r="404">
          <cell r="A404" t="str">
            <v>Norwayne Local SD, Wayne</v>
          </cell>
          <cell r="B404">
            <v>50567</v>
          </cell>
        </row>
        <row r="405">
          <cell r="A405" t="str">
            <v>Norwood City SD, Hamilton</v>
          </cell>
          <cell r="B405">
            <v>44578</v>
          </cell>
        </row>
        <row r="406">
          <cell r="A406" t="str">
            <v>Oak Hill Union Local SD, Jackson</v>
          </cell>
          <cell r="B406">
            <v>47761</v>
          </cell>
        </row>
        <row r="407">
          <cell r="A407" t="str">
            <v>Oak Hills Local SD, Hamilton</v>
          </cell>
          <cell r="B407">
            <v>47373</v>
          </cell>
        </row>
        <row r="408">
          <cell r="A408" t="str">
            <v>Oakwood City SD, Montgomery</v>
          </cell>
          <cell r="B408">
            <v>44586</v>
          </cell>
        </row>
        <row r="409">
          <cell r="A409" t="str">
            <v>Oberlin City SD, Lorain</v>
          </cell>
          <cell r="B409">
            <v>44594</v>
          </cell>
        </row>
        <row r="410">
          <cell r="A410" t="str">
            <v>Ohio Valley Local SD, Adams</v>
          </cell>
          <cell r="B410">
            <v>61903</v>
          </cell>
        </row>
        <row r="411">
          <cell r="A411" t="str">
            <v>Old Fort Local SD, Seneca</v>
          </cell>
          <cell r="B411">
            <v>49726</v>
          </cell>
        </row>
        <row r="412">
          <cell r="A412" t="str">
            <v>Olentangy Local SD, Delaware</v>
          </cell>
          <cell r="B412">
            <v>46763</v>
          </cell>
        </row>
        <row r="413">
          <cell r="A413" t="str">
            <v>Olmsted Falls City SD, Cuyahoga</v>
          </cell>
          <cell r="B413">
            <v>46573</v>
          </cell>
        </row>
        <row r="414">
          <cell r="A414" t="str">
            <v>Ontario Local SD, Richland</v>
          </cell>
          <cell r="B414">
            <v>49478</v>
          </cell>
        </row>
        <row r="415">
          <cell r="A415" t="str">
            <v>Orange City SD, Cuyahoga</v>
          </cell>
          <cell r="B415">
            <v>46581</v>
          </cell>
        </row>
        <row r="416">
          <cell r="A416" t="str">
            <v>Oregon City SD, Lucas</v>
          </cell>
          <cell r="B416">
            <v>44602</v>
          </cell>
        </row>
        <row r="417">
          <cell r="A417" t="str">
            <v>Orrville City SD, Wayne</v>
          </cell>
          <cell r="B417">
            <v>44610</v>
          </cell>
        </row>
        <row r="418">
          <cell r="A418" t="str">
            <v>Osnaburg Local SD, Stark</v>
          </cell>
          <cell r="B418">
            <v>49916</v>
          </cell>
        </row>
        <row r="419">
          <cell r="A419" t="str">
            <v>Otsego Local SD, Wood</v>
          </cell>
          <cell r="B419">
            <v>50724</v>
          </cell>
        </row>
        <row r="420">
          <cell r="A420" t="str">
            <v>Ottawa Hills Local SD, Lucas</v>
          </cell>
          <cell r="B420">
            <v>48215</v>
          </cell>
        </row>
        <row r="421">
          <cell r="A421" t="str">
            <v>Ottawa-Glandorf Local SD, Putnam</v>
          </cell>
          <cell r="B421">
            <v>49379</v>
          </cell>
        </row>
        <row r="422">
          <cell r="A422" t="str">
            <v>Ottoville Local SD, Putnam</v>
          </cell>
          <cell r="B422">
            <v>49387</v>
          </cell>
        </row>
        <row r="423">
          <cell r="A423" t="str">
            <v>Painsville City Local SD, Lake</v>
          </cell>
          <cell r="B423">
            <v>44628</v>
          </cell>
        </row>
        <row r="424">
          <cell r="A424" t="str">
            <v>Paint Valley Local SD, Ross</v>
          </cell>
          <cell r="B424">
            <v>49510</v>
          </cell>
        </row>
        <row r="425">
          <cell r="A425" t="str">
            <v>Pandora-Gilboa Local SD, Putnam</v>
          </cell>
          <cell r="B425">
            <v>49395</v>
          </cell>
        </row>
        <row r="426">
          <cell r="A426" t="str">
            <v>Parkway Local SD, Mercer</v>
          </cell>
          <cell r="B426">
            <v>48579</v>
          </cell>
        </row>
        <row r="427">
          <cell r="A427" t="str">
            <v>Parma City SD, Cuyahoga</v>
          </cell>
          <cell r="B427">
            <v>44636</v>
          </cell>
        </row>
        <row r="428">
          <cell r="A428" t="str">
            <v>Patrick Henry Local SD, Henry</v>
          </cell>
          <cell r="B428">
            <v>47597</v>
          </cell>
        </row>
        <row r="429">
          <cell r="A429" t="str">
            <v>Paulding Ex Vill SD, Paulding</v>
          </cell>
          <cell r="B429">
            <v>45575</v>
          </cell>
        </row>
        <row r="430">
          <cell r="A430" t="str">
            <v>Perkins Local SD, Erie</v>
          </cell>
          <cell r="B430">
            <v>46813</v>
          </cell>
        </row>
        <row r="431">
          <cell r="A431" t="str">
            <v>Perry Local SD, Allen</v>
          </cell>
          <cell r="B431">
            <v>45781</v>
          </cell>
        </row>
        <row r="432">
          <cell r="A432" t="str">
            <v>Perry Local SD, Lake</v>
          </cell>
          <cell r="B432">
            <v>47902</v>
          </cell>
        </row>
        <row r="433">
          <cell r="A433" t="str">
            <v>Perry Local SD, Stark</v>
          </cell>
          <cell r="B433">
            <v>49924</v>
          </cell>
        </row>
        <row r="434">
          <cell r="A434" t="str">
            <v>Perrysburg Ex Vill SD, Wood</v>
          </cell>
          <cell r="B434">
            <v>45583</v>
          </cell>
        </row>
        <row r="435">
          <cell r="A435" t="str">
            <v>Pettisville Local SD, Fulton</v>
          </cell>
          <cell r="B435">
            <v>47076</v>
          </cell>
        </row>
        <row r="436">
          <cell r="A436" t="str">
            <v>Pickerington Local SD, Fairfield</v>
          </cell>
          <cell r="B436">
            <v>46896</v>
          </cell>
        </row>
        <row r="437">
          <cell r="A437" t="str">
            <v>Pike-Delta-York Local SD, Fulton</v>
          </cell>
          <cell r="B437">
            <v>47084</v>
          </cell>
        </row>
        <row r="438">
          <cell r="A438" t="str">
            <v>Piqua City SD, Miami</v>
          </cell>
          <cell r="B438">
            <v>44644</v>
          </cell>
        </row>
        <row r="439">
          <cell r="A439" t="str">
            <v>Plain Local SD, Stark</v>
          </cell>
          <cell r="B439">
            <v>49932</v>
          </cell>
        </row>
        <row r="440">
          <cell r="A440" t="str">
            <v>Pleasant Local SD, Marion</v>
          </cell>
          <cell r="B440">
            <v>48421</v>
          </cell>
        </row>
        <row r="441">
          <cell r="A441" t="str">
            <v>Plymouth-Shiloh Local SD, Richland</v>
          </cell>
          <cell r="B441">
            <v>49460</v>
          </cell>
        </row>
        <row r="442">
          <cell r="A442" t="str">
            <v>Poland Local SD, Mahoning</v>
          </cell>
          <cell r="B442">
            <v>48348</v>
          </cell>
        </row>
        <row r="443">
          <cell r="A443" t="str">
            <v>Port Clinton City SD, Ottawa</v>
          </cell>
          <cell r="B443">
            <v>44651</v>
          </cell>
        </row>
        <row r="444">
          <cell r="A444" t="str">
            <v>Portsmouth City SD, Scioto</v>
          </cell>
          <cell r="B444">
            <v>44669</v>
          </cell>
        </row>
        <row r="445">
          <cell r="A445" t="str">
            <v>Preble-Shawnee Local SD, Preble</v>
          </cell>
          <cell r="B445">
            <v>49288</v>
          </cell>
        </row>
        <row r="446">
          <cell r="A446" t="str">
            <v>Princeton City SD, Hamilton</v>
          </cell>
          <cell r="B446">
            <v>44677</v>
          </cell>
        </row>
        <row r="447">
          <cell r="A447" t="str">
            <v>Pymatuning Valley Local SD, Ashtabula</v>
          </cell>
          <cell r="B447">
            <v>45880</v>
          </cell>
        </row>
        <row r="448">
          <cell r="A448" t="str">
            <v>Ravenna City SD, Portage</v>
          </cell>
          <cell r="B448">
            <v>44685</v>
          </cell>
        </row>
        <row r="449">
          <cell r="A449" t="str">
            <v>Reading Community City SD, Hamilton</v>
          </cell>
          <cell r="B449">
            <v>44693</v>
          </cell>
        </row>
        <row r="450">
          <cell r="A450" t="str">
            <v>Revere Local SD, Summit</v>
          </cell>
          <cell r="B450">
            <v>50054</v>
          </cell>
        </row>
        <row r="451">
          <cell r="A451" t="str">
            <v>Reynoldsburg City SD, Franklin</v>
          </cell>
          <cell r="B451">
            <v>47001</v>
          </cell>
        </row>
        <row r="452">
          <cell r="A452" t="str">
            <v>Richmond Heights Local SD, Cuyahoga</v>
          </cell>
          <cell r="B452">
            <v>46599</v>
          </cell>
        </row>
        <row r="453">
          <cell r="A453" t="str">
            <v>Ridgedale Local SD, Marion</v>
          </cell>
          <cell r="B453">
            <v>48439</v>
          </cell>
        </row>
        <row r="454">
          <cell r="A454" t="str">
            <v>Ridgemont Local SD, Hardin</v>
          </cell>
          <cell r="B454">
            <v>47506</v>
          </cell>
        </row>
        <row r="455">
          <cell r="A455" t="str">
            <v>Ridgewood Local SD, Coshocton</v>
          </cell>
          <cell r="B455">
            <v>46474</v>
          </cell>
        </row>
        <row r="456">
          <cell r="A456" t="str">
            <v>Ripley-Union-Lewis Local SD, Brown</v>
          </cell>
          <cell r="B456">
            <v>46078</v>
          </cell>
        </row>
        <row r="457">
          <cell r="A457" t="str">
            <v>Rittman Ex Vill SD, Wayne</v>
          </cell>
          <cell r="B457">
            <v>45591</v>
          </cell>
        </row>
        <row r="458">
          <cell r="A458" t="str">
            <v>River Valley Local SD, Marion</v>
          </cell>
          <cell r="B458">
            <v>48447</v>
          </cell>
        </row>
        <row r="459">
          <cell r="A459" t="str">
            <v>River View Local SD, Coshocton</v>
          </cell>
          <cell r="B459">
            <v>46482</v>
          </cell>
        </row>
        <row r="460">
          <cell r="A460" t="str">
            <v>Riverdale Local SD, Hancock</v>
          </cell>
          <cell r="B460">
            <v>47514</v>
          </cell>
        </row>
        <row r="461">
          <cell r="A461" t="str">
            <v>Riverside Local SD, Lake</v>
          </cell>
          <cell r="B461">
            <v>47894</v>
          </cell>
        </row>
        <row r="462">
          <cell r="A462" t="str">
            <v>Riverside Local SD, Logan</v>
          </cell>
          <cell r="B462">
            <v>48090</v>
          </cell>
        </row>
        <row r="463">
          <cell r="A463" t="str">
            <v>Rock Hill Local SD, Lawrence</v>
          </cell>
          <cell r="B463">
            <v>47944</v>
          </cell>
        </row>
        <row r="464">
          <cell r="A464" t="str">
            <v>Rocky River City SD, Cuyahoga</v>
          </cell>
          <cell r="B464">
            <v>44701</v>
          </cell>
        </row>
        <row r="465">
          <cell r="A465" t="str">
            <v>Rolling Hills Local SD, Guernsey</v>
          </cell>
          <cell r="B465">
            <v>47308</v>
          </cell>
        </row>
        <row r="466">
          <cell r="A466" t="str">
            <v>Rootstown Local SD, Portage</v>
          </cell>
          <cell r="B466">
            <v>49213</v>
          </cell>
        </row>
        <row r="467">
          <cell r="A467" t="str">
            <v>Ross Local SD, Butler</v>
          </cell>
          <cell r="B467">
            <v>46144</v>
          </cell>
        </row>
        <row r="468">
          <cell r="A468" t="str">
            <v>Rossford Ex Vill SD, Wood</v>
          </cell>
          <cell r="B468">
            <v>45609</v>
          </cell>
        </row>
        <row r="469">
          <cell r="A469" t="str">
            <v>Russia Local SD, Shelby</v>
          </cell>
          <cell r="B469">
            <v>49817</v>
          </cell>
        </row>
        <row r="470">
          <cell r="A470" t="str">
            <v>Salem City SD, Columbiana</v>
          </cell>
          <cell r="B470">
            <v>44735</v>
          </cell>
        </row>
        <row r="471">
          <cell r="A471" t="str">
            <v>Sandusky City SD, Erie</v>
          </cell>
          <cell r="B471">
            <v>44743</v>
          </cell>
        </row>
        <row r="472">
          <cell r="A472" t="str">
            <v>Sandy Valley Local SD, Stark</v>
          </cell>
          <cell r="B472">
            <v>49940</v>
          </cell>
        </row>
        <row r="473">
          <cell r="A473" t="str">
            <v>Scioto Valley Local SD, Pike</v>
          </cell>
          <cell r="B473">
            <v>49130</v>
          </cell>
        </row>
        <row r="474">
          <cell r="A474" t="str">
            <v>Sebring Local SD, Mahoning</v>
          </cell>
          <cell r="B474">
            <v>48355</v>
          </cell>
        </row>
        <row r="475">
          <cell r="A475" t="str">
            <v>Seneca East Local SD, Seneca</v>
          </cell>
          <cell r="B475">
            <v>49684</v>
          </cell>
        </row>
        <row r="476">
          <cell r="A476" t="str">
            <v>Shadyside Local SD, Belmont</v>
          </cell>
          <cell r="B476">
            <v>46003</v>
          </cell>
        </row>
        <row r="477">
          <cell r="A477" t="str">
            <v>Shaker Heights City SD, Cuyahoga</v>
          </cell>
          <cell r="B477">
            <v>44750</v>
          </cell>
        </row>
        <row r="478">
          <cell r="A478" t="str">
            <v>Shawnee Local SD, Allen</v>
          </cell>
          <cell r="B478">
            <v>45799</v>
          </cell>
        </row>
        <row r="479">
          <cell r="A479" t="str">
            <v>Sheffield-Sheffield Lake Cit, Lorain</v>
          </cell>
          <cell r="B479">
            <v>44768</v>
          </cell>
        </row>
        <row r="480">
          <cell r="A480" t="str">
            <v>Shelby City SD, Richland</v>
          </cell>
          <cell r="B480">
            <v>44776</v>
          </cell>
        </row>
        <row r="481">
          <cell r="A481" t="str">
            <v>Sidney City SD, Shelby</v>
          </cell>
          <cell r="B481">
            <v>44784</v>
          </cell>
        </row>
        <row r="482">
          <cell r="A482" t="str">
            <v>Solon City SD, Cuyahoga</v>
          </cell>
          <cell r="B482">
            <v>46607</v>
          </cell>
        </row>
        <row r="483">
          <cell r="A483" t="str">
            <v>South Central Local SD, Huron</v>
          </cell>
          <cell r="B483">
            <v>47738</v>
          </cell>
        </row>
        <row r="484">
          <cell r="A484" t="str">
            <v>South Euclid-Lyndhurst City, Cuyahoga</v>
          </cell>
          <cell r="B484">
            <v>44792</v>
          </cell>
        </row>
        <row r="485">
          <cell r="A485" t="str">
            <v>South Point Local SD, Lawrence</v>
          </cell>
          <cell r="B485">
            <v>47951</v>
          </cell>
        </row>
        <row r="486">
          <cell r="A486" t="str">
            <v>South Range Local SD, Mahoning</v>
          </cell>
          <cell r="B486">
            <v>48363</v>
          </cell>
        </row>
        <row r="487">
          <cell r="A487" t="str">
            <v>South-Western City SD, Franklin</v>
          </cell>
          <cell r="B487">
            <v>44800</v>
          </cell>
        </row>
        <row r="488">
          <cell r="A488" t="str">
            <v>Southeast Local SD, Portage</v>
          </cell>
          <cell r="B488">
            <v>49221</v>
          </cell>
        </row>
        <row r="489">
          <cell r="A489" t="str">
            <v>Southeast Local SD, Wayne</v>
          </cell>
          <cell r="B489">
            <v>50583</v>
          </cell>
        </row>
        <row r="490">
          <cell r="A490" t="str">
            <v>Southeastern Local SD, Clark</v>
          </cell>
          <cell r="B490">
            <v>46276</v>
          </cell>
        </row>
        <row r="491">
          <cell r="A491" t="str">
            <v>Southeastern Local SD, Ross</v>
          </cell>
          <cell r="B491">
            <v>49528</v>
          </cell>
        </row>
        <row r="492">
          <cell r="A492" t="str">
            <v>Southern Local SD, Columbiana</v>
          </cell>
          <cell r="B492">
            <v>46441</v>
          </cell>
        </row>
        <row r="493">
          <cell r="A493" t="str">
            <v>Southern Local SD, Meigs</v>
          </cell>
          <cell r="B493">
            <v>48538</v>
          </cell>
        </row>
        <row r="494">
          <cell r="A494" t="str">
            <v>Southern Local SD, Perry</v>
          </cell>
          <cell r="B494">
            <v>49064</v>
          </cell>
        </row>
        <row r="495">
          <cell r="A495" t="str">
            <v>Southington Local SD, Trumbull</v>
          </cell>
          <cell r="B495">
            <v>50237</v>
          </cell>
        </row>
        <row r="496">
          <cell r="A496" t="str">
            <v>Southwest Licking Local SD, Licking</v>
          </cell>
          <cell r="B496">
            <v>48041</v>
          </cell>
        </row>
        <row r="497">
          <cell r="A497" t="str">
            <v>Southwest Local SD, Hamilton</v>
          </cell>
          <cell r="B497">
            <v>47381</v>
          </cell>
        </row>
        <row r="498">
          <cell r="A498" t="str">
            <v>Spencerville Local SD, Allen</v>
          </cell>
          <cell r="B498">
            <v>45807</v>
          </cell>
        </row>
        <row r="499">
          <cell r="A499" t="str">
            <v>Springboro Community City SD, Warren</v>
          </cell>
          <cell r="B499">
            <v>50427</v>
          </cell>
        </row>
        <row r="500">
          <cell r="A500" t="str">
            <v>Springfield City SD, Clark</v>
          </cell>
          <cell r="B500">
            <v>44818</v>
          </cell>
        </row>
        <row r="501">
          <cell r="A501" t="str">
            <v>Springfield Local SD, Lucas</v>
          </cell>
          <cell r="B501">
            <v>48223</v>
          </cell>
        </row>
        <row r="502">
          <cell r="A502" t="str">
            <v>Springfield Local SD, Mahoning</v>
          </cell>
          <cell r="B502">
            <v>48371</v>
          </cell>
        </row>
        <row r="503">
          <cell r="A503" t="str">
            <v>Springfield Local SD, Summit</v>
          </cell>
          <cell r="B503">
            <v>50062</v>
          </cell>
        </row>
        <row r="504">
          <cell r="A504" t="str">
            <v>St Bernard-Elmwood Place Cit, Hamilton</v>
          </cell>
          <cell r="B504">
            <v>44719</v>
          </cell>
        </row>
        <row r="505">
          <cell r="A505" t="str">
            <v>St Clairsville-Richland City, Belmont</v>
          </cell>
          <cell r="B505">
            <v>45997</v>
          </cell>
        </row>
        <row r="506">
          <cell r="A506" t="str">
            <v>St Henry Consolidated Local, Mercer</v>
          </cell>
          <cell r="B506">
            <v>48587</v>
          </cell>
        </row>
        <row r="507">
          <cell r="A507" t="str">
            <v>St Marys City SD, Auglaize</v>
          </cell>
          <cell r="B507">
            <v>44727</v>
          </cell>
        </row>
        <row r="508">
          <cell r="A508" t="str">
            <v>Steubenville City SD, Jefferson</v>
          </cell>
          <cell r="B508">
            <v>44826</v>
          </cell>
        </row>
        <row r="509">
          <cell r="A509" t="str">
            <v>Stow-Munroe Falls City SD, Summit</v>
          </cell>
          <cell r="B509">
            <v>44834</v>
          </cell>
        </row>
        <row r="510">
          <cell r="A510" t="str">
            <v>Strasburg-Franklin Local SD, Tuscarawas</v>
          </cell>
          <cell r="B510">
            <v>50294</v>
          </cell>
        </row>
        <row r="511">
          <cell r="A511" t="str">
            <v>Streetsboro City SD, Portage</v>
          </cell>
          <cell r="B511">
            <v>49239</v>
          </cell>
        </row>
        <row r="512">
          <cell r="A512" t="str">
            <v>Strongsville City SD, Cuyahoga</v>
          </cell>
          <cell r="B512">
            <v>44842</v>
          </cell>
        </row>
        <row r="513">
          <cell r="A513" t="str">
            <v>Struthers City SD, Mahoning</v>
          </cell>
          <cell r="B513">
            <v>44859</v>
          </cell>
        </row>
        <row r="514">
          <cell r="A514" t="str">
            <v>Stryker Local SD, Williams</v>
          </cell>
          <cell r="B514">
            <v>50658</v>
          </cell>
        </row>
        <row r="515">
          <cell r="A515" t="str">
            <v>Sugarcreek Local SD, Greene</v>
          </cell>
          <cell r="B515">
            <v>47274</v>
          </cell>
        </row>
        <row r="516">
          <cell r="A516" t="str">
            <v>Swanton Local SD, Fulton</v>
          </cell>
          <cell r="B516">
            <v>47092</v>
          </cell>
        </row>
        <row r="517">
          <cell r="A517" t="str">
            <v>Switzerland Of Ohio Local SD, Monroe</v>
          </cell>
          <cell r="B517">
            <v>48652</v>
          </cell>
        </row>
        <row r="518">
          <cell r="A518" t="str">
            <v>Sycamore Community City SD, Hamilton</v>
          </cell>
          <cell r="B518">
            <v>44867</v>
          </cell>
        </row>
        <row r="519">
          <cell r="A519" t="str">
            <v>Sylvania City SD, Lucas</v>
          </cell>
          <cell r="B519">
            <v>44875</v>
          </cell>
        </row>
        <row r="520">
          <cell r="A520" t="str">
            <v>Symmes Valley Local SD, Lawrence</v>
          </cell>
          <cell r="B520">
            <v>47969</v>
          </cell>
        </row>
        <row r="521">
          <cell r="A521" t="str">
            <v>Talawanda City SD, Butler</v>
          </cell>
          <cell r="B521">
            <v>46151</v>
          </cell>
        </row>
        <row r="522">
          <cell r="A522" t="str">
            <v>Tallmadge City SD, Summit</v>
          </cell>
          <cell r="B522">
            <v>44883</v>
          </cell>
        </row>
        <row r="523">
          <cell r="A523" t="str">
            <v>Teays Valley Local SD, Pickaway</v>
          </cell>
          <cell r="B523">
            <v>49098</v>
          </cell>
        </row>
        <row r="524">
          <cell r="A524" t="str">
            <v>Tecumseh Local SD, Clark</v>
          </cell>
          <cell r="B524">
            <v>46243</v>
          </cell>
        </row>
        <row r="525">
          <cell r="A525" t="str">
            <v>Three Rivers Local SD, Hamilton</v>
          </cell>
          <cell r="B525">
            <v>47399</v>
          </cell>
        </row>
        <row r="526">
          <cell r="A526" t="str">
            <v>Tiffin City SD, Seneca</v>
          </cell>
          <cell r="B526">
            <v>44891</v>
          </cell>
        </row>
        <row r="527">
          <cell r="A527" t="str">
            <v>Tipp City Ex Vill SD, Miami</v>
          </cell>
          <cell r="B527">
            <v>45617</v>
          </cell>
        </row>
        <row r="528">
          <cell r="A528" t="str">
            <v>Toledo City SD, Lucas</v>
          </cell>
          <cell r="B528">
            <v>44909</v>
          </cell>
        </row>
        <row r="529">
          <cell r="A529" t="str">
            <v>Toronto City SD, Jefferson</v>
          </cell>
          <cell r="B529">
            <v>44917</v>
          </cell>
        </row>
        <row r="530">
          <cell r="A530" t="str">
            <v>Tri-County North Local SD, Preble</v>
          </cell>
          <cell r="B530">
            <v>91397</v>
          </cell>
        </row>
        <row r="531">
          <cell r="A531" t="str">
            <v>Tri-Valley Local SD, Muskingum</v>
          </cell>
          <cell r="B531">
            <v>48876</v>
          </cell>
        </row>
        <row r="532">
          <cell r="A532" t="str">
            <v>Tri-Village Local SD, Darke</v>
          </cell>
          <cell r="B532">
            <v>46680</v>
          </cell>
        </row>
        <row r="533">
          <cell r="A533" t="str">
            <v>Triad Local SD, Champaign</v>
          </cell>
          <cell r="B533">
            <v>46201</v>
          </cell>
        </row>
        <row r="534">
          <cell r="A534" t="str">
            <v>Trimble Local SD, Athens</v>
          </cell>
          <cell r="B534">
            <v>45922</v>
          </cell>
        </row>
        <row r="535">
          <cell r="A535" t="str">
            <v>Triway Local SD, Wayne</v>
          </cell>
          <cell r="B535">
            <v>50591</v>
          </cell>
        </row>
        <row r="536">
          <cell r="A536" t="str">
            <v>Trotwood-Madison City SD, Montgomery</v>
          </cell>
          <cell r="B536">
            <v>48694</v>
          </cell>
        </row>
        <row r="537">
          <cell r="A537" t="str">
            <v>Troy City SD, Miami</v>
          </cell>
          <cell r="B537">
            <v>44925</v>
          </cell>
        </row>
        <row r="538">
          <cell r="A538" t="str">
            <v>Tuscarawas Valley Local SD, Tuscarawas</v>
          </cell>
          <cell r="B538">
            <v>50302</v>
          </cell>
        </row>
        <row r="539">
          <cell r="A539" t="str">
            <v>Tuslaw Local SD, Stark</v>
          </cell>
          <cell r="B539">
            <v>49957</v>
          </cell>
        </row>
        <row r="540">
          <cell r="A540" t="str">
            <v>Twin Valley Community Local, Preble</v>
          </cell>
          <cell r="B540">
            <v>49296</v>
          </cell>
        </row>
        <row r="541">
          <cell r="A541" t="str">
            <v>Twinsburg City SD, Summit</v>
          </cell>
          <cell r="B541">
            <v>50070</v>
          </cell>
        </row>
        <row r="542">
          <cell r="A542" t="str">
            <v>Union Local SD, Belmont</v>
          </cell>
          <cell r="B542">
            <v>46011</v>
          </cell>
        </row>
        <row r="543">
          <cell r="A543" t="str">
            <v>Union Scioto Local SD, Ross</v>
          </cell>
          <cell r="B543">
            <v>49536</v>
          </cell>
        </row>
        <row r="544">
          <cell r="A544" t="str">
            <v>United Local SD, Columbiana</v>
          </cell>
          <cell r="B544">
            <v>46458</v>
          </cell>
        </row>
        <row r="545">
          <cell r="A545" t="str">
            <v>Upper Arlington City SD, Franklin</v>
          </cell>
          <cell r="B545">
            <v>44933</v>
          </cell>
        </row>
        <row r="546">
          <cell r="A546" t="str">
            <v>Upper Sandusky Ex Vill SD, Wyandot</v>
          </cell>
          <cell r="B546">
            <v>45625</v>
          </cell>
        </row>
        <row r="547">
          <cell r="A547" t="str">
            <v>Upper Scioto Valley Local SD, Hardin</v>
          </cell>
          <cell r="B547">
            <v>47522</v>
          </cell>
        </row>
        <row r="548">
          <cell r="A548" t="str">
            <v>Urbana City SD, Champaign</v>
          </cell>
          <cell r="B548">
            <v>44941</v>
          </cell>
        </row>
        <row r="549">
          <cell r="A549" t="str">
            <v>Valley Local SD, Scioto</v>
          </cell>
          <cell r="B549">
            <v>49643</v>
          </cell>
        </row>
        <row r="550">
          <cell r="A550" t="str">
            <v>Valley View Local SD, Montgomery</v>
          </cell>
          <cell r="B550">
            <v>48744</v>
          </cell>
        </row>
        <row r="551">
          <cell r="A551" t="str">
            <v>Van Buren Local SD, Hancock</v>
          </cell>
          <cell r="B551">
            <v>47464</v>
          </cell>
        </row>
        <row r="552">
          <cell r="A552" t="str">
            <v>Van Wert City SD, Van Wert</v>
          </cell>
          <cell r="B552">
            <v>44966</v>
          </cell>
        </row>
        <row r="553">
          <cell r="A553" t="str">
            <v>Vandalia-Butler City SD, Montgomery</v>
          </cell>
          <cell r="B553">
            <v>44958</v>
          </cell>
        </row>
        <row r="554">
          <cell r="A554" t="str">
            <v>Vanlue Local SD, Hancock</v>
          </cell>
          <cell r="B554">
            <v>47472</v>
          </cell>
        </row>
        <row r="555">
          <cell r="A555" t="str">
            <v>Vermilion Local SD, Erie</v>
          </cell>
          <cell r="B555">
            <v>46821</v>
          </cell>
        </row>
        <row r="556">
          <cell r="A556" t="str">
            <v>Versailles Ex Vill SD, Darke</v>
          </cell>
          <cell r="B556">
            <v>45633</v>
          </cell>
        </row>
        <row r="557">
          <cell r="A557" t="str">
            <v>Vinton County Local SD, Vinton</v>
          </cell>
          <cell r="B557">
            <v>50393</v>
          </cell>
        </row>
        <row r="558">
          <cell r="A558" t="str">
            <v>Wadsworth City SD, Medina</v>
          </cell>
          <cell r="B558">
            <v>44974</v>
          </cell>
        </row>
        <row r="559">
          <cell r="A559" t="str">
            <v>Walnut Township Local SD, Fairfield</v>
          </cell>
          <cell r="B559">
            <v>46904</v>
          </cell>
        </row>
        <row r="560">
          <cell r="A560" t="str">
            <v>Wapakoneta City SD, Auglaize</v>
          </cell>
          <cell r="B560">
            <v>44982</v>
          </cell>
        </row>
        <row r="561">
          <cell r="A561" t="str">
            <v>Warren City SD, Trumbull</v>
          </cell>
          <cell r="B561">
            <v>44990</v>
          </cell>
        </row>
        <row r="562">
          <cell r="A562" t="str">
            <v>Warren Local SD, Washington</v>
          </cell>
          <cell r="B562">
            <v>50500</v>
          </cell>
        </row>
        <row r="563">
          <cell r="A563" t="str">
            <v>Warrensville Heights City SD, Cuyahoga</v>
          </cell>
          <cell r="B563">
            <v>45005</v>
          </cell>
        </row>
        <row r="564">
          <cell r="A564" t="str">
            <v>Washington Court House City, Fayette</v>
          </cell>
          <cell r="B564">
            <v>45013</v>
          </cell>
        </row>
        <row r="565">
          <cell r="A565" t="str">
            <v>Washington Local SD, Lucas</v>
          </cell>
          <cell r="B565">
            <v>48231</v>
          </cell>
        </row>
        <row r="566">
          <cell r="A566" t="str">
            <v>Washington-Nile Local SD, Scioto</v>
          </cell>
          <cell r="B566">
            <v>49650</v>
          </cell>
        </row>
        <row r="567">
          <cell r="A567" t="str">
            <v>Waterloo Local SD, Portage</v>
          </cell>
          <cell r="B567">
            <v>49247</v>
          </cell>
        </row>
        <row r="568">
          <cell r="A568" t="str">
            <v>Wauseon Ex Vill SD, Fulton</v>
          </cell>
          <cell r="B568">
            <v>45641</v>
          </cell>
        </row>
        <row r="569">
          <cell r="A569" t="str">
            <v>Waverly City SD, Pike</v>
          </cell>
          <cell r="B569">
            <v>49148</v>
          </cell>
        </row>
        <row r="570">
          <cell r="A570" t="str">
            <v>Wayne Local SD, Warren</v>
          </cell>
          <cell r="B570">
            <v>50468</v>
          </cell>
        </row>
        <row r="571">
          <cell r="A571" t="str">
            <v>Wayne Trace Local SD, Paulding</v>
          </cell>
          <cell r="B571">
            <v>49031</v>
          </cell>
        </row>
        <row r="572">
          <cell r="A572" t="str">
            <v>Waynesfield-Goshen Local SD, Auglaize</v>
          </cell>
          <cell r="B572">
            <v>45971</v>
          </cell>
        </row>
        <row r="573">
          <cell r="A573" t="str">
            <v>Weathersfield Local SD, Trumbull</v>
          </cell>
          <cell r="B573">
            <v>50252</v>
          </cell>
        </row>
        <row r="574">
          <cell r="A574" t="str">
            <v>Wellington Ex Vill SD, Lorain</v>
          </cell>
          <cell r="B574">
            <v>45658</v>
          </cell>
        </row>
        <row r="575">
          <cell r="A575" t="str">
            <v>Wellston City SD, Jackson</v>
          </cell>
          <cell r="B575">
            <v>45021</v>
          </cell>
        </row>
        <row r="576">
          <cell r="A576" t="str">
            <v>Wellsville Local SD, Columbiana</v>
          </cell>
          <cell r="B576">
            <v>45039</v>
          </cell>
        </row>
        <row r="577">
          <cell r="A577" t="str">
            <v>West Branch Local SD, Mahoning</v>
          </cell>
          <cell r="B577">
            <v>48389</v>
          </cell>
        </row>
        <row r="578">
          <cell r="A578" t="str">
            <v>West Carrollton City SD, Montgomery</v>
          </cell>
          <cell r="B578">
            <v>45054</v>
          </cell>
        </row>
        <row r="579">
          <cell r="A579" t="str">
            <v>West Clermont Local SD, Clermont</v>
          </cell>
          <cell r="B579">
            <v>46359</v>
          </cell>
        </row>
        <row r="580">
          <cell r="A580" t="str">
            <v>West Geauga Local SD, Geauga</v>
          </cell>
          <cell r="B580">
            <v>47225</v>
          </cell>
        </row>
        <row r="581">
          <cell r="A581" t="str">
            <v>West Holmes Local SD, Holmes</v>
          </cell>
          <cell r="B581">
            <v>47696</v>
          </cell>
        </row>
        <row r="582">
          <cell r="A582" t="str">
            <v>West Liberty-Salem Local SD, Champaign</v>
          </cell>
          <cell r="B582">
            <v>46219</v>
          </cell>
        </row>
        <row r="583">
          <cell r="A583" t="str">
            <v>West Muskingum Local SD, Muskingum</v>
          </cell>
          <cell r="B583">
            <v>48884</v>
          </cell>
        </row>
        <row r="584">
          <cell r="A584" t="str">
            <v>Western Brown Local SD, Brown</v>
          </cell>
          <cell r="B584">
            <v>46060</v>
          </cell>
        </row>
        <row r="585">
          <cell r="A585" t="str">
            <v>Western Local SD, Pike</v>
          </cell>
          <cell r="B585">
            <v>49155</v>
          </cell>
        </row>
        <row r="586">
          <cell r="A586" t="str">
            <v>Western Reserve Local SD, Huron</v>
          </cell>
          <cell r="B586">
            <v>47746</v>
          </cell>
        </row>
        <row r="587">
          <cell r="A587" t="str">
            <v>Western Reserve Local SD, Mahoning</v>
          </cell>
          <cell r="B587">
            <v>48397</v>
          </cell>
        </row>
        <row r="588">
          <cell r="A588" t="str">
            <v>Westerville City SD, Franklin</v>
          </cell>
          <cell r="B588">
            <v>45047</v>
          </cell>
        </row>
        <row r="589">
          <cell r="A589" t="str">
            <v>Westfall Local SD, Pickaway</v>
          </cell>
          <cell r="B589">
            <v>49106</v>
          </cell>
        </row>
        <row r="590">
          <cell r="A590" t="str">
            <v>Westlake City SD, Cuyahoga</v>
          </cell>
          <cell r="B590">
            <v>45062</v>
          </cell>
        </row>
        <row r="591">
          <cell r="A591" t="str">
            <v>Wheelersburg Local SD, Scioto</v>
          </cell>
          <cell r="B591">
            <v>49668</v>
          </cell>
        </row>
        <row r="592">
          <cell r="A592" t="str">
            <v>Whitehall City SD, Franklin</v>
          </cell>
          <cell r="B592">
            <v>45070</v>
          </cell>
        </row>
        <row r="593">
          <cell r="A593" t="str">
            <v>Wickliffe City SD, Lake</v>
          </cell>
          <cell r="B593">
            <v>45088</v>
          </cell>
        </row>
        <row r="594">
          <cell r="A594" t="str">
            <v>Willard City SD, Huron</v>
          </cell>
          <cell r="B594">
            <v>45096</v>
          </cell>
        </row>
        <row r="595">
          <cell r="A595" t="str">
            <v>Williamsburg Local SD, Clermont</v>
          </cell>
          <cell r="B595">
            <v>46367</v>
          </cell>
        </row>
        <row r="596">
          <cell r="A596" t="str">
            <v>Willoughby-Eastlake City SD, Lake</v>
          </cell>
          <cell r="B596">
            <v>45104</v>
          </cell>
        </row>
        <row r="597">
          <cell r="A597" t="str">
            <v>Wilmington City SD, Clinton</v>
          </cell>
          <cell r="B597">
            <v>45112</v>
          </cell>
        </row>
        <row r="598">
          <cell r="A598" t="str">
            <v>Windham Ex Vill SD, Portage</v>
          </cell>
          <cell r="B598">
            <v>45666</v>
          </cell>
        </row>
        <row r="599">
          <cell r="A599" t="str">
            <v>Winton Woods City SD, Hamilton</v>
          </cell>
          <cell r="B599">
            <v>44081</v>
          </cell>
        </row>
        <row r="600">
          <cell r="A600" t="str">
            <v>Wolf Creek Local SD, Washington</v>
          </cell>
          <cell r="B600">
            <v>50518</v>
          </cell>
        </row>
        <row r="601">
          <cell r="A601" t="str">
            <v>Woodmore Local SD, Sandusky</v>
          </cell>
          <cell r="B601">
            <v>49577</v>
          </cell>
        </row>
        <row r="602">
          <cell r="A602" t="str">
            <v>Woodridge Local SD, Summit</v>
          </cell>
          <cell r="B602">
            <v>49973</v>
          </cell>
        </row>
        <row r="603">
          <cell r="A603" t="str">
            <v>Wooster City SD, Wayne</v>
          </cell>
          <cell r="B603">
            <v>45120</v>
          </cell>
        </row>
        <row r="604">
          <cell r="A604" t="str">
            <v>Worthington City SD, Franklin</v>
          </cell>
          <cell r="B604">
            <v>45138</v>
          </cell>
        </row>
        <row r="605">
          <cell r="A605" t="str">
            <v>Wynford Local SD, Crawford</v>
          </cell>
          <cell r="B605">
            <v>46524</v>
          </cell>
        </row>
        <row r="606">
          <cell r="A606" t="str">
            <v>Wyoming City SD, Hamilton</v>
          </cell>
          <cell r="B606">
            <v>45146</v>
          </cell>
        </row>
        <row r="607">
          <cell r="A607" t="str">
            <v>Xenia Community City SD, Greene</v>
          </cell>
          <cell r="B607">
            <v>45153</v>
          </cell>
        </row>
        <row r="608">
          <cell r="A608" t="str">
            <v>Yellow Springs Ex Vill SD, Greene</v>
          </cell>
          <cell r="B608">
            <v>45674</v>
          </cell>
        </row>
        <row r="609">
          <cell r="A609" t="str">
            <v>Youngstown City SD, Mahoning</v>
          </cell>
          <cell r="B609">
            <v>45161</v>
          </cell>
        </row>
        <row r="610">
          <cell r="A610" t="str">
            <v>Zane Trace Local SD, Ross</v>
          </cell>
          <cell r="B610">
            <v>49544</v>
          </cell>
        </row>
        <row r="611">
          <cell r="A611" t="str">
            <v>Zanesville City SD, Muskingum</v>
          </cell>
          <cell r="B611">
            <v>45179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D8" sqref="D8"/>
    </sheetView>
  </sheetViews>
  <sheetFormatPr defaultColWidth="9.140625" defaultRowHeight="12.75" x14ac:dyDescent="0.2"/>
  <cols>
    <col min="1" max="1" width="4.7109375" style="38" customWidth="1"/>
    <col min="2" max="2" width="3.28515625" style="77" customWidth="1"/>
    <col min="3" max="3" width="56" style="38" customWidth="1"/>
    <col min="4" max="6" width="16.42578125" style="38" customWidth="1"/>
    <col min="7" max="7" width="22.42578125" style="78" customWidth="1"/>
    <col min="8" max="8" width="24.42578125" style="38" customWidth="1"/>
    <col min="9" max="9" width="22.5703125" style="78" customWidth="1"/>
    <col min="10" max="16384" width="9.140625" style="38"/>
  </cols>
  <sheetData>
    <row r="1" spans="1:10" s="19" customFormat="1" ht="15" customHeight="1" x14ac:dyDescent="0.3">
      <c r="A1" s="80" t="s">
        <v>790</v>
      </c>
      <c r="B1" s="80"/>
      <c r="C1" s="80"/>
      <c r="D1" s="80"/>
      <c r="E1" s="80"/>
      <c r="F1" s="80"/>
      <c r="G1" s="80"/>
      <c r="H1" s="80"/>
      <c r="I1" s="80"/>
    </row>
    <row r="2" spans="1:10" s="19" customFormat="1" ht="15" customHeight="1" x14ac:dyDescent="0.3">
      <c r="A2" s="81" t="s">
        <v>791</v>
      </c>
      <c r="B2" s="81"/>
      <c r="C2" s="81"/>
      <c r="D2" s="81"/>
      <c r="E2" s="81"/>
      <c r="F2" s="81"/>
      <c r="G2" s="81"/>
      <c r="H2" s="81"/>
      <c r="I2" s="81"/>
    </row>
    <row r="3" spans="1:10" s="19" customFormat="1" ht="9.7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10" s="21" customFormat="1" ht="15" customHeight="1" x14ac:dyDescent="0.3">
      <c r="A4" s="82" t="s">
        <v>792</v>
      </c>
      <c r="B4" s="82"/>
      <c r="C4" s="82"/>
      <c r="D4" s="82"/>
      <c r="E4" s="82"/>
      <c r="F4" s="82"/>
      <c r="G4" s="82"/>
      <c r="H4" s="82"/>
      <c r="I4" s="82"/>
    </row>
    <row r="5" spans="1:10" s="25" customFormat="1" ht="15" customHeight="1" x14ac:dyDescent="0.3">
      <c r="A5" s="22"/>
      <c r="B5" s="23"/>
      <c r="C5" s="23"/>
      <c r="D5" s="83"/>
      <c r="E5" s="83"/>
      <c r="F5" s="83"/>
      <c r="G5" s="23"/>
      <c r="H5" s="23"/>
      <c r="I5" s="23"/>
      <c r="J5" s="24"/>
    </row>
    <row r="6" spans="1:10" s="26" customFormat="1" ht="15" customHeight="1" x14ac:dyDescent="0.3">
      <c r="A6" s="84" t="str">
        <f>IF(D$5&lt;&gt;0,VLOOKUP(D$5,'[1]District Data'!A2:B611,2,FALSE),"Please select a district from the above list")</f>
        <v>Please select a district from the above list</v>
      </c>
      <c r="B6" s="84"/>
      <c r="C6" s="84"/>
      <c r="D6" s="84"/>
      <c r="E6" s="84"/>
      <c r="F6" s="84"/>
      <c r="G6" s="84"/>
      <c r="H6" s="84"/>
      <c r="I6" s="84"/>
    </row>
    <row r="7" spans="1:10" s="30" customFormat="1" ht="16.5" customHeight="1" x14ac:dyDescent="0.25">
      <c r="A7" s="27"/>
      <c r="B7" s="28"/>
      <c r="C7" s="27"/>
      <c r="D7" s="27"/>
      <c r="E7" s="27"/>
      <c r="F7" s="27"/>
      <c r="G7" s="29" t="s">
        <v>793</v>
      </c>
      <c r="H7" s="29" t="s">
        <v>794</v>
      </c>
      <c r="I7" s="29" t="s">
        <v>795</v>
      </c>
    </row>
    <row r="8" spans="1:10" ht="52.5" customHeight="1" x14ac:dyDescent="0.25">
      <c r="A8" s="31"/>
      <c r="B8" s="32"/>
      <c r="C8" s="33"/>
      <c r="D8" s="34" t="str">
        <f>IF(D5&lt;&gt;0,D5,"")</f>
        <v/>
      </c>
      <c r="E8" s="35" t="s">
        <v>796</v>
      </c>
      <c r="F8" s="34" t="s">
        <v>797</v>
      </c>
      <c r="G8" s="36"/>
      <c r="H8" s="37"/>
      <c r="I8" s="36"/>
    </row>
    <row r="9" spans="1:10" ht="13.15" x14ac:dyDescent="0.25">
      <c r="A9" s="39" t="s">
        <v>798</v>
      </c>
      <c r="B9" s="40"/>
      <c r="C9" s="41"/>
      <c r="D9" s="42"/>
      <c r="E9" s="43"/>
      <c r="F9" s="42"/>
      <c r="G9" s="43"/>
      <c r="H9" s="42"/>
      <c r="I9" s="43"/>
    </row>
    <row r="10" spans="1:10" ht="13.15" x14ac:dyDescent="0.25">
      <c r="A10" s="44" t="s">
        <v>799</v>
      </c>
      <c r="B10" s="45">
        <v>1</v>
      </c>
      <c r="C10" s="46" t="s">
        <v>807</v>
      </c>
      <c r="D10" s="47" t="str">
        <f>IF(D$5&lt;&gt;0,VLOOKUP(A$6,'District Data'!B$3:BK$610,2,FALSE),"")</f>
        <v/>
      </c>
      <c r="E10" s="48" t="str">
        <f>IF(D$5&lt;&gt;0,VLOOKUP(A$6,'Similar District Data'!B$2:BL$610,2,FALSE), "")</f>
        <v/>
      </c>
      <c r="F10" s="47" t="str">
        <f>IF(D$5&lt;&gt;0,'State Data'!B1,"")</f>
        <v/>
      </c>
      <c r="G10" s="49" t="str">
        <f>IF(G$8&lt;&gt;0,VLOOKUP(G$8,'District Data'!A$3:BK$610,3,FALSE),"")</f>
        <v/>
      </c>
      <c r="H10" s="47" t="str">
        <f>IF(H$8&lt;&gt;0,VLOOKUP(H$8,'District Data'!A$3:BL$610,3,FALSE),"")</f>
        <v/>
      </c>
      <c r="I10" s="49" t="str">
        <f>IF(I$8&lt;&gt;0,VLOOKUP(I$8,'District Data'!A$3:BM$610,3,FALSE),"")</f>
        <v/>
      </c>
    </row>
    <row r="11" spans="1:10" ht="13.15" x14ac:dyDescent="0.25">
      <c r="A11" s="44" t="s">
        <v>799</v>
      </c>
      <c r="B11" s="45">
        <v>2</v>
      </c>
      <c r="C11" s="46" t="s">
        <v>808</v>
      </c>
      <c r="D11" s="47" t="str">
        <f>IF(D$5&lt;&gt;0,VLOOKUP(A$6,'District Data'!B$3:BK$610,3,FALSE),"")</f>
        <v/>
      </c>
      <c r="E11" s="48" t="str">
        <f>IF(D$5&lt;&gt;0,VLOOKUP(A$6,'Similar District Data'!B$2:BL$610,3,FALSE), "")</f>
        <v/>
      </c>
      <c r="F11" s="47" t="str">
        <f>IF(D$5&lt;&gt;0,'State Data'!B2,"")</f>
        <v/>
      </c>
      <c r="G11" s="49" t="str">
        <f>IF(G$8&lt;&gt;0,VLOOKUP(G$8,'District Data'!A$3:BK$610,4,FALSE),"")</f>
        <v/>
      </c>
      <c r="H11" s="47" t="str">
        <f>IF(H$8&lt;&gt;0,VLOOKUP(H$8,'District Data'!A$3:BL$610,4,FALSE),"")</f>
        <v/>
      </c>
      <c r="I11" s="49" t="str">
        <f>IF(I$8&lt;&gt;0,VLOOKUP(I$8,'District Data'!A$3:BM$610,4,FALSE),"")</f>
        <v/>
      </c>
    </row>
    <row r="12" spans="1:10" ht="13.15" x14ac:dyDescent="0.25">
      <c r="A12" s="44" t="s">
        <v>799</v>
      </c>
      <c r="B12" s="45">
        <v>3</v>
      </c>
      <c r="C12" s="46" t="s">
        <v>809</v>
      </c>
      <c r="D12" s="47" t="str">
        <f>IF(D$5&lt;&gt;0,VLOOKUP(A$6,'District Data'!B$3:BK$610,4,FALSE),"")</f>
        <v/>
      </c>
      <c r="E12" s="49" t="str">
        <f>IF(D$5&lt;&gt;0,VLOOKUP(A$6,'Similar District Data'!B$2:BL$610,4,FALSE), "")</f>
        <v/>
      </c>
      <c r="F12" s="47" t="str">
        <f>IF(D$5&lt;&gt;0,'State Data'!B3,"")</f>
        <v/>
      </c>
      <c r="G12" s="49" t="str">
        <f>IF(G$8&lt;&gt;0,VLOOKUP(G$8,'District Data'!A$3:BK$610,5,FALSE),"")</f>
        <v/>
      </c>
      <c r="H12" s="47" t="str">
        <f>IF(H$8&lt;&gt;0,VLOOKUP(H$8,'District Data'!A$3:BL$610,5,FALSE),"")</f>
        <v/>
      </c>
      <c r="I12" s="49" t="str">
        <f>IF(I$8&lt;&gt;0,VLOOKUP(I$8,'District Data'!A$3:BM$610,5,FALSE),"")</f>
        <v/>
      </c>
    </row>
    <row r="13" spans="1:10" ht="13.15" x14ac:dyDescent="0.25">
      <c r="A13" s="44" t="s">
        <v>799</v>
      </c>
      <c r="B13" s="45">
        <v>4</v>
      </c>
      <c r="C13" s="46" t="s">
        <v>810</v>
      </c>
      <c r="D13" s="47" t="str">
        <f>IF(D$5&lt;&gt;0,VLOOKUP(A$6,'District Data'!B$3:BK$610,5,FALSE),"")</f>
        <v/>
      </c>
      <c r="E13" s="49" t="str">
        <f>IF(D$5&lt;&gt;0,VLOOKUP(A$6,'Similar District Data'!B$2:BL$610,5,FALSE), "")</f>
        <v/>
      </c>
      <c r="F13" s="47" t="str">
        <f>IF(D$5&lt;&gt;0,'State Data'!B4,"")</f>
        <v/>
      </c>
      <c r="G13" s="49" t="str">
        <f>IF(G$8&lt;&gt;0,VLOOKUP(G$8,'District Data'!A$3:BK$610,6,FALSE),"")</f>
        <v/>
      </c>
      <c r="H13" s="47" t="str">
        <f>IF(H$8&lt;&gt;0,VLOOKUP(H$8,'District Data'!A$3:BL$610,6,FALSE),"")</f>
        <v/>
      </c>
      <c r="I13" s="49" t="str">
        <f>IF(I$8&lt;&gt;0,VLOOKUP(I$8,'District Data'!A$3:BM$610,6,FALSE),"")</f>
        <v/>
      </c>
    </row>
    <row r="14" spans="1:10" ht="13.15" x14ac:dyDescent="0.25">
      <c r="A14" s="44" t="s">
        <v>799</v>
      </c>
      <c r="B14" s="45">
        <v>5</v>
      </c>
      <c r="C14" s="46" t="s">
        <v>811</v>
      </c>
      <c r="D14" s="50" t="str">
        <f>IF(D$5&lt;&gt;0,VLOOKUP(A$6,'District Data'!B$3:BK$610,6,FALSE),"")</f>
        <v/>
      </c>
      <c r="E14" s="51" t="str">
        <f>IF(D$5&lt;&gt;0,VLOOKUP(A$6,'Similar District Data'!B$2:BL$610,6,FALSE), "")</f>
        <v/>
      </c>
      <c r="F14" s="50" t="str">
        <f>IF(D$5&lt;&gt;0,'State Data'!B5,"")</f>
        <v/>
      </c>
      <c r="G14" s="51" t="str">
        <f>IF(G$8&lt;&gt;0,VLOOKUP(G$8,'District Data'!A$3:BK$610,7,FALSE),"")</f>
        <v/>
      </c>
      <c r="H14" s="50" t="str">
        <f>IF(H$8&lt;&gt;0,VLOOKUP(H$8,'District Data'!A$3:BL$610,7,FALSE),"")</f>
        <v/>
      </c>
      <c r="I14" s="51" t="str">
        <f>IF(I$8&lt;&gt;0,VLOOKUP(I$8,'District Data'!A$3:BM$610,7,FALSE),"")</f>
        <v/>
      </c>
    </row>
    <row r="15" spans="1:10" ht="13.15" x14ac:dyDescent="0.25">
      <c r="A15" s="44"/>
      <c r="B15" s="45">
        <v>6</v>
      </c>
      <c r="C15" s="46" t="s">
        <v>812</v>
      </c>
      <c r="D15" s="50" t="str">
        <f>IF(D$5&lt;&gt;0,VLOOKUP(A$6,'District Data'!B$3:BK$610,7,FALSE),"")</f>
        <v/>
      </c>
      <c r="E15" s="51" t="str">
        <f>IF(D$5&lt;&gt;0,VLOOKUP(A$6,'Similar District Data'!B$2:BL$610,7,FALSE), "")</f>
        <v/>
      </c>
      <c r="F15" s="50" t="str">
        <f>IF(D$5&lt;&gt;0,'State Data'!B6,"")</f>
        <v/>
      </c>
      <c r="G15" s="51" t="str">
        <f>IF(G$8&lt;&gt;0,VLOOKUP(G$8,'District Data'!A$3:BK$610,8,FALSE),"")</f>
        <v/>
      </c>
      <c r="H15" s="50" t="str">
        <f>IF(H$8&lt;&gt;0,VLOOKUP(H$8,'District Data'!A$3:BL$610,8,FALSE),"")</f>
        <v/>
      </c>
      <c r="I15" s="51" t="str">
        <f>IF(I$8&lt;&gt;0,VLOOKUP(I$8,'District Data'!A$3:BM$610,8,FALSE),"")</f>
        <v/>
      </c>
    </row>
    <row r="16" spans="1:10" ht="13.15" x14ac:dyDescent="0.25">
      <c r="A16" s="44" t="s">
        <v>799</v>
      </c>
      <c r="B16" s="45">
        <v>7</v>
      </c>
      <c r="C16" s="46" t="s">
        <v>813</v>
      </c>
      <c r="D16" s="50" t="str">
        <f>IF(D$5&lt;&gt;0,VLOOKUP(A$6,'District Data'!B$3:BK$610,8,FALSE),"")</f>
        <v/>
      </c>
      <c r="E16" s="51" t="str">
        <f>IF(D$5&lt;&gt;0,VLOOKUP(A$6,'Similar District Data'!B$2:BL$610,8,FALSE), "")</f>
        <v/>
      </c>
      <c r="F16" s="50" t="str">
        <f>IF(D$5&lt;&gt;0,'State Data'!B7,"")</f>
        <v/>
      </c>
      <c r="G16" s="51" t="str">
        <f>IF(G$8&lt;&gt;0,VLOOKUP(G$8,'District Data'!A$3:BK$610,9,FALSE),"")</f>
        <v/>
      </c>
      <c r="H16" s="50" t="str">
        <f>IF(H$8&lt;&gt;0,VLOOKUP(H$8,'District Data'!A$3:BL$610,9,FALSE),"")</f>
        <v/>
      </c>
      <c r="I16" s="51" t="str">
        <f>IF(I$8&lt;&gt;0,VLOOKUP(I$8,'District Data'!A$3:BM$610,9,FALSE),"")</f>
        <v/>
      </c>
    </row>
    <row r="17" spans="1:9" ht="13.15" x14ac:dyDescent="0.25">
      <c r="A17" s="44" t="s">
        <v>799</v>
      </c>
      <c r="B17" s="45">
        <v>8</v>
      </c>
      <c r="C17" s="46" t="s">
        <v>814</v>
      </c>
      <c r="D17" s="50" t="str">
        <f>IF(D$5&lt;&gt;0,VLOOKUP(A$6,'District Data'!B$3:BK$610,9,FALSE),"")</f>
        <v/>
      </c>
      <c r="E17" s="51" t="str">
        <f>IF(D$5&lt;&gt;0,VLOOKUP(A$6,'Similar District Data'!B$2:BL$610,9,FALSE), "")</f>
        <v/>
      </c>
      <c r="F17" s="50" t="str">
        <f>IF(D$5&lt;&gt;0,'State Data'!B8,"")</f>
        <v/>
      </c>
      <c r="G17" s="51" t="str">
        <f>IF(G$8&lt;&gt;0,VLOOKUP(G$8,'District Data'!A$3:BK$610,10,FALSE),"")</f>
        <v/>
      </c>
      <c r="H17" s="50" t="str">
        <f>IF(H$8&lt;&gt;0,VLOOKUP(H$8,'District Data'!A$3:BL$610,10,FALSE),"")</f>
        <v/>
      </c>
      <c r="I17" s="51" t="str">
        <f>IF(I$8&lt;&gt;0,VLOOKUP(I$8,'District Data'!A$3:BM$610,10,FALSE),"")</f>
        <v/>
      </c>
    </row>
    <row r="18" spans="1:9" ht="13.15" x14ac:dyDescent="0.25">
      <c r="A18" s="44" t="s">
        <v>799</v>
      </c>
      <c r="B18" s="45">
        <v>9</v>
      </c>
      <c r="C18" s="46" t="s">
        <v>815</v>
      </c>
      <c r="D18" s="50" t="str">
        <f>IF(D$5&lt;&gt;0,VLOOKUP(A$6,'District Data'!B$3:BK$610,10,FALSE),"")</f>
        <v/>
      </c>
      <c r="E18" s="51" t="str">
        <f>IF(D$5&lt;&gt;0,VLOOKUP(A$6,'Similar District Data'!B$2:BL$610,10,FALSE), "")</f>
        <v/>
      </c>
      <c r="F18" s="50" t="str">
        <f>IF(D$5&lt;&gt;0,'State Data'!B9,"")</f>
        <v/>
      </c>
      <c r="G18" s="51" t="str">
        <f>IF(G$8&lt;&gt;0,VLOOKUP(G$8,'District Data'!A$3:BK$610,11,FALSE),"")</f>
        <v/>
      </c>
      <c r="H18" s="50" t="str">
        <f>IF(H$8&lt;&gt;0,VLOOKUP(H$8,'District Data'!A$3:BL$610,11,FALSE),"")</f>
        <v/>
      </c>
      <c r="I18" s="51" t="str">
        <f>IF(I$8&lt;&gt;0,VLOOKUP(I$8,'District Data'!A$3:BM$610,11,FALSE),"")</f>
        <v/>
      </c>
    </row>
    <row r="19" spans="1:9" ht="13.15" x14ac:dyDescent="0.25">
      <c r="A19" s="44" t="s">
        <v>799</v>
      </c>
      <c r="B19" s="45">
        <v>10</v>
      </c>
      <c r="C19" s="46" t="s">
        <v>816</v>
      </c>
      <c r="D19" s="50" t="str">
        <f>IF(D$5&lt;&gt;0,VLOOKUP(A$6,'District Data'!B$3:BK$610,11,FALSE),"")</f>
        <v/>
      </c>
      <c r="E19" s="51" t="str">
        <f>IF(D$5&lt;&gt;0,VLOOKUP(A$6,'Similar District Data'!B$2:BL$610,11,FALSE), "")</f>
        <v/>
      </c>
      <c r="F19" s="50" t="str">
        <f>IF(D$5&lt;&gt;0,'State Data'!B10,"")</f>
        <v/>
      </c>
      <c r="G19" s="51" t="str">
        <f>IF(G$8&lt;&gt;0,VLOOKUP(G$8,'District Data'!A$3:BK$610,12,FALSE),"")</f>
        <v/>
      </c>
      <c r="H19" s="50" t="str">
        <f>IF(H$8&lt;&gt;0,VLOOKUP(H$8,'District Data'!A$3:BL$610,12,FALSE),"")</f>
        <v/>
      </c>
      <c r="I19" s="51" t="str">
        <f>IF(I$8&lt;&gt;0,VLOOKUP(I$8,'District Data'!A$3:BM$610,12,FALSE),"")</f>
        <v/>
      </c>
    </row>
    <row r="20" spans="1:9" ht="13.15" x14ac:dyDescent="0.25">
      <c r="A20" s="44" t="s">
        <v>799</v>
      </c>
      <c r="B20" s="45">
        <v>11</v>
      </c>
      <c r="C20" s="46" t="s">
        <v>817</v>
      </c>
      <c r="D20" s="50" t="str">
        <f>IF(D$5&lt;&gt;0,VLOOKUP(A$6,'District Data'!B$3:BK$610,12,FALSE),"")</f>
        <v/>
      </c>
      <c r="E20" s="51" t="str">
        <f>IF(D$5&lt;&gt;0,VLOOKUP(A$6,'Similar District Data'!B$2:BL$610,12,FALSE), "")</f>
        <v/>
      </c>
      <c r="F20" s="50" t="str">
        <f>IF(D$5&lt;&gt;0,'State Data'!B11,"")</f>
        <v/>
      </c>
      <c r="G20" s="51" t="str">
        <f>IF(G$8&lt;&gt;0,VLOOKUP(G$8,'District Data'!A$3:BK$610,13,FALSE),"")</f>
        <v/>
      </c>
      <c r="H20" s="50" t="str">
        <f>IF(H$8&lt;&gt;0,VLOOKUP(H$8,'District Data'!A$3:BL$610,13,FALSE),"")</f>
        <v/>
      </c>
      <c r="I20" s="51" t="str">
        <f>IF(I$8&lt;&gt;0,VLOOKUP(I$8,'District Data'!A$3:BM$610,13,FALSE),"")</f>
        <v/>
      </c>
    </row>
    <row r="21" spans="1:9" ht="13.15" x14ac:dyDescent="0.25">
      <c r="A21" s="52" t="s">
        <v>799</v>
      </c>
      <c r="B21" s="45">
        <v>12</v>
      </c>
      <c r="C21" s="53" t="s">
        <v>868</v>
      </c>
      <c r="D21" s="50" t="str">
        <f>IF(D$5&lt;&gt;0,VLOOKUP(A$6,'District Data'!B$3:BK$610,13,FALSE),"")</f>
        <v/>
      </c>
      <c r="E21" s="51" t="str">
        <f>IF(D$5&lt;&gt;0,VLOOKUP(A$6,'Similar District Data'!B$2:BL$610,13,FALSE), "")</f>
        <v/>
      </c>
      <c r="F21" s="50" t="str">
        <f>IF(D$5&lt;&gt;0,'State Data'!B12,"")</f>
        <v/>
      </c>
      <c r="G21" s="51" t="str">
        <f>IF(G$8&lt;&gt;0,VLOOKUP(G$8,'District Data'!A$3:BK$610,14,FALSE),"")</f>
        <v/>
      </c>
      <c r="H21" s="50" t="str">
        <f>IF(H$8&lt;&gt;0,VLOOKUP(H$8,'District Data'!A$3:BL$610,14,FALSE),"")</f>
        <v/>
      </c>
      <c r="I21" s="51" t="str">
        <f>IF(I$8&lt;&gt;0,VLOOKUP(I$8,'District Data'!A$3:BM$610,14,FALSE),"")</f>
        <v/>
      </c>
    </row>
    <row r="22" spans="1:9" ht="13.15" x14ac:dyDescent="0.25">
      <c r="A22" s="52"/>
      <c r="B22" s="45">
        <v>13</v>
      </c>
      <c r="C22" s="53" t="s">
        <v>818</v>
      </c>
      <c r="D22" s="50" t="str">
        <f>IF(D$5&lt;&gt;0,VLOOKUP(A$6,'District Data'!B$3:BK$610,14,FALSE),"")</f>
        <v/>
      </c>
      <c r="E22" s="51" t="str">
        <f>IF(D$5&lt;&gt;0,VLOOKUP(A$6,'Similar District Data'!B$2:BL$610,14,FALSE), "")</f>
        <v/>
      </c>
      <c r="F22" s="50" t="str">
        <f>IF(D$5&lt;&gt;0,'State Data'!B13,"")</f>
        <v/>
      </c>
      <c r="G22" s="51" t="str">
        <f>IF(G$8&lt;&gt;0,VLOOKUP(G$8,'District Data'!A$3:BK$610,15,FALSE),"")</f>
        <v/>
      </c>
      <c r="H22" s="50" t="str">
        <f>IF(H$8&lt;&gt;0,VLOOKUP(H$8,'District Data'!A$3:BL$610,15,FALSE),"")</f>
        <v/>
      </c>
      <c r="I22" s="51" t="str">
        <f>IF(I$8&lt;&gt;0,VLOOKUP(I$8,'District Data'!A$3:BM$610,15,FALSE),"")</f>
        <v/>
      </c>
    </row>
    <row r="23" spans="1:9" ht="13.15" x14ac:dyDescent="0.25">
      <c r="A23" s="54"/>
      <c r="B23" s="55">
        <v>14</v>
      </c>
      <c r="C23" s="56" t="s">
        <v>819</v>
      </c>
      <c r="D23" s="57" t="str">
        <f>IF(D$5&lt;&gt;0,VLOOKUP(A$6,'District Data'!B$3:BK$610,15,FALSE),"")</f>
        <v/>
      </c>
      <c r="E23" s="58" t="str">
        <f>IF(D$5&lt;&gt;0,VLOOKUP(A$6,'Similar District Data'!B$2:BL$610,15,FALSE), "")</f>
        <v/>
      </c>
      <c r="F23" s="57" t="str">
        <f>IF(D$5&lt;&gt;0,'State Data'!B14,"")</f>
        <v/>
      </c>
      <c r="G23" s="58" t="str">
        <f>IF(G$8&lt;&gt;0,VLOOKUP(G$8,'District Data'!A$3:BK$610,16,FALSE),"")</f>
        <v/>
      </c>
      <c r="H23" s="57" t="str">
        <f>IF(H$8&lt;&gt;0,VLOOKUP(H$8,'District Data'!A$3:BL$610,16,FALSE),"")</f>
        <v/>
      </c>
      <c r="I23" s="58" t="str">
        <f>IF(I$8&lt;&gt;0,VLOOKUP(I$8,'District Data'!A$3:BM$610,16,FALSE),"")</f>
        <v/>
      </c>
    </row>
    <row r="24" spans="1:9" ht="13.15" x14ac:dyDescent="0.25">
      <c r="A24" s="44" t="s">
        <v>800</v>
      </c>
      <c r="B24" s="45"/>
      <c r="C24" s="46"/>
      <c r="D24" s="47" t="s">
        <v>801</v>
      </c>
      <c r="E24" s="48" t="s">
        <v>801</v>
      </c>
      <c r="F24" s="47" t="s">
        <v>801</v>
      </c>
      <c r="G24" s="49" t="s">
        <v>801</v>
      </c>
      <c r="H24" s="47" t="s">
        <v>801</v>
      </c>
      <c r="I24" s="49" t="s">
        <v>801</v>
      </c>
    </row>
    <row r="25" spans="1:9" ht="13.15" x14ac:dyDescent="0.25">
      <c r="A25" s="44" t="s">
        <v>799</v>
      </c>
      <c r="B25" s="59">
        <v>15</v>
      </c>
      <c r="C25" s="46" t="s">
        <v>820</v>
      </c>
      <c r="D25" s="60" t="str">
        <f>IF(D$5&lt;&gt;0,VLOOKUP(A$6,'District Data'!B$3:BL$611,16,FALSE),"")</f>
        <v/>
      </c>
      <c r="E25" s="61" t="str">
        <f>IF(D$5&lt;&gt;0,VLOOKUP(A$6,'Similar District Data'!B$2:BL$610,16,FALSE), "")</f>
        <v/>
      </c>
      <c r="F25" s="60" t="str">
        <f>IF(D$5&lt;&gt;0,'State Data'!B15,"")</f>
        <v/>
      </c>
      <c r="G25" s="61" t="str">
        <f>IF(G$8&lt;&gt;0,VLOOKUP(G$8,'District Data'!A$3:BK$610,17,FALSE),"")</f>
        <v/>
      </c>
      <c r="H25" s="60" t="str">
        <f>IF(H$8&lt;&gt;0,VLOOKUP(H$8,'District Data'!A$3:BL$610,17,FALSE),"")</f>
        <v/>
      </c>
      <c r="I25" s="61" t="str">
        <f>IF(I$8&lt;&gt;0,VLOOKUP(I$8,'District Data'!A$3:BM$610,17,FALSE),"")</f>
        <v/>
      </c>
    </row>
    <row r="26" spans="1:9" ht="13.15" x14ac:dyDescent="0.25">
      <c r="A26" s="44" t="s">
        <v>799</v>
      </c>
      <c r="B26" s="59">
        <v>16</v>
      </c>
      <c r="C26" s="46" t="s">
        <v>821</v>
      </c>
      <c r="D26" s="50" t="str">
        <f>IF(D$5&lt;&gt;0,VLOOKUP(A$6,'District Data'!B$3:BL$611,17,FALSE),"")</f>
        <v/>
      </c>
      <c r="E26" s="51" t="str">
        <f>IF(D$5&lt;&gt;0,VLOOKUP(A$6,'Similar District Data'!B$2:BL$610,17,FALSE), "")</f>
        <v/>
      </c>
      <c r="F26" s="50" t="str">
        <f>IF(D$5&lt;&gt;0,'State Data'!B16,"")</f>
        <v/>
      </c>
      <c r="G26" s="51" t="str">
        <f>IF(G$8&lt;&gt;0,VLOOKUP(G$8,'District Data'!A$3:BK$610,18,FALSE),"")</f>
        <v/>
      </c>
      <c r="H26" s="50" t="str">
        <f>IF(H$8&lt;&gt;0,VLOOKUP(H$8,'District Data'!A$3:BL$610,18,FALSE),"")</f>
        <v/>
      </c>
      <c r="I26" s="51" t="str">
        <f>IF(I$8&lt;&gt;0,VLOOKUP(I$8,'District Data'!A$3:BM$610,18,FALSE),"")</f>
        <v/>
      </c>
    </row>
    <row r="27" spans="1:9" ht="13.15" x14ac:dyDescent="0.25">
      <c r="A27" s="44" t="s">
        <v>799</v>
      </c>
      <c r="B27" s="59">
        <v>17</v>
      </c>
      <c r="C27" s="46" t="s">
        <v>822</v>
      </c>
      <c r="D27" s="50" t="str">
        <f>IF(D$5&lt;&gt;0,VLOOKUP(A$6,'District Data'!B$3:BL$611,18,FALSE),"")</f>
        <v/>
      </c>
      <c r="E27" s="51" t="str">
        <f>IF(D$5&lt;&gt;0,VLOOKUP(A$6,'Similar District Data'!B$2:BL$610,18,FALSE), "")</f>
        <v/>
      </c>
      <c r="F27" s="50" t="str">
        <f>IF(D$5&lt;&gt;0,'State Data'!B17,"")</f>
        <v/>
      </c>
      <c r="G27" s="51" t="str">
        <f>IF(G$8&lt;&gt;0,VLOOKUP(G$8,'District Data'!A$3:BK$610,19,FALSE),"")</f>
        <v/>
      </c>
      <c r="H27" s="50" t="str">
        <f>IF(H$8&lt;&gt;0,VLOOKUP(H$8,'District Data'!A$3:BL$610,19,FALSE),"")</f>
        <v/>
      </c>
      <c r="I27" s="51" t="str">
        <f>IF(I$8&lt;&gt;0,VLOOKUP(I$8,'District Data'!A$3:BM$610,19,FALSE),"")</f>
        <v/>
      </c>
    </row>
    <row r="28" spans="1:9" ht="13.15" x14ac:dyDescent="0.25">
      <c r="A28" s="44" t="s">
        <v>799</v>
      </c>
      <c r="B28" s="59">
        <v>18</v>
      </c>
      <c r="C28" s="46" t="s">
        <v>823</v>
      </c>
      <c r="D28" s="50" t="str">
        <f>IF(D$5&lt;&gt;0,VLOOKUP(A$6,'District Data'!B$3:BL$611,19,FALSE),"")</f>
        <v/>
      </c>
      <c r="E28" s="51" t="str">
        <f>IF(D$5&lt;&gt;0,VLOOKUP(A$6,'Similar District Data'!B$2:BL$610,19,FALSE), "")</f>
        <v/>
      </c>
      <c r="F28" s="50" t="str">
        <f>IF(D$5&lt;&gt;0,'State Data'!B18,"")</f>
        <v/>
      </c>
      <c r="G28" s="51" t="str">
        <f>IF(G$8&lt;&gt;0,VLOOKUP(G$8,'District Data'!A$3:BK$610,20,FALSE),"")</f>
        <v/>
      </c>
      <c r="H28" s="50" t="str">
        <f>IF(H$8&lt;&gt;0,VLOOKUP(H$8,'District Data'!A$3:BL$610,20,FALSE),"")</f>
        <v/>
      </c>
      <c r="I28" s="51" t="str">
        <f>IF(I$8&lt;&gt;0,VLOOKUP(I$8,'District Data'!A$3:BM$610,20,FALSE),"")</f>
        <v/>
      </c>
    </row>
    <row r="29" spans="1:9" ht="13.15" x14ac:dyDescent="0.25">
      <c r="A29" s="44" t="s">
        <v>799</v>
      </c>
      <c r="B29" s="59">
        <v>19</v>
      </c>
      <c r="C29" s="46" t="s">
        <v>824</v>
      </c>
      <c r="D29" s="47" t="str">
        <f>IF(D$5&lt;&gt;0,VLOOKUP(A$6,'District Data'!B$3:BL$611,20,FALSE),"")</f>
        <v/>
      </c>
      <c r="E29" s="48" t="str">
        <f>IF(D$5&lt;&gt;0,VLOOKUP(A$6,'Similar District Data'!B$2:BL$610,20,FALSE), "")</f>
        <v/>
      </c>
      <c r="F29" s="47" t="str">
        <f>IF(D$5&lt;&gt;0,'State Data'!B19,"")</f>
        <v/>
      </c>
      <c r="G29" s="49" t="str">
        <f>IF(G$8&lt;&gt;0,VLOOKUP(G$8,'District Data'!A$3:BK$610,21,FALSE),"")</f>
        <v/>
      </c>
      <c r="H29" s="47" t="str">
        <f>IF(H$8&lt;&gt;0,VLOOKUP(H$8,'District Data'!A$3:BL$610,21,FALSE),"")</f>
        <v/>
      </c>
      <c r="I29" s="49" t="str">
        <f>IF(I$8&lt;&gt;0,VLOOKUP(I$8,'District Data'!A$3:BM$610,21,FALSE),"")</f>
        <v/>
      </c>
    </row>
    <row r="30" spans="1:9" ht="13.15" x14ac:dyDescent="0.25">
      <c r="A30" s="52" t="s">
        <v>799</v>
      </c>
      <c r="B30" s="59">
        <v>20</v>
      </c>
      <c r="C30" s="53" t="s">
        <v>825</v>
      </c>
      <c r="D30" s="60" t="str">
        <f>IF(D$5&lt;&gt;0,VLOOKUP(A$6,'District Data'!B$3:BL$611,21,FALSE),"")</f>
        <v/>
      </c>
      <c r="E30" s="61" t="str">
        <f>IF(D$5&lt;&gt;0,VLOOKUP(A$6,'Similar District Data'!B$2:BL$610,21,FALSE), "")</f>
        <v/>
      </c>
      <c r="F30" s="60" t="str">
        <f>IF(D$5&lt;&gt;0,'State Data'!B20,"")</f>
        <v/>
      </c>
      <c r="G30" s="61" t="str">
        <f>IF(G$8&lt;&gt;0,VLOOKUP(G$8,'District Data'!A$3:BK$610,22,FALSE),"")</f>
        <v/>
      </c>
      <c r="H30" s="60" t="str">
        <f>IF(H$8&lt;&gt;0,VLOOKUP(H$8,'District Data'!A$3:AL$610,22,FALSE),"")</f>
        <v/>
      </c>
      <c r="I30" s="61" t="str">
        <f>IF(I$8&lt;&gt;0,VLOOKUP(I$8,'District Data'!A$3:AM$610,22,FALSE),"")</f>
        <v/>
      </c>
    </row>
    <row r="31" spans="1:9" ht="13.15" x14ac:dyDescent="0.25">
      <c r="A31" s="54"/>
      <c r="B31" s="62">
        <v>21</v>
      </c>
      <c r="C31" s="56" t="s">
        <v>826</v>
      </c>
      <c r="D31" s="63" t="str">
        <f>IF(D$5&lt;&gt;0,VLOOKUP(A$6,'District Data'!B$3:BL$611,22,FALSE),"")</f>
        <v/>
      </c>
      <c r="E31" s="64" t="str">
        <f>IF(D$5&lt;&gt;0,VLOOKUP(A$6,'Similar District Data'!B$2:BL$610,22,FALSE), "")</f>
        <v/>
      </c>
      <c r="F31" s="63" t="str">
        <f>IF(D$5&lt;&gt;0,'State Data'!B21,"")</f>
        <v/>
      </c>
      <c r="G31" s="65" t="str">
        <f>IF(G$8&lt;&gt;0,VLOOKUP(G$8,'District Data'!A$3:BK$610,23,FALSE),"")</f>
        <v/>
      </c>
      <c r="H31" s="63" t="str">
        <f>IF(H$8&lt;&gt;0,VLOOKUP(H$8,'District Data'!A$3:BL$610,23,FALSE),"")</f>
        <v/>
      </c>
      <c r="I31" s="65" t="str">
        <f>IF(I$8&lt;&gt;0,VLOOKUP(I$8,'District Data'!A$3:BM$610,23,FALSE),"")</f>
        <v/>
      </c>
    </row>
    <row r="32" spans="1:9" ht="13.15" x14ac:dyDescent="0.25">
      <c r="A32" s="44" t="s">
        <v>802</v>
      </c>
      <c r="B32" s="45"/>
      <c r="C32" s="46"/>
      <c r="D32" s="47" t="s">
        <v>801</v>
      </c>
      <c r="E32" s="48" t="s">
        <v>801</v>
      </c>
      <c r="F32" s="47" t="s">
        <v>801</v>
      </c>
      <c r="G32" s="49" t="s">
        <v>801</v>
      </c>
      <c r="H32" s="47" t="s">
        <v>801</v>
      </c>
      <c r="I32" s="49" t="s">
        <v>801</v>
      </c>
    </row>
    <row r="33" spans="1:9" ht="13.15" x14ac:dyDescent="0.25">
      <c r="A33" s="44" t="s">
        <v>799</v>
      </c>
      <c r="B33" s="59">
        <v>22</v>
      </c>
      <c r="C33" s="46" t="s">
        <v>827</v>
      </c>
      <c r="D33" s="60" t="str">
        <f>IF(D$5&lt;&gt;0,VLOOKUP(A$6,'District Data'!B$3:BL$611,23,FALSE),"")</f>
        <v/>
      </c>
      <c r="E33" s="61" t="str">
        <f>IF(D$5&lt;&gt;0,VLOOKUP(A$6,'Similar District Data'!B$2:BL$610,23,FALSE), "")</f>
        <v/>
      </c>
      <c r="F33" s="60" t="str">
        <f>IF(D$5&lt;&gt;0,'State Data'!B22,"")</f>
        <v/>
      </c>
      <c r="G33" s="61" t="str">
        <f>IF(G$8&lt;&gt;0,VLOOKUP(G$8,'District Data'!A$3:BK$610,24,FALSE),"")</f>
        <v/>
      </c>
      <c r="H33" s="60" t="str">
        <f>IF(H$8&lt;&gt;0,VLOOKUP(H$8,'District Data'!A$3:BL$610,24,FALSE),"")</f>
        <v/>
      </c>
      <c r="I33" s="61" t="str">
        <f>IF(I$8&lt;&gt;0,VLOOKUP(I$8,'District Data'!A$3:BM$610,24,FALSE),"")</f>
        <v/>
      </c>
    </row>
    <row r="34" spans="1:9" ht="13.15" x14ac:dyDescent="0.25">
      <c r="A34" s="44" t="s">
        <v>799</v>
      </c>
      <c r="B34" s="59">
        <v>23</v>
      </c>
      <c r="C34" s="46" t="s">
        <v>828</v>
      </c>
      <c r="D34" s="50" t="str">
        <f>IF(D$5&lt;&gt;0,VLOOKUP(A$6,'District Data'!B$3:BL$611,24,FALSE),"")</f>
        <v/>
      </c>
      <c r="E34" s="51" t="str">
        <f>IF(D$5&lt;&gt;0,VLOOKUP(A$6,'Similar District Data'!B$2:BL$610,24,FALSE), "")</f>
        <v/>
      </c>
      <c r="F34" s="50" t="str">
        <f>IF(D$5&lt;&gt;0,'State Data'!B23,"")</f>
        <v/>
      </c>
      <c r="G34" s="51" t="str">
        <f>IF(G$8&lt;&gt;0,VLOOKUP(G$8,'District Data'!A$3:BK$610,25,FALSE),"")</f>
        <v/>
      </c>
      <c r="H34" s="50" t="str">
        <f>IF(H$8&lt;&gt;0,VLOOKUP(H$8,'District Data'!A$3:BL$610,25,FALSE),"")</f>
        <v/>
      </c>
      <c r="I34" s="51" t="str">
        <f>IF(I$8&lt;&gt;0,VLOOKUP(I$8,'District Data'!A$3:BM$610,25,FALSE),"")</f>
        <v/>
      </c>
    </row>
    <row r="35" spans="1:9" ht="13.15" x14ac:dyDescent="0.25">
      <c r="A35" s="44" t="s">
        <v>799</v>
      </c>
      <c r="B35" s="59">
        <v>24</v>
      </c>
      <c r="C35" s="46" t="s">
        <v>829</v>
      </c>
      <c r="D35" s="50" t="str">
        <f>IF(D$5&lt;&gt;0,VLOOKUP(A$6,'District Data'!B$3:BL$611,25,FALSE),"")</f>
        <v/>
      </c>
      <c r="E35" s="51" t="str">
        <f>IF(D$5&lt;&gt;0,VLOOKUP(A$6,'Similar District Data'!B$2:BL$610,25,FALSE), "")</f>
        <v/>
      </c>
      <c r="F35" s="50" t="str">
        <f>IF(D$5&lt;&gt;0,'State Data'!B24,"")</f>
        <v/>
      </c>
      <c r="G35" s="51" t="str">
        <f>IF(G$8&lt;&gt;0,VLOOKUP(G$8,'District Data'!A$3:BK$610,26,FALSE),"")</f>
        <v/>
      </c>
      <c r="H35" s="50" t="str">
        <f>IF(H$8&lt;&gt;0,VLOOKUP(H$8,'District Data'!A$3:BL$610,26,FALSE),"")</f>
        <v/>
      </c>
      <c r="I35" s="51" t="str">
        <f>IF(I$8&lt;&gt;0,VLOOKUP(I$8,'District Data'!A$3:BM$610,26,FALSE),"")</f>
        <v/>
      </c>
    </row>
    <row r="36" spans="1:9" ht="13.15" x14ac:dyDescent="0.25">
      <c r="A36" s="44" t="s">
        <v>799</v>
      </c>
      <c r="B36" s="59">
        <v>25</v>
      </c>
      <c r="C36" s="46" t="s">
        <v>830</v>
      </c>
      <c r="D36" s="50" t="str">
        <f>IF(D$5&lt;&gt;0,VLOOKUP(A$6,'District Data'!B$3:BL$611,26,FALSE),"")</f>
        <v/>
      </c>
      <c r="E36" s="51" t="str">
        <f>IF(D$5&lt;&gt;0,VLOOKUP(A$6,'Similar District Data'!B$2:BL$610,26,FALSE), "")</f>
        <v/>
      </c>
      <c r="F36" s="50" t="str">
        <f>IF(D$5&lt;&gt;0,'State Data'!B25,"")</f>
        <v/>
      </c>
      <c r="G36" s="51" t="str">
        <f>IF(G$8&lt;&gt;0,VLOOKUP(G$8,'District Data'!A$3:BK$610,27,FALSE),"")</f>
        <v/>
      </c>
      <c r="H36" s="50" t="str">
        <f>IF(H$8&lt;&gt;0,VLOOKUP(H$8,'District Data'!A$3:BL$610,27,FALSE),"")</f>
        <v/>
      </c>
      <c r="I36" s="51" t="str">
        <f>IF(I$8&lt;&gt;0,VLOOKUP(I$8,'District Data'!A$3:BM$610,27,FALSE),"")</f>
        <v/>
      </c>
    </row>
    <row r="37" spans="1:9" ht="13.15" x14ac:dyDescent="0.25">
      <c r="A37" s="44" t="s">
        <v>799</v>
      </c>
      <c r="B37" s="59">
        <v>26</v>
      </c>
      <c r="C37" s="46" t="s">
        <v>831</v>
      </c>
      <c r="D37" s="50" t="str">
        <f>IF(D$5&lt;&gt;0,VLOOKUP(A$6,'District Data'!B$3:BL$611,27,FALSE),"")</f>
        <v/>
      </c>
      <c r="E37" s="51" t="str">
        <f>IF(D$5&lt;&gt;0,VLOOKUP(A$6,'Similar District Data'!B$2:BL$610,27,FALSE), "")</f>
        <v/>
      </c>
      <c r="F37" s="50" t="str">
        <f>IF(D$5&lt;&gt;0,'State Data'!B26,"")</f>
        <v/>
      </c>
      <c r="G37" s="51" t="str">
        <f>IF(G$8&lt;&gt;0,VLOOKUP(G$8,'District Data'!A$3:BK$610,28,FALSE),"")</f>
        <v/>
      </c>
      <c r="H37" s="50" t="str">
        <f>IF(H$8&lt;&gt;0,VLOOKUP(H$8,'District Data'!A$3:BL$610,28,FALSE),"")</f>
        <v/>
      </c>
      <c r="I37" s="51" t="str">
        <f>IF(I$8&lt;&gt;0,VLOOKUP(I$8,'District Data'!A$3:BM$610,28,FALSE),"")</f>
        <v/>
      </c>
    </row>
    <row r="38" spans="1:9" ht="13.15" x14ac:dyDescent="0.25">
      <c r="A38" s="44" t="s">
        <v>799</v>
      </c>
      <c r="B38" s="59">
        <v>27</v>
      </c>
      <c r="C38" s="46" t="s">
        <v>832</v>
      </c>
      <c r="D38" s="66" t="str">
        <f>IF(D$5&lt;&gt;0,VLOOKUP(A$6,'District Data'!B$3:BL$611,28,FALSE),"")</f>
        <v/>
      </c>
      <c r="E38" s="61" t="str">
        <f>IF(D$5&lt;&gt;0,VLOOKUP(A$6,'Similar District Data'!B$2:BL$610,28,FALSE), "")</f>
        <v/>
      </c>
      <c r="F38" s="60" t="str">
        <f>IF(D$5&lt;&gt;0,'State Data'!B27,"")</f>
        <v/>
      </c>
      <c r="G38" s="61" t="str">
        <f>IF(G$8&lt;&gt;0,VLOOKUP(G$8,'District Data'!A$3:BK$610,29,FALSE),"")</f>
        <v/>
      </c>
      <c r="H38" s="60" t="str">
        <f>IF(H$8&lt;&gt;0,VLOOKUP(H$8,'District Data'!A$3:BL$610,29,FALSE),"")</f>
        <v/>
      </c>
      <c r="I38" s="61" t="str">
        <f>IF(I$8&lt;&gt;0,VLOOKUP(I$8,'District Data'!A$3:BM$610,29,FALSE),"")</f>
        <v/>
      </c>
    </row>
    <row r="39" spans="1:9" ht="13.15" x14ac:dyDescent="0.25">
      <c r="A39" s="44" t="s">
        <v>799</v>
      </c>
      <c r="B39" s="59">
        <v>28</v>
      </c>
      <c r="C39" s="46" t="s">
        <v>833</v>
      </c>
      <c r="D39" s="66" t="str">
        <f>IF(D$5&lt;&gt;0,VLOOKUP(A$6,'District Data'!B$3:BL$611,29,FALSE),"")</f>
        <v/>
      </c>
      <c r="E39" s="61" t="str">
        <f>IF(D$5&lt;&gt;0,VLOOKUP(A$6,'Similar District Data'!B$2:BL$610,29,FALSE), "")</f>
        <v/>
      </c>
      <c r="F39" s="60" t="str">
        <f>IF(D$5&lt;&gt;0,'State Data'!B28,"")</f>
        <v/>
      </c>
      <c r="G39" s="61" t="str">
        <f>IF(G$8&lt;&gt;0,VLOOKUP(G$8,'District Data'!A$3:BK$610,30,FALSE),"")</f>
        <v/>
      </c>
      <c r="H39" s="60" t="str">
        <f>IF(H$8&lt;&gt;0,VLOOKUP(H$8,'District Data'!A$3:BL$610,30,FALSE),"")</f>
        <v/>
      </c>
      <c r="I39" s="61" t="str">
        <f>IF(I$8&lt;&gt;0,VLOOKUP(I$8,'District Data'!A$3:BM$610,30,FALSE),"")</f>
        <v/>
      </c>
    </row>
    <row r="40" spans="1:9" ht="13.15" x14ac:dyDescent="0.25">
      <c r="A40" s="44" t="s">
        <v>799</v>
      </c>
      <c r="B40" s="59">
        <v>29</v>
      </c>
      <c r="C40" s="46" t="s">
        <v>834</v>
      </c>
      <c r="D40" s="66" t="str">
        <f>IF(D$5&lt;&gt;0,VLOOKUP(A$6,'District Data'!B$3:BL$611,30,FALSE),"")</f>
        <v/>
      </c>
      <c r="E40" s="61" t="str">
        <f>IF(D$5&lt;&gt;0,VLOOKUP(A$6,'Similar District Data'!B$2:BL$610,30,FALSE), "")</f>
        <v/>
      </c>
      <c r="F40" s="60" t="str">
        <f>IF(D$5&lt;&gt;0,'State Data'!B29,"")</f>
        <v/>
      </c>
      <c r="G40" s="61" t="str">
        <f>IF(G$8&lt;&gt;0,VLOOKUP(G$8,'District Data'!A$3:BK$610,31,FALSE),"")</f>
        <v/>
      </c>
      <c r="H40" s="60" t="str">
        <f>IF(H$8&lt;&gt;0,VLOOKUP(H$8,'District Data'!A$3:BL$610,31,FALSE),"")</f>
        <v/>
      </c>
      <c r="I40" s="61" t="str">
        <f>IF(I$8&lt;&gt;0,VLOOKUP(I$8,'District Data'!A$3:BM$610,31,FALSE),"")</f>
        <v/>
      </c>
    </row>
    <row r="41" spans="1:9" ht="13.15" x14ac:dyDescent="0.25">
      <c r="A41" s="44" t="s">
        <v>799</v>
      </c>
      <c r="B41" s="59">
        <v>30</v>
      </c>
      <c r="C41" s="46" t="s">
        <v>835</v>
      </c>
      <c r="D41" s="66" t="str">
        <f>IF(D$5&lt;&gt;0,VLOOKUP(A$6,'District Data'!B$3:BL$611,31,FALSE),"")</f>
        <v/>
      </c>
      <c r="E41" s="61" t="str">
        <f>IF(D$5&lt;&gt;0,VLOOKUP(A$6,'Similar District Data'!B$2:BL$610,31,FALSE), "")</f>
        <v/>
      </c>
      <c r="F41" s="60" t="str">
        <f>IF(D$5&lt;&gt;0,'State Data'!B30,"")</f>
        <v/>
      </c>
      <c r="G41" s="61" t="str">
        <f>IF(G$8&lt;&gt;0,VLOOKUP(G$8,'District Data'!A$3:BK$610,32,FALSE),"")</f>
        <v/>
      </c>
      <c r="H41" s="60" t="str">
        <f>IF(H$8&lt;&gt;0,VLOOKUP(H$8,'District Data'!A$3:BL$610,32,FALSE),"")</f>
        <v/>
      </c>
      <c r="I41" s="61" t="str">
        <f>IF(I$8&lt;&gt;0,VLOOKUP(I$8,'District Data'!A$3:BM$610,32,FALSE),"")</f>
        <v/>
      </c>
    </row>
    <row r="42" spans="1:9" ht="13.15" x14ac:dyDescent="0.25">
      <c r="A42" s="44" t="s">
        <v>799</v>
      </c>
      <c r="B42" s="59">
        <v>31</v>
      </c>
      <c r="C42" s="46" t="s">
        <v>836</v>
      </c>
      <c r="D42" s="67" t="str">
        <f>IF(D$5&lt;&gt;0,VLOOKUP(A$6,'District Data'!B$3:BL$611,32,FALSE),"")</f>
        <v/>
      </c>
      <c r="E42" s="48" t="str">
        <f>IF(D$5&lt;&gt;0,VLOOKUP(A$6,'Similar District Data'!B$2:BL$610,32,FALSE), "")</f>
        <v/>
      </c>
      <c r="F42" s="47" t="str">
        <f>IF(D$5&lt;&gt;0,'State Data'!B31,"")</f>
        <v/>
      </c>
      <c r="G42" s="68" t="str">
        <f>IF(G$8&lt;&gt;0,VLOOKUP(G$8,'District Data'!A$3:BK$610,33,FALSE),"")</f>
        <v/>
      </c>
      <c r="H42" s="69" t="str">
        <f>IF(H$8&lt;&gt;0,VLOOKUP(H$8,'District Data'!A$3:BL$610,33,FALSE),"")</f>
        <v/>
      </c>
      <c r="I42" s="68" t="str">
        <f>IF(I$8&lt;&gt;0,VLOOKUP(I$8,'District Data'!A$3:BM$610,33,FALSE),"")</f>
        <v/>
      </c>
    </row>
    <row r="43" spans="1:9" x14ac:dyDescent="0.2">
      <c r="A43" s="44" t="s">
        <v>799</v>
      </c>
      <c r="B43" s="59">
        <v>32</v>
      </c>
      <c r="C43" s="46" t="s">
        <v>837</v>
      </c>
      <c r="D43" s="60" t="str">
        <f>IF(D$5&lt;&gt;0,VLOOKUP(A$6,'District Data'!B$3:BL$611,33,FALSE),"")</f>
        <v/>
      </c>
      <c r="E43" s="61" t="str">
        <f>IF(D$5&lt;&gt;0,VLOOKUP(A$6,'Similar District Data'!B$2:BL$610,33,FALSE), "")</f>
        <v/>
      </c>
      <c r="F43" s="60" t="str">
        <f>IF(D$5&lt;&gt;0,'State Data'!B32,"")</f>
        <v/>
      </c>
      <c r="G43" s="61" t="str">
        <f>IF(G$8&lt;&gt;0,VLOOKUP(G$8,'District Data'!A$3:BK$610,34,FALSE),"")</f>
        <v/>
      </c>
      <c r="H43" s="60" t="str">
        <f>IF(H$8&lt;&gt;0,VLOOKUP(H$8,'District Data'!A$3:BL$610,34,FALSE),"")</f>
        <v/>
      </c>
      <c r="I43" s="61" t="str">
        <f>IF(I$8&lt;&gt;0,VLOOKUP(I$8,'District Data'!A$3:BM$610,34,FALSE),"")</f>
        <v/>
      </c>
    </row>
    <row r="44" spans="1:9" x14ac:dyDescent="0.2">
      <c r="A44" s="54" t="s">
        <v>799</v>
      </c>
      <c r="B44" s="62">
        <v>33</v>
      </c>
      <c r="C44" s="56" t="s">
        <v>838</v>
      </c>
      <c r="D44" s="70" t="str">
        <f>IF(D$5&lt;&gt;0,VLOOKUP(A$6,'District Data'!B$3:BL$611,34,FALSE),"")</f>
        <v/>
      </c>
      <c r="E44" s="71" t="str">
        <f>IF(D$5&lt;&gt;0,VLOOKUP(A$6,'Similar District Data'!B$2:BL$610,34,FALSE), "")</f>
        <v/>
      </c>
      <c r="F44" s="70" t="str">
        <f>IF(D$5&lt;&gt;0,'State Data'!B33,"")</f>
        <v/>
      </c>
      <c r="G44" s="71" t="str">
        <f>IF(G$8&lt;&gt;0,VLOOKUP(G$8,'District Data'!A$3:BK$610,35,FALSE),"")</f>
        <v/>
      </c>
      <c r="H44" s="70" t="str">
        <f>IF(H$8&lt;&gt;0,VLOOKUP(H$8,'District Data'!A$3:BL$610,35,FALSE),"")</f>
        <v/>
      </c>
      <c r="I44" s="71" t="str">
        <f>IF(I$8&lt;&gt;0,VLOOKUP(I$8,'District Data'!A$3:BM$610,35,FALSE),"")</f>
        <v/>
      </c>
    </row>
    <row r="45" spans="1:9" x14ac:dyDescent="0.2">
      <c r="A45" s="44" t="s">
        <v>803</v>
      </c>
      <c r="B45" s="45"/>
      <c r="C45" s="46"/>
      <c r="D45" s="47" t="s">
        <v>801</v>
      </c>
      <c r="E45" s="48" t="s">
        <v>801</v>
      </c>
      <c r="F45" s="47" t="s">
        <v>801</v>
      </c>
      <c r="G45" s="49" t="s">
        <v>801</v>
      </c>
      <c r="H45" s="47" t="s">
        <v>801</v>
      </c>
      <c r="I45" s="49" t="s">
        <v>801</v>
      </c>
    </row>
    <row r="46" spans="1:9" x14ac:dyDescent="0.2">
      <c r="A46" s="44" t="s">
        <v>799</v>
      </c>
      <c r="B46" s="59">
        <v>34</v>
      </c>
      <c r="C46" s="46" t="s">
        <v>839</v>
      </c>
      <c r="D46" s="47" t="str">
        <f>IF(D$5&lt;&gt;0,VLOOKUP(A$6,'District Data'!B$3:BL$611,35,FALSE),"")</f>
        <v/>
      </c>
      <c r="E46" s="48" t="str">
        <f>IF(D$5&lt;&gt;0,VLOOKUP(A$6,'Similar District Data'!B$2:BL$610,35,FALSE), "")</f>
        <v/>
      </c>
      <c r="F46" s="47" t="str">
        <f>IF(D$5&lt;&gt;0,'State Data'!B34,"")</f>
        <v/>
      </c>
      <c r="G46" s="49" t="str">
        <f>IF(G$8&lt;&gt;0,VLOOKUP(G$8,'District Data'!A$3:BK$610,36,FALSE),"")</f>
        <v/>
      </c>
      <c r="H46" s="47" t="str">
        <f>IF(H$8&lt;&gt;0,VLOOKUP(H$8,'District Data'!A$3:BL$610,36,FALSE),"")</f>
        <v/>
      </c>
      <c r="I46" s="49" t="str">
        <f>IF(I$8&lt;&gt;0,VLOOKUP(I$8,'District Data'!A$3:BM$610,36,FALSE),"")</f>
        <v/>
      </c>
    </row>
    <row r="47" spans="1:9" x14ac:dyDescent="0.2">
      <c r="A47" s="44" t="s">
        <v>799</v>
      </c>
      <c r="B47" s="59">
        <v>35</v>
      </c>
      <c r="C47" s="46" t="s">
        <v>840</v>
      </c>
      <c r="D47" s="47" t="str">
        <f>IF(D$5&lt;&gt;0,VLOOKUP(A$6,'District Data'!B$3:BL$611,36,FALSE),"")</f>
        <v/>
      </c>
      <c r="E47" s="48" t="str">
        <f>IF(D$5&lt;&gt;0,VLOOKUP(A$6,'Similar District Data'!B$2:BL$610,36,FALSE), "")</f>
        <v/>
      </c>
      <c r="F47" s="47" t="str">
        <f>IF(D$5&lt;&gt;0,'State Data'!B35,"")</f>
        <v/>
      </c>
      <c r="G47" s="49" t="str">
        <f>IF(G$8&lt;&gt;0,VLOOKUP(G$8,'District Data'!A$3:BK$610,37,FALSE),"")</f>
        <v/>
      </c>
      <c r="H47" s="47" t="str">
        <f>IF(H$8&lt;&gt;0,VLOOKUP(H$8,'District Data'!A$3:BL$610,37,FALSE),"")</f>
        <v/>
      </c>
      <c r="I47" s="49" t="str">
        <f>IF(I$8&lt;&gt;0,VLOOKUP(I$8,'District Data'!A$3:BM$610,37,FALSE),"")</f>
        <v/>
      </c>
    </row>
    <row r="48" spans="1:9" x14ac:dyDescent="0.2">
      <c r="A48" s="44" t="s">
        <v>799</v>
      </c>
      <c r="B48" s="59">
        <v>36</v>
      </c>
      <c r="C48" s="46" t="s">
        <v>841</v>
      </c>
      <c r="D48" s="47" t="str">
        <f>IF(D$5&lt;&gt;0,VLOOKUP(A$6,'District Data'!B$3:BL$611,37,FALSE),"")</f>
        <v/>
      </c>
      <c r="E48" s="48" t="str">
        <f>IF(D$5&lt;&gt;0,VLOOKUP(A$6,'Similar District Data'!B$2:BL$610,37,FALSE), "")</f>
        <v/>
      </c>
      <c r="F48" s="47" t="str">
        <f>IF(D$5&lt;&gt;0,'State Data'!B36,"")</f>
        <v/>
      </c>
      <c r="G48" s="49" t="str">
        <f>IF(G$8&lt;&gt;0,VLOOKUP(G$8,'District Data'!A$3:BK$610,38,FALSE),"")</f>
        <v/>
      </c>
      <c r="H48" s="47" t="str">
        <f>IF(H$8&lt;&gt;0,VLOOKUP(H$8,'District Data'!A$3:BL$610,38,FALSE),"")</f>
        <v/>
      </c>
      <c r="I48" s="49" t="str">
        <f>IF(I$8&lt;&gt;0,VLOOKUP(I$8,'District Data'!A$3:BM$610,38,FALSE),"")</f>
        <v/>
      </c>
    </row>
    <row r="49" spans="1:9" x14ac:dyDescent="0.2">
      <c r="A49" s="44" t="s">
        <v>799</v>
      </c>
      <c r="B49" s="59">
        <v>37</v>
      </c>
      <c r="C49" s="46" t="s">
        <v>842</v>
      </c>
      <c r="D49" s="47" t="str">
        <f>IF(D$5&lt;&gt;0,VLOOKUP(A$6,'District Data'!B$3:BL$611,38,FALSE),"")</f>
        <v/>
      </c>
      <c r="E49" s="48" t="str">
        <f>IF(D$5&lt;&gt;0,VLOOKUP(A$6,'Similar District Data'!B$2:BL$610,38,FALSE), "")</f>
        <v/>
      </c>
      <c r="F49" s="47" t="str">
        <f>IF(D$5&lt;&gt;0,'State Data'!B37,"")</f>
        <v/>
      </c>
      <c r="G49" s="49" t="str">
        <f>IF(G$8&lt;&gt;0,VLOOKUP(G$8,'District Data'!A$3:BK$610,39,FALSE),"")</f>
        <v/>
      </c>
      <c r="H49" s="47" t="str">
        <f>IF(H$8&lt;&gt;0,VLOOKUP(H$8,'District Data'!A$3:BL$610,39,FALSE),"")</f>
        <v/>
      </c>
      <c r="I49" s="49" t="str">
        <f>IF(I$8&lt;&gt;0,VLOOKUP(I$8,'District Data'!A$3:BM$610,39,FALSE),"")</f>
        <v/>
      </c>
    </row>
    <row r="50" spans="1:9" x14ac:dyDescent="0.2">
      <c r="A50" s="44" t="s">
        <v>799</v>
      </c>
      <c r="B50" s="59">
        <v>38</v>
      </c>
      <c r="C50" s="46" t="s">
        <v>843</v>
      </c>
      <c r="D50" s="60" t="str">
        <f>IF(D$5&lt;&gt;0,VLOOKUP(A$6,'District Data'!B$3:BL$611,39,FALSE),"")</f>
        <v/>
      </c>
      <c r="E50" s="61" t="str">
        <f>IF(D$5&lt;&gt;0,VLOOKUP(A$6,'Similar District Data'!B$2:BL$610,39,FALSE), "")</f>
        <v/>
      </c>
      <c r="F50" s="60" t="str">
        <f>IF(D$5&lt;&gt;0,'State Data'!B38,"")</f>
        <v/>
      </c>
      <c r="G50" s="61" t="str">
        <f>IF(G$8&lt;&gt;0,VLOOKUP(G$8,'District Data'!A$3:BK$610,40,FALSE),"")</f>
        <v/>
      </c>
      <c r="H50" s="60" t="str">
        <f>IF(H$8&lt;&gt;0,VLOOKUP(H$8,'District Data'!A$3:BL$610,40,FALSE),"")</f>
        <v/>
      </c>
      <c r="I50" s="61" t="str">
        <f>IF(I$8&lt;&gt;0,VLOOKUP(I$8,'District Data'!A$3:BM$610,40,FALSE),"")</f>
        <v/>
      </c>
    </row>
    <row r="51" spans="1:9" x14ac:dyDescent="0.2">
      <c r="A51" s="54" t="s">
        <v>799</v>
      </c>
      <c r="B51" s="62">
        <v>39</v>
      </c>
      <c r="C51" s="56" t="s">
        <v>844</v>
      </c>
      <c r="D51" s="72" t="str">
        <f>IF(D$5&lt;&gt;0,VLOOKUP(A$6,'District Data'!B$3:BL$611,40,FALSE),"")</f>
        <v/>
      </c>
      <c r="E51" s="73" t="str">
        <f>IF(D$5&lt;&gt;0,VLOOKUP(A$6,'Similar District Data'!B$2:BL$610,40,FALSE), "")</f>
        <v/>
      </c>
      <c r="F51" s="72" t="str">
        <f>IF(D$5&lt;&gt;0,'State Data'!B39,"")</f>
        <v/>
      </c>
      <c r="G51" s="74" t="str">
        <f>IF(G$8&lt;&gt;0,VLOOKUP(G$8,'District Data'!A$3:BK$610,41,FALSE),"")</f>
        <v/>
      </c>
      <c r="H51" s="72" t="str">
        <f>IF(H$8&lt;&gt;0,VLOOKUP(H$8,'District Data'!A$3:BL$610,41,FALSE),"")</f>
        <v/>
      </c>
      <c r="I51" s="74" t="str">
        <f>IF(I$8&lt;&gt;0,VLOOKUP(I$8,'District Data'!A$3:BM$610,41,FALSE),"")</f>
        <v/>
      </c>
    </row>
    <row r="52" spans="1:9" x14ac:dyDescent="0.2">
      <c r="A52" s="44" t="s">
        <v>804</v>
      </c>
      <c r="B52" s="45"/>
      <c r="C52" s="46"/>
      <c r="D52" s="47" t="s">
        <v>801</v>
      </c>
      <c r="E52" s="48" t="s">
        <v>801</v>
      </c>
      <c r="F52" s="47" t="s">
        <v>801</v>
      </c>
      <c r="G52" s="49" t="s">
        <v>801</v>
      </c>
      <c r="H52" s="47" t="s">
        <v>801</v>
      </c>
      <c r="I52" s="49" t="s">
        <v>801</v>
      </c>
    </row>
    <row r="53" spans="1:9" x14ac:dyDescent="0.2">
      <c r="A53" s="44" t="s">
        <v>799</v>
      </c>
      <c r="B53" s="59">
        <v>40</v>
      </c>
      <c r="C53" s="46" t="s">
        <v>845</v>
      </c>
      <c r="D53" s="60" t="str">
        <f>IF(D$5&lt;&gt;0,VLOOKUP(A$6,'District Data'!B$3:BL$611,41,FALSE),"")</f>
        <v/>
      </c>
      <c r="E53" s="61" t="str">
        <f>IF(D$5&lt;&gt;0,VLOOKUP(A$6,'Similar District Data'!B$2:BL$610,41,FALSE), "")</f>
        <v/>
      </c>
      <c r="F53" s="60" t="str">
        <f>IF(D$5&lt;&gt;0,'State Data'!B40,"")</f>
        <v/>
      </c>
      <c r="G53" s="61" t="str">
        <f>IF(G$8&lt;&gt;0,VLOOKUP(G$8,'District Data'!A$3:BK$610,42,FALSE),"")</f>
        <v/>
      </c>
      <c r="H53" s="60" t="str">
        <f>IF(H$8&lt;&gt;0,VLOOKUP(H$8,'District Data'!A$3:BL$610,42,FALSE),"")</f>
        <v/>
      </c>
      <c r="I53" s="61" t="str">
        <f>IF(I$8&lt;&gt;0,VLOOKUP(I$8,'District Data'!A$3:BM$610,42,FALSE),"")</f>
        <v/>
      </c>
    </row>
    <row r="54" spans="1:9" x14ac:dyDescent="0.2">
      <c r="A54" s="44" t="s">
        <v>799</v>
      </c>
      <c r="B54" s="59">
        <v>41</v>
      </c>
      <c r="C54" s="46" t="s">
        <v>846</v>
      </c>
      <c r="D54" s="60" t="str">
        <f>IF(D$5&lt;&gt;0,VLOOKUP(A$6,'District Data'!B$3:BL$611,42,FALSE),"")</f>
        <v/>
      </c>
      <c r="E54" s="61" t="str">
        <f>IF(D$5&lt;&gt;0,VLOOKUP(A$6,'Similar District Data'!B$2:BL$610,42,FALSE), "")</f>
        <v/>
      </c>
      <c r="F54" s="60" t="str">
        <f>IF(D$5&lt;&gt;0,'State Data'!B41,"")</f>
        <v/>
      </c>
      <c r="G54" s="61" t="str">
        <f>IF(G$8&lt;&gt;0,VLOOKUP(G$8,'District Data'!A$3:BK$610,43,FALSE),"")</f>
        <v/>
      </c>
      <c r="H54" s="60" t="str">
        <f>IF(H$8&lt;&gt;0,VLOOKUP(H$8,'District Data'!A$3:BL$610,43,FALSE),"")</f>
        <v/>
      </c>
      <c r="I54" s="61" t="str">
        <f>IF(I$8&lt;&gt;0,VLOOKUP(I$8,'District Data'!A$3:BM$610,43,FALSE),"")</f>
        <v/>
      </c>
    </row>
    <row r="55" spans="1:9" x14ac:dyDescent="0.2">
      <c r="A55" s="44" t="s">
        <v>799</v>
      </c>
      <c r="B55" s="59">
        <v>42</v>
      </c>
      <c r="C55" s="46" t="s">
        <v>847</v>
      </c>
      <c r="D55" s="60" t="str">
        <f>IF(D$5&lt;&gt;0,VLOOKUP(A$6,'District Data'!B$3:BL$611,43,FALSE),"")</f>
        <v/>
      </c>
      <c r="E55" s="61" t="str">
        <f>IF(D$5&lt;&gt;0,VLOOKUP(A$6,'Similar District Data'!B$2:BL$610,43,FALSE), "")</f>
        <v/>
      </c>
      <c r="F55" s="60" t="str">
        <f>IF(D$5&lt;&gt;0,'State Data'!B42,"")</f>
        <v/>
      </c>
      <c r="G55" s="61" t="str">
        <f>IF(G$8&lt;&gt;0,VLOOKUP(G$8,'District Data'!A$3:BK$610,44,FALSE),"")</f>
        <v/>
      </c>
      <c r="H55" s="60" t="str">
        <f>IF(H$8&lt;&gt;0,VLOOKUP(H$8,'District Data'!A$3:BL$610,44,FALSE),"")</f>
        <v/>
      </c>
      <c r="I55" s="61" t="str">
        <f>IF(I$8&lt;&gt;0,VLOOKUP(I$8,'District Data'!A$3:BM$610,44,FALSE),"")</f>
        <v/>
      </c>
    </row>
    <row r="56" spans="1:9" x14ac:dyDescent="0.2">
      <c r="A56" s="44" t="s">
        <v>799</v>
      </c>
      <c r="B56" s="59">
        <v>43</v>
      </c>
      <c r="C56" s="46" t="s">
        <v>848</v>
      </c>
      <c r="D56" s="60" t="str">
        <f>IF(D$5&lt;&gt;0,VLOOKUP(A$6,'District Data'!B$3:BL$611,44,FALSE),"")</f>
        <v/>
      </c>
      <c r="E56" s="61" t="str">
        <f>IF(D$5&lt;&gt;0,VLOOKUP(A$6,'Similar District Data'!B$2:BL$610,44,FALSE), "")</f>
        <v/>
      </c>
      <c r="F56" s="60" t="str">
        <f>IF(D$5&lt;&gt;0,'State Data'!B43,"")</f>
        <v/>
      </c>
      <c r="G56" s="61" t="str">
        <f>IF(G$8&lt;&gt;0,VLOOKUP(G$8,'District Data'!A$3:BK$610,45,FALSE),"")</f>
        <v/>
      </c>
      <c r="H56" s="60" t="str">
        <f>IF(H$8&lt;&gt;0,VLOOKUP(H$8,'District Data'!A$3:BL$610,45,FALSE),"")</f>
        <v/>
      </c>
      <c r="I56" s="61" t="str">
        <f>IF(I$8&lt;&gt;0,VLOOKUP(I$8,'District Data'!A$3:BM$610,45,FALSE),"")</f>
        <v/>
      </c>
    </row>
    <row r="57" spans="1:9" x14ac:dyDescent="0.2">
      <c r="A57" s="44" t="s">
        <v>799</v>
      </c>
      <c r="B57" s="59">
        <v>44</v>
      </c>
      <c r="C57" s="46" t="s">
        <v>849</v>
      </c>
      <c r="D57" s="60" t="str">
        <f>IF(D$5&lt;&gt;0,VLOOKUP(A$6,'District Data'!B$3:BL$611,45,FALSE),"")</f>
        <v/>
      </c>
      <c r="E57" s="61" t="str">
        <f>IF(D$5&lt;&gt;0,VLOOKUP(A$6,'Similar District Data'!B$2:BL$610,45,FALSE), "")</f>
        <v/>
      </c>
      <c r="F57" s="60" t="str">
        <f>IF(D$5&lt;&gt;0,'State Data'!B44,"")</f>
        <v/>
      </c>
      <c r="G57" s="61" t="str">
        <f>IF(G$8&lt;&gt;0,VLOOKUP(G$8,'District Data'!A$3:BK$610,46,FALSE),"")</f>
        <v/>
      </c>
      <c r="H57" s="60" t="str">
        <f>IF(H$8&lt;&gt;0,VLOOKUP(H$8,'District Data'!A$3:BL$610,46,FALSE),"")</f>
        <v/>
      </c>
      <c r="I57" s="61" t="str">
        <f>IF(I$8&lt;&gt;0,VLOOKUP(I$8,'District Data'!A$3:BM$610,46,FALSE),"")</f>
        <v/>
      </c>
    </row>
    <row r="58" spans="1:9" x14ac:dyDescent="0.2">
      <c r="A58" s="54" t="s">
        <v>799</v>
      </c>
      <c r="B58" s="62">
        <v>45</v>
      </c>
      <c r="C58" s="56" t="s">
        <v>850</v>
      </c>
      <c r="D58" s="70" t="str">
        <f>IF(D$5&lt;&gt;0,VLOOKUP(A$6,'District Data'!B$3:BL$611,46,FALSE),"")</f>
        <v/>
      </c>
      <c r="E58" s="71" t="str">
        <f>IF(D$5&lt;&gt;0,VLOOKUP(A$6,'Similar District Data'!B$2:BL$610,46,FALSE), "")</f>
        <v/>
      </c>
      <c r="F58" s="70" t="str">
        <f>IF(D$5&lt;&gt;0,'State Data'!B45,"")</f>
        <v/>
      </c>
      <c r="G58" s="71" t="str">
        <f>IF(G$8&lt;&gt;0,VLOOKUP(G$8,'District Data'!A$3:BK$610,47,FALSE),"")</f>
        <v/>
      </c>
      <c r="H58" s="70" t="str">
        <f>IF(H$8&lt;&gt;0,VLOOKUP(H$8,'District Data'!A$3:BL$610,47,FALSE),"")</f>
        <v/>
      </c>
      <c r="I58" s="71" t="str">
        <f>IF(I$8&lt;&gt;0,VLOOKUP(I$8,'District Data'!A$3:BM$610,47,FALSE),"")</f>
        <v/>
      </c>
    </row>
    <row r="59" spans="1:9" x14ac:dyDescent="0.2">
      <c r="A59" s="44" t="s">
        <v>805</v>
      </c>
      <c r="B59" s="45"/>
      <c r="C59" s="46"/>
      <c r="D59" s="47" t="s">
        <v>801</v>
      </c>
      <c r="E59" s="48" t="s">
        <v>801</v>
      </c>
      <c r="F59" s="60" t="s">
        <v>801</v>
      </c>
      <c r="G59" s="61" t="s">
        <v>801</v>
      </c>
      <c r="H59" s="60" t="s">
        <v>801</v>
      </c>
      <c r="I59" s="61" t="s">
        <v>801</v>
      </c>
    </row>
    <row r="60" spans="1:9" x14ac:dyDescent="0.2">
      <c r="A60" s="44" t="s">
        <v>799</v>
      </c>
      <c r="B60" s="59">
        <v>46</v>
      </c>
      <c r="C60" s="46" t="s">
        <v>851</v>
      </c>
      <c r="D60" s="60" t="str">
        <f>IF(D$5&lt;&gt;0,VLOOKUP(A$6,'District Data'!B$3:BL$611,47,FALSE),"")</f>
        <v/>
      </c>
      <c r="E60" s="61" t="str">
        <f>IF(D$5&lt;&gt;0,VLOOKUP(A$6,'Similar District Data'!B$2:BL$610,47,FALSE), "")</f>
        <v/>
      </c>
      <c r="F60" s="60" t="str">
        <f>IF(D$5&lt;&gt;0,'State Data'!B46,"")</f>
        <v/>
      </c>
      <c r="G60" s="61" t="str">
        <f>IF(G$8&lt;&gt;0,VLOOKUP(G$8,'District Data'!A$3:BK$610,48,FALSE),"")</f>
        <v/>
      </c>
      <c r="H60" s="60" t="str">
        <f>IF(H$8&lt;&gt;0,VLOOKUP(H$8,'District Data'!A$3:BL$610,48,FALSE),"")</f>
        <v/>
      </c>
      <c r="I60" s="61" t="str">
        <f>IF(I$8&lt;&gt;0,VLOOKUP(I$8,'District Data'!A$3:BM$610,48,FALSE),"")</f>
        <v/>
      </c>
    </row>
    <row r="61" spans="1:9" x14ac:dyDescent="0.2">
      <c r="A61" s="44" t="s">
        <v>799</v>
      </c>
      <c r="B61" s="59">
        <v>47</v>
      </c>
      <c r="C61" s="46" t="s">
        <v>852</v>
      </c>
      <c r="D61" s="50" t="str">
        <f>IF(D$5&lt;&gt;0,VLOOKUP(A$6,'District Data'!B$3:BL$611,48,FALSE),"")</f>
        <v/>
      </c>
      <c r="E61" s="51" t="str">
        <f>IF(D$5&lt;&gt;0,VLOOKUP(A$6,'Similar District Data'!B$2:BL$610,48,FALSE), "")</f>
        <v/>
      </c>
      <c r="F61" s="50" t="str">
        <f>IF(D$5&lt;&gt;0,'State Data'!B47,"")</f>
        <v/>
      </c>
      <c r="G61" s="51" t="str">
        <f>IF(G$8&lt;&gt;0,VLOOKUP(G$8,'District Data'!A$3:BK$610,49,FALSE),"")</f>
        <v/>
      </c>
      <c r="H61" s="50" t="str">
        <f>IF(H$8&lt;&gt;0,VLOOKUP(H$8,'District Data'!A$3:BL$610,49,FALSE),"")</f>
        <v/>
      </c>
      <c r="I61" s="51" t="str">
        <f>IF(I$8&lt;&gt;0,VLOOKUP(I$8,'District Data'!A$3:BM$610,49,FALSE),"")</f>
        <v/>
      </c>
    </row>
    <row r="62" spans="1:9" x14ac:dyDescent="0.2">
      <c r="A62" s="44" t="s">
        <v>799</v>
      </c>
      <c r="B62" s="59">
        <v>48</v>
      </c>
      <c r="C62" s="46" t="s">
        <v>853</v>
      </c>
      <c r="D62" s="60" t="str">
        <f>IF(D$5&lt;&gt;0,VLOOKUP(A$6,'District Data'!B$3:BL$611,49,FALSE),"")</f>
        <v/>
      </c>
      <c r="E62" s="61" t="str">
        <f>IF(D$5&lt;&gt;0,VLOOKUP(A$6,'Similar District Data'!B$2:BL$610,49,FALSE), "")</f>
        <v/>
      </c>
      <c r="F62" s="60" t="str">
        <f>IF(D$5&lt;&gt;0,'State Data'!B48,"")</f>
        <v/>
      </c>
      <c r="G62" s="61" t="str">
        <f>IF(G$8&lt;&gt;0,VLOOKUP(G$8,'District Data'!A$3:BK$610,50,FALSE),"")</f>
        <v/>
      </c>
      <c r="H62" s="60" t="str">
        <f>IF(H$8&lt;&gt;0,VLOOKUP(H$8,'District Data'!A$3:BL$610,50,FALSE),"")</f>
        <v/>
      </c>
      <c r="I62" s="61" t="str">
        <f>IF(I$8&lt;&gt;0,VLOOKUP(I$8,'District Data'!A$3:BM$610,50,FALSE),"")</f>
        <v/>
      </c>
    </row>
    <row r="63" spans="1:9" x14ac:dyDescent="0.2">
      <c r="A63" s="44" t="s">
        <v>799</v>
      </c>
      <c r="B63" s="59">
        <v>49</v>
      </c>
      <c r="C63" s="46" t="s">
        <v>854</v>
      </c>
      <c r="D63" s="50" t="str">
        <f>IF(D$5&lt;&gt;0,VLOOKUP(A$6,'District Data'!B$3:BL$611,50,FALSE),"")</f>
        <v/>
      </c>
      <c r="E63" s="51" t="str">
        <f>IF(D$5&lt;&gt;0,VLOOKUP(A$6,'Similar District Data'!B$2:BL$610,50,FALSE), "")</f>
        <v/>
      </c>
      <c r="F63" s="50" t="str">
        <f>IF(D$5&lt;&gt;0,'State Data'!B49,"")</f>
        <v/>
      </c>
      <c r="G63" s="51" t="str">
        <f>IF(G$8&lt;&gt;0,VLOOKUP(G$8,'District Data'!A$3:BK$610,51,FALSE),"")</f>
        <v/>
      </c>
      <c r="H63" s="50" t="str">
        <f>IF(H$8&lt;&gt;0,VLOOKUP(H$8,'District Data'!A$3:BL$610,51,FALSE),"")</f>
        <v/>
      </c>
      <c r="I63" s="51" t="str">
        <f>IF(I$8&lt;&gt;0,VLOOKUP(I$8,'District Data'!A$3:BM$610,51,FALSE),"")</f>
        <v/>
      </c>
    </row>
    <row r="64" spans="1:9" x14ac:dyDescent="0.2">
      <c r="A64" s="44"/>
      <c r="B64" s="59">
        <v>50</v>
      </c>
      <c r="C64" s="46" t="s">
        <v>855</v>
      </c>
      <c r="D64" s="60" t="str">
        <f>IF(D$5&lt;&gt;0,VLOOKUP(A$6,'District Data'!B$3:BL$611,51,FALSE),"")</f>
        <v/>
      </c>
      <c r="E64" s="61" t="str">
        <f>IF(D$5&lt;&gt;0,VLOOKUP(A$6,'Similar District Data'!B$2:BL$610,51,FALSE), "")</f>
        <v/>
      </c>
      <c r="F64" s="60" t="str">
        <f>IF(D$5&lt;&gt;0,'State Data'!B50,"")</f>
        <v/>
      </c>
      <c r="G64" s="61" t="str">
        <f>IF(G$8&lt;&gt;0,VLOOKUP(G$8,'District Data'!A$3:BK$610,52,FALSE),"")</f>
        <v/>
      </c>
      <c r="H64" s="60" t="str">
        <f>IF(H$8&lt;&gt;0,VLOOKUP(H$8,'District Data'!A$3:BL$610,52,FALSE),"")</f>
        <v/>
      </c>
      <c r="I64" s="61" t="str">
        <f>IF(I$8&lt;&gt;0,VLOOKUP(I$8,'District Data'!A$3:BM$610,52,FALSE),"")</f>
        <v/>
      </c>
    </row>
    <row r="65" spans="1:9" x14ac:dyDescent="0.2">
      <c r="A65" s="44"/>
      <c r="B65" s="59">
        <v>51</v>
      </c>
      <c r="C65" s="46" t="s">
        <v>856</v>
      </c>
      <c r="D65" s="50" t="str">
        <f>IF(D$5&lt;&gt;0,VLOOKUP(A$6,'District Data'!B$3:BL$611,52,FALSE),"")</f>
        <v/>
      </c>
      <c r="E65" s="51" t="str">
        <f>IF(D$5&lt;&gt;0,VLOOKUP(A$6,'Similar District Data'!B$2:BL$610,52,FALSE), "")</f>
        <v/>
      </c>
      <c r="F65" s="50" t="str">
        <f>IF(D$5&lt;&gt;0,'State Data'!B51,"")</f>
        <v/>
      </c>
      <c r="G65" s="51" t="str">
        <f>IF(G$8&lt;&gt;0,VLOOKUP(G$8,'District Data'!A$3:BK$610,53,FALSE),"")</f>
        <v/>
      </c>
      <c r="H65" s="50" t="str">
        <f>IF(H$8&lt;&gt;0,VLOOKUP(H$8,'District Data'!A$3:BL$610,53,FALSE),"")</f>
        <v/>
      </c>
      <c r="I65" s="51" t="str">
        <f>IF(I$8&lt;&gt;0,VLOOKUP(I$8,'District Data'!A$3:BM$610,53,FALSE),"")</f>
        <v/>
      </c>
    </row>
    <row r="66" spans="1:9" x14ac:dyDescent="0.2">
      <c r="A66" s="44" t="s">
        <v>799</v>
      </c>
      <c r="B66" s="59">
        <v>52</v>
      </c>
      <c r="C66" s="46" t="s">
        <v>857</v>
      </c>
      <c r="D66" s="60" t="str">
        <f>IF(D$5&lt;&gt;0,VLOOKUP(A$6,'District Data'!B$3:BL$611,53,FALSE),"")</f>
        <v/>
      </c>
      <c r="E66" s="61" t="str">
        <f>IF(D$5&lt;&gt;0,VLOOKUP(A$6,'Similar District Data'!B$2:BL$610,53,FALSE), "")</f>
        <v/>
      </c>
      <c r="F66" s="60" t="str">
        <f>IF(D$5&lt;&gt;0,'State Data'!B52,"")</f>
        <v/>
      </c>
      <c r="G66" s="61" t="str">
        <f>IF(G$8&lt;&gt;0,VLOOKUP(G$8,'District Data'!A$3:BK$610,54,FALSE),"")</f>
        <v/>
      </c>
      <c r="H66" s="60" t="str">
        <f>IF(H$8&lt;&gt;0,VLOOKUP(H$8,'District Data'!A$3:BL$610,54,FALSE),"")</f>
        <v/>
      </c>
      <c r="I66" s="61" t="str">
        <f>IF(I$8&lt;&gt;0,VLOOKUP(I$8,'District Data'!A$3:BM$610,54,FALSE),"")</f>
        <v/>
      </c>
    </row>
    <row r="67" spans="1:9" x14ac:dyDescent="0.2">
      <c r="A67" s="44" t="s">
        <v>799</v>
      </c>
      <c r="B67" s="59">
        <v>53</v>
      </c>
      <c r="C67" s="46" t="s">
        <v>858</v>
      </c>
      <c r="D67" s="50" t="str">
        <f>IF(D$5&lt;&gt;0,VLOOKUP(A$6,'District Data'!B$3:BL$611,54,FALSE),"")</f>
        <v/>
      </c>
      <c r="E67" s="51" t="str">
        <f>IF(D$5&lt;&gt;0,VLOOKUP(A$6,'Similar District Data'!B$2:BL$610,54,FALSE), "")</f>
        <v/>
      </c>
      <c r="F67" s="50" t="str">
        <f>IF(D$5&lt;&gt;0,'State Data'!B53,"")</f>
        <v/>
      </c>
      <c r="G67" s="51" t="str">
        <f>IF(G$8&lt;&gt;0,VLOOKUP(G$8,'District Data'!A$3:BK$610,55,FALSE),"")</f>
        <v/>
      </c>
      <c r="H67" s="50" t="str">
        <f>IF(H$8&lt;&gt;0,VLOOKUP(H$8,'District Data'!A$3:BL$610,55,FALSE),"")</f>
        <v/>
      </c>
      <c r="I67" s="51" t="str">
        <f>IF(I$8&lt;&gt;0,VLOOKUP(I$8,'District Data'!A$3:BM$610,55,FALSE),"")</f>
        <v/>
      </c>
    </row>
    <row r="68" spans="1:9" x14ac:dyDescent="0.2">
      <c r="A68" s="44" t="s">
        <v>799</v>
      </c>
      <c r="B68" s="59">
        <v>54</v>
      </c>
      <c r="C68" s="46" t="s">
        <v>859</v>
      </c>
      <c r="D68" s="60" t="str">
        <f>IF(D$5&lt;&gt;0,VLOOKUP(A$6,'District Data'!B$3:BL$611,55,FALSE),"")</f>
        <v/>
      </c>
      <c r="E68" s="61" t="str">
        <f>IF(D$5&lt;&gt;0,VLOOKUP(A$6,'Similar District Data'!B$2:BL$610,55,FALSE), "")</f>
        <v/>
      </c>
      <c r="F68" s="60" t="str">
        <f>IF(D$5&lt;&gt;0,'State Data'!B54,"")</f>
        <v/>
      </c>
      <c r="G68" s="61" t="str">
        <f>IF(G$8&lt;&gt;0,VLOOKUP(G$8,'District Data'!A$3:BK$610,56,FALSE),"")</f>
        <v/>
      </c>
      <c r="H68" s="60" t="str">
        <f>IF(H$8&lt;&gt;0,VLOOKUP(H$8,'District Data'!A$3:BL$610,56,FALSE),"")</f>
        <v/>
      </c>
      <c r="I68" s="61" t="str">
        <f>IF(I$8&lt;&gt;0,VLOOKUP(I$8,'District Data'!A$3:BM$610,56,FALSE),"")</f>
        <v/>
      </c>
    </row>
    <row r="69" spans="1:9" x14ac:dyDescent="0.2">
      <c r="A69" s="44" t="s">
        <v>799</v>
      </c>
      <c r="B69" s="59">
        <v>55</v>
      </c>
      <c r="C69" s="46" t="s">
        <v>860</v>
      </c>
      <c r="D69" s="60" t="str">
        <f>IF(D$5&lt;&gt;0,VLOOKUP(A$6,'District Data'!B$3:BL$611,56,FALSE),"")</f>
        <v/>
      </c>
      <c r="E69" s="61" t="str">
        <f>IF(D$5&lt;&gt;0,VLOOKUP(A$6,'Similar District Data'!B$2:BL$610,56,FALSE), "")</f>
        <v/>
      </c>
      <c r="F69" s="60" t="str">
        <f>IF(D$5&lt;&gt;0,'State Data'!B55,"")</f>
        <v/>
      </c>
      <c r="G69" s="61" t="str">
        <f>IF(G$8&lt;&gt;0,VLOOKUP(G$8,'District Data'!A$3:BK$610,57,FALSE),"")</f>
        <v/>
      </c>
      <c r="H69" s="60" t="str">
        <f>IF(H$8&lt;&gt;0,VLOOKUP(H$8,'District Data'!A$3:BL$610,57,FALSE),"")</f>
        <v/>
      </c>
      <c r="I69" s="61" t="str">
        <f>IF(I$8&lt;&gt;0,VLOOKUP(I$8,'District Data'!A$3:BM$610,57,FALSE),"")</f>
        <v/>
      </c>
    </row>
    <row r="70" spans="1:9" x14ac:dyDescent="0.2">
      <c r="A70" s="54" t="s">
        <v>799</v>
      </c>
      <c r="B70" s="62">
        <v>56</v>
      </c>
      <c r="C70" s="56" t="s">
        <v>861</v>
      </c>
      <c r="D70" s="57" t="str">
        <f>IF(D$5&lt;&gt;0,VLOOKUP(A$6,'District Data'!B$3:BL$611,57,FALSE),"")</f>
        <v/>
      </c>
      <c r="E70" s="58" t="str">
        <f>IF(D$5&lt;&gt;0,VLOOKUP(A$6,'Similar District Data'!B$2:BL$610,57,FALSE), "")</f>
        <v/>
      </c>
      <c r="F70" s="57" t="str">
        <f>IF(D$5&lt;&gt;0,'State Data'!B56,"")</f>
        <v/>
      </c>
      <c r="G70" s="58" t="str">
        <f>IF(G$8&lt;&gt;0,VLOOKUP(G$8,'District Data'!A$3:BK$610,58,FALSE),"")</f>
        <v/>
      </c>
      <c r="H70" s="57" t="str">
        <f>IF(H$8&lt;&gt;0,VLOOKUP(H$8,'District Data'!A$3:BL$610,58,FALSE),"")</f>
        <v/>
      </c>
      <c r="I70" s="58" t="str">
        <f>IF(I$8&lt;&gt;0,VLOOKUP(I$8,'District Data'!A$3:BM$610,58,FALSE),"")</f>
        <v/>
      </c>
    </row>
    <row r="71" spans="1:9" x14ac:dyDescent="0.2">
      <c r="A71" s="44" t="s">
        <v>806</v>
      </c>
      <c r="B71" s="45"/>
      <c r="C71" s="46"/>
      <c r="D71" s="47" t="s">
        <v>801</v>
      </c>
      <c r="E71" s="48" t="s">
        <v>801</v>
      </c>
      <c r="F71" s="47" t="s">
        <v>801</v>
      </c>
      <c r="G71" s="49" t="s">
        <v>801</v>
      </c>
      <c r="H71" s="47" t="s">
        <v>801</v>
      </c>
      <c r="I71" s="49" t="s">
        <v>801</v>
      </c>
    </row>
    <row r="72" spans="1:9" x14ac:dyDescent="0.2">
      <c r="A72" s="44" t="s">
        <v>799</v>
      </c>
      <c r="B72" s="59">
        <v>57</v>
      </c>
      <c r="C72" s="46" t="s">
        <v>862</v>
      </c>
      <c r="D72" s="50" t="str">
        <f>IF(D$5&lt;&gt;0,VLOOKUP(A$6,'District Data'!B$3:BL$611,58,FALSE),"")</f>
        <v/>
      </c>
      <c r="E72" s="51" t="str">
        <f>IF(D$5&lt;&gt;0,VLOOKUP(A$6,'Similar District Data'!B$2:BL$610,58,FALSE), "")</f>
        <v/>
      </c>
      <c r="F72" s="50" t="str">
        <f>IF(D$5&lt;&gt;0,'State Data'!B57,"")</f>
        <v/>
      </c>
      <c r="G72" s="51" t="str">
        <f>IF(G$8&lt;&gt;0,VLOOKUP(G$8,'District Data'!A$3:BK$610,59,FALSE),"")</f>
        <v/>
      </c>
      <c r="H72" s="50" t="str">
        <f>IF(H$8&lt;&gt;0,VLOOKUP(H$8,'District Data'!A$3:BL$610,59,FALSE),"")</f>
        <v/>
      </c>
      <c r="I72" s="51" t="str">
        <f>IF(I$8&lt;&gt;0,VLOOKUP(I$8,'District Data'!A$3:BM$610,59,FALSE),"")</f>
        <v/>
      </c>
    </row>
    <row r="73" spans="1:9" x14ac:dyDescent="0.2">
      <c r="A73" s="44" t="s">
        <v>799</v>
      </c>
      <c r="B73" s="59">
        <v>58</v>
      </c>
      <c r="C73" s="46" t="s">
        <v>863</v>
      </c>
      <c r="D73" s="50" t="str">
        <f>IF(D$5&lt;&gt;0,VLOOKUP(A$6,'District Data'!B$3:BL$611,59,FALSE),"")</f>
        <v/>
      </c>
      <c r="E73" s="51" t="str">
        <f>IF(D$5&lt;&gt;0,VLOOKUP(A$6,'Similar District Data'!B$2:BL$610,59,FALSE), "")</f>
        <v/>
      </c>
      <c r="F73" s="50" t="str">
        <f>IF(D$5&lt;&gt;0,'State Data'!B58,"")</f>
        <v/>
      </c>
      <c r="G73" s="51" t="str">
        <f>IF(G$8&lt;&gt;0,VLOOKUP(G$8,'District Data'!A$3:BK$610,60,FALSE),"")</f>
        <v/>
      </c>
      <c r="H73" s="50" t="str">
        <f>IF(H$8&lt;&gt;0,VLOOKUP(H$8,'District Data'!A$3:BL$610,60,FALSE),"")</f>
        <v/>
      </c>
      <c r="I73" s="51" t="str">
        <f>IF(I$8&lt;&gt;0,VLOOKUP(I$8,'District Data'!A$3:BM$610,60,FALSE),"")</f>
        <v/>
      </c>
    </row>
    <row r="74" spans="1:9" x14ac:dyDescent="0.2">
      <c r="A74" s="44" t="s">
        <v>799</v>
      </c>
      <c r="B74" s="59">
        <v>59</v>
      </c>
      <c r="C74" s="46" t="s">
        <v>864</v>
      </c>
      <c r="D74" s="50" t="str">
        <f>IF(D$5&lt;&gt;0,VLOOKUP(A$6,'District Data'!B$3:BL$611,60,FALSE),"")</f>
        <v/>
      </c>
      <c r="E74" s="51" t="str">
        <f>IF(D$5&lt;&gt;0,VLOOKUP(A$6,'Similar District Data'!B$2:BL$610,60,FALSE), "")</f>
        <v/>
      </c>
      <c r="F74" s="50" t="str">
        <f>IF(D$5&lt;&gt;0,'State Data'!B59,"")</f>
        <v/>
      </c>
      <c r="G74" s="51" t="str">
        <f>IF(G$8&lt;&gt;0,VLOOKUP(G$8,'District Data'!A$3:BK$610,61,FALSE),"")</f>
        <v/>
      </c>
      <c r="H74" s="50" t="str">
        <f>IF(H$8&lt;&gt;0,VLOOKUP(H$8,'District Data'!A$3:BL$610,61,FALSE),"")</f>
        <v/>
      </c>
      <c r="I74" s="51" t="str">
        <f>IF(I$8&lt;&gt;0,VLOOKUP(I$8,'District Data'!A$3:BM$610,61,FALSE),"")</f>
        <v/>
      </c>
    </row>
    <row r="75" spans="1:9" x14ac:dyDescent="0.2">
      <c r="A75" s="44" t="s">
        <v>799</v>
      </c>
      <c r="B75" s="59">
        <v>60</v>
      </c>
      <c r="C75" s="46" t="s">
        <v>865</v>
      </c>
      <c r="D75" s="50" t="str">
        <f>IF(D$5&lt;&gt;0,VLOOKUP(A$6,'District Data'!B$3:BL$611,61,FALSE),"")</f>
        <v/>
      </c>
      <c r="E75" s="51" t="str">
        <f>IF(D$5&lt;&gt;0,VLOOKUP(A$6,'Similar District Data'!B$2:BL$610,61,FALSE), "")</f>
        <v/>
      </c>
      <c r="F75" s="50" t="str">
        <f>IF(D$5&lt;&gt;0,'State Data'!B60,"")</f>
        <v/>
      </c>
      <c r="G75" s="51" t="str">
        <f>IF(G$8&lt;&gt;0,VLOOKUP(G$8,'District Data'!A$3:BK$610,62,FALSE),"")</f>
        <v/>
      </c>
      <c r="H75" s="50" t="str">
        <f>IF(H$8&lt;&gt;0,VLOOKUP(H$8,'District Data'!A$3:BL$610,62,FALSE),"")</f>
        <v/>
      </c>
      <c r="I75" s="51" t="str">
        <f>IF(I$8&lt;&gt;0,VLOOKUP(I$8,'District Data'!A$3:BM$610,62,FALSE),"")</f>
        <v/>
      </c>
    </row>
    <row r="76" spans="1:9" x14ac:dyDescent="0.2">
      <c r="A76" s="56"/>
      <c r="B76" s="62">
        <v>61</v>
      </c>
      <c r="C76" s="56" t="s">
        <v>866</v>
      </c>
      <c r="D76" s="57" t="str">
        <f>IF(D$5&lt;&gt;0,VLOOKUP(A$6,'District Data'!B$3:BL$611,62,FALSE),"")</f>
        <v/>
      </c>
      <c r="E76" s="58" t="str">
        <f>IF(D$5&lt;&gt;0,VLOOKUP(A$6,'Similar District Data'!B$2:BL$610,62,FALSE), "")</f>
        <v/>
      </c>
      <c r="F76" s="57" t="str">
        <f>IF(D$5&lt;&gt;0,'State Data'!B61,"")</f>
        <v/>
      </c>
      <c r="G76" s="58" t="str">
        <f>IF(G$8&lt;&gt;0,VLOOKUP(G$8,'District Data'!A$3:BK$610,63,FALSE),"")</f>
        <v/>
      </c>
      <c r="H76" s="57" t="str">
        <f>IF(H$8&lt;&gt;0,VLOOKUP(H$8,'District Data'!A$3:BL$610,63,FALSE),"")</f>
        <v/>
      </c>
      <c r="I76" s="58" t="str">
        <f>IF(I$8&lt;&gt;0,VLOOKUP(I$8,'District Data'!A$3:BM$610,63,FALSE),"")</f>
        <v/>
      </c>
    </row>
    <row r="77" spans="1:9" x14ac:dyDescent="0.2">
      <c r="A77" s="75"/>
      <c r="B77" s="76"/>
      <c r="C77" s="46"/>
      <c r="D77" s="46"/>
      <c r="E77" s="46"/>
      <c r="F77" s="46"/>
      <c r="G77" s="46"/>
      <c r="H77" s="46"/>
      <c r="I77" s="46"/>
    </row>
  </sheetData>
  <mergeCells count="5">
    <mergeCell ref="A1:I1"/>
    <mergeCell ref="A2:I2"/>
    <mergeCell ref="A4:I4"/>
    <mergeCell ref="D5:F5"/>
    <mergeCell ref="A6:I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'District Data'!$A$2:$A$609</xm:f>
          </x14:formula1>
          <xm:sqref>I8</xm:sqref>
        </x14:dataValidation>
        <x14:dataValidation type="list" allowBlank="1" showInputMessage="1" showErrorMessage="1">
          <x14:formula1>
            <xm:f>'[1]District Data'!#REF!</xm:f>
          </x14:formula1>
          <xm:sqref>A5:C6 G5:I6 D6:F6</xm:sqref>
        </x14:dataValidation>
        <x14:dataValidation type="list" showInputMessage="1" showErrorMessage="1">
          <x14:formula1>
            <xm:f>'District Data'!$A$2:$A$609</xm:f>
          </x14:formula1>
          <xm:sqref>D5:F5 G8 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9"/>
  <sheetViews>
    <sheetView workbookViewId="0">
      <pane ySplit="1" topLeftCell="A2" activePane="bottomLeft" state="frozen"/>
      <selection pane="bottomLeft" activeCell="A261" sqref="A261:XFD261"/>
    </sheetView>
  </sheetViews>
  <sheetFormatPr defaultRowHeight="15" x14ac:dyDescent="0.25"/>
  <cols>
    <col min="1" max="1" width="36.28515625" bestFit="1" customWidth="1"/>
    <col min="2" max="2" width="7" bestFit="1" customWidth="1"/>
    <col min="3" max="3" width="7.28515625" bestFit="1" customWidth="1"/>
    <col min="4" max="4" width="8" bestFit="1" customWidth="1"/>
    <col min="5" max="6" width="9" bestFit="1" customWidth="1"/>
    <col min="7" max="9" width="8" bestFit="1" customWidth="1"/>
    <col min="10" max="10" width="8.7109375" bestFit="1" customWidth="1"/>
    <col min="11" max="12" width="8" bestFit="1" customWidth="1"/>
    <col min="14" max="14" width="8" bestFit="1" customWidth="1"/>
    <col min="15" max="16" width="8.28515625" bestFit="1" customWidth="1"/>
    <col min="17" max="17" width="10" bestFit="1" customWidth="1"/>
    <col min="18" max="21" width="8.5703125" bestFit="1" customWidth="1"/>
    <col min="22" max="22" width="10" bestFit="1" customWidth="1"/>
    <col min="23" max="23" width="8.7109375" bestFit="1" customWidth="1"/>
    <col min="24" max="24" width="10" bestFit="1" customWidth="1"/>
    <col min="25" max="28" width="8.42578125" bestFit="1" customWidth="1"/>
    <col min="29" max="29" width="8.7109375" bestFit="1" customWidth="1"/>
    <col min="30" max="30" width="9" bestFit="1" customWidth="1"/>
    <col min="31" max="31" width="8" bestFit="1" customWidth="1"/>
    <col min="32" max="32" width="10" bestFit="1" customWidth="1"/>
    <col min="33" max="33" width="8.42578125" bestFit="1" customWidth="1"/>
    <col min="34" max="34" width="9" bestFit="1" customWidth="1"/>
    <col min="35" max="35" width="10" bestFit="1" customWidth="1"/>
    <col min="37" max="38" width="8" bestFit="1" customWidth="1"/>
    <col min="39" max="39" width="6.7109375" bestFit="1" customWidth="1"/>
    <col min="40" max="40" width="8" bestFit="1" customWidth="1"/>
    <col min="41" max="41" width="8.7109375" bestFit="1" customWidth="1"/>
    <col min="44" max="44" width="9" bestFit="1" customWidth="1"/>
    <col min="47" max="48" width="9" bestFit="1" customWidth="1"/>
    <col min="49" max="49" width="8" bestFit="1" customWidth="1"/>
    <col min="50" max="50" width="9" bestFit="1" customWidth="1"/>
    <col min="51" max="51" width="8" bestFit="1" customWidth="1"/>
    <col min="52" max="52" width="8.42578125" bestFit="1" customWidth="1"/>
    <col min="53" max="53" width="8.5703125" bestFit="1" customWidth="1"/>
    <col min="54" max="54" width="8.42578125" bestFit="1" customWidth="1"/>
    <col min="55" max="55" width="8" bestFit="1" customWidth="1"/>
    <col min="56" max="57" width="9" bestFit="1" customWidth="1"/>
    <col min="58" max="58" width="7.7109375" bestFit="1" customWidth="1"/>
  </cols>
  <sheetData>
    <row r="1" spans="1:63" ht="115.5" x14ac:dyDescent="0.25">
      <c r="A1" s="2" t="s">
        <v>608</v>
      </c>
      <c r="B1" s="3" t="s">
        <v>609</v>
      </c>
      <c r="C1" s="4" t="s">
        <v>610</v>
      </c>
      <c r="D1" s="5" t="s">
        <v>611</v>
      </c>
      <c r="E1" s="5" t="s">
        <v>612</v>
      </c>
      <c r="F1" s="5" t="s">
        <v>613</v>
      </c>
      <c r="G1" s="6" t="s">
        <v>614</v>
      </c>
      <c r="H1" s="6" t="s">
        <v>615</v>
      </c>
      <c r="I1" s="6" t="s">
        <v>616</v>
      </c>
      <c r="J1" s="6" t="s">
        <v>617</v>
      </c>
      <c r="K1" s="6" t="s">
        <v>618</v>
      </c>
      <c r="L1" s="6" t="s">
        <v>619</v>
      </c>
      <c r="M1" s="6" t="s">
        <v>620</v>
      </c>
      <c r="N1" s="6" t="s">
        <v>869</v>
      </c>
      <c r="O1" s="6" t="s">
        <v>621</v>
      </c>
      <c r="P1" s="6" t="s">
        <v>622</v>
      </c>
      <c r="Q1" s="7" t="s">
        <v>623</v>
      </c>
      <c r="R1" s="6" t="s">
        <v>624</v>
      </c>
      <c r="S1" s="6" t="s">
        <v>625</v>
      </c>
      <c r="T1" s="6" t="s">
        <v>626</v>
      </c>
      <c r="U1" s="5" t="s">
        <v>627</v>
      </c>
      <c r="V1" s="7" t="s">
        <v>628</v>
      </c>
      <c r="W1" s="8" t="s">
        <v>629</v>
      </c>
      <c r="X1" s="7" t="s">
        <v>630</v>
      </c>
      <c r="Y1" s="6" t="s">
        <v>631</v>
      </c>
      <c r="Z1" s="6" t="s">
        <v>632</v>
      </c>
      <c r="AA1" s="6" t="s">
        <v>633</v>
      </c>
      <c r="AB1" s="6" t="s">
        <v>634</v>
      </c>
      <c r="AC1" s="7" t="s">
        <v>635</v>
      </c>
      <c r="AD1" s="7" t="s">
        <v>636</v>
      </c>
      <c r="AE1" s="7" t="s">
        <v>637</v>
      </c>
      <c r="AF1" s="7" t="s">
        <v>638</v>
      </c>
      <c r="AG1" s="9" t="s">
        <v>639</v>
      </c>
      <c r="AH1" s="10" t="s">
        <v>640</v>
      </c>
      <c r="AI1" s="10" t="s">
        <v>641</v>
      </c>
      <c r="AJ1" s="8" t="s">
        <v>642</v>
      </c>
      <c r="AK1" s="8" t="s">
        <v>643</v>
      </c>
      <c r="AL1" s="8" t="s">
        <v>644</v>
      </c>
      <c r="AM1" s="8" t="s">
        <v>645</v>
      </c>
      <c r="AN1" s="7" t="s">
        <v>646</v>
      </c>
      <c r="AO1" s="11" t="s">
        <v>647</v>
      </c>
      <c r="AP1" s="7" t="s">
        <v>648</v>
      </c>
      <c r="AQ1" s="7" t="s">
        <v>649</v>
      </c>
      <c r="AR1" s="7" t="s">
        <v>650</v>
      </c>
      <c r="AS1" s="7" t="s">
        <v>651</v>
      </c>
      <c r="AT1" s="7" t="s">
        <v>652</v>
      </c>
      <c r="AU1" s="7" t="s">
        <v>653</v>
      </c>
      <c r="AV1" s="7" t="s">
        <v>654</v>
      </c>
      <c r="AW1" s="6" t="s">
        <v>655</v>
      </c>
      <c r="AX1" s="7" t="s">
        <v>656</v>
      </c>
      <c r="AY1" s="6" t="s">
        <v>657</v>
      </c>
      <c r="AZ1" s="7" t="s">
        <v>658</v>
      </c>
      <c r="BA1" s="6" t="s">
        <v>659</v>
      </c>
      <c r="BB1" s="7" t="s">
        <v>660</v>
      </c>
      <c r="BC1" s="6" t="s">
        <v>661</v>
      </c>
      <c r="BD1" s="7" t="s">
        <v>662</v>
      </c>
      <c r="BE1" s="7" t="s">
        <v>663</v>
      </c>
      <c r="BF1" s="6" t="s">
        <v>664</v>
      </c>
      <c r="BG1" s="6" t="s">
        <v>665</v>
      </c>
      <c r="BH1" s="6" t="s">
        <v>666</v>
      </c>
      <c r="BI1" s="6" t="s">
        <v>667</v>
      </c>
      <c r="BJ1" s="6" t="s">
        <v>668</v>
      </c>
      <c r="BK1" s="6" t="s">
        <v>669</v>
      </c>
    </row>
    <row r="3" spans="1:63" x14ac:dyDescent="0.25">
      <c r="A3" t="s">
        <v>0</v>
      </c>
      <c r="B3">
        <v>45187</v>
      </c>
      <c r="C3">
        <v>43</v>
      </c>
      <c r="D3">
        <v>20.14</v>
      </c>
      <c r="E3">
        <v>865.85</v>
      </c>
      <c r="F3">
        <v>840.29</v>
      </c>
      <c r="G3">
        <v>1.3100000000000001E-2</v>
      </c>
      <c r="H3">
        <v>0</v>
      </c>
      <c r="I3">
        <v>2.35E-2</v>
      </c>
      <c r="J3">
        <v>1.1999999999999999E-3</v>
      </c>
      <c r="K3">
        <v>1.8200000000000001E-2</v>
      </c>
      <c r="L3">
        <v>0.93289999999999995</v>
      </c>
      <c r="M3">
        <v>1.12E-2</v>
      </c>
      <c r="N3">
        <v>0.37819999999999998</v>
      </c>
      <c r="O3">
        <v>1.2500000000000001E-2</v>
      </c>
      <c r="P3">
        <v>0.10929999999999999</v>
      </c>
      <c r="Q3" s="1">
        <v>52810</v>
      </c>
      <c r="R3">
        <v>0.56140000000000001</v>
      </c>
      <c r="S3">
        <v>8.77E-2</v>
      </c>
      <c r="T3">
        <v>0.35089999999999999</v>
      </c>
      <c r="U3">
        <v>9.6999999999999993</v>
      </c>
      <c r="V3" s="1">
        <v>58936.39</v>
      </c>
      <c r="W3">
        <v>86.98</v>
      </c>
      <c r="X3" s="1">
        <v>123560.43</v>
      </c>
      <c r="Y3">
        <v>0.85240000000000005</v>
      </c>
      <c r="Z3">
        <v>0.1125</v>
      </c>
      <c r="AA3">
        <v>3.5000000000000003E-2</v>
      </c>
      <c r="AB3">
        <v>0.14760000000000001</v>
      </c>
      <c r="AC3">
        <v>123.56</v>
      </c>
      <c r="AD3" s="1">
        <v>2761.96</v>
      </c>
      <c r="AE3">
        <v>440.78</v>
      </c>
      <c r="AF3" s="1">
        <v>109903.98</v>
      </c>
      <c r="AG3">
        <v>188</v>
      </c>
      <c r="AH3" s="1">
        <v>31613</v>
      </c>
      <c r="AI3" s="1">
        <v>48864</v>
      </c>
      <c r="AJ3">
        <v>38.5</v>
      </c>
      <c r="AK3">
        <v>21.71</v>
      </c>
      <c r="AL3">
        <v>22.22</v>
      </c>
      <c r="AM3">
        <v>5.9</v>
      </c>
      <c r="AN3" s="1">
        <v>2098.64</v>
      </c>
      <c r="AO3">
        <v>1.5683</v>
      </c>
      <c r="AP3" s="1">
        <v>1397.22</v>
      </c>
      <c r="AQ3" s="1">
        <v>1695.18</v>
      </c>
      <c r="AR3" s="1">
        <v>6214.89</v>
      </c>
      <c r="AS3">
        <v>494.7</v>
      </c>
      <c r="AT3">
        <v>180.55</v>
      </c>
      <c r="AU3" s="1">
        <v>9982.59</v>
      </c>
      <c r="AV3" s="1">
        <v>6251.53</v>
      </c>
      <c r="AW3">
        <v>0.498</v>
      </c>
      <c r="AX3" s="1">
        <v>4551.87</v>
      </c>
      <c r="AY3">
        <v>0.36259999999999998</v>
      </c>
      <c r="AZ3" s="1">
        <v>1075.96</v>
      </c>
      <c r="BA3">
        <v>8.5699999999999998E-2</v>
      </c>
      <c r="BB3">
        <v>674</v>
      </c>
      <c r="BC3">
        <v>5.3699999999999998E-2</v>
      </c>
      <c r="BD3" s="1">
        <v>12553.36</v>
      </c>
      <c r="BE3" s="1">
        <v>5702.93</v>
      </c>
      <c r="BF3">
        <v>1.8592</v>
      </c>
      <c r="BG3">
        <v>0.5595</v>
      </c>
      <c r="BH3">
        <v>0.22559999999999999</v>
      </c>
      <c r="BI3">
        <v>0.15240000000000001</v>
      </c>
      <c r="BJ3">
        <v>2.12E-2</v>
      </c>
      <c r="BK3">
        <v>4.1300000000000003E-2</v>
      </c>
    </row>
    <row r="4" spans="1:63" x14ac:dyDescent="0.25">
      <c r="A4" t="s">
        <v>1</v>
      </c>
      <c r="B4">
        <v>49494</v>
      </c>
      <c r="C4">
        <v>128</v>
      </c>
      <c r="D4">
        <v>9.3699999999999992</v>
      </c>
      <c r="E4" s="1">
        <v>1198.95</v>
      </c>
      <c r="F4" s="1">
        <v>1203.56</v>
      </c>
      <c r="G4">
        <v>1.5E-3</v>
      </c>
      <c r="H4">
        <v>1E-4</v>
      </c>
      <c r="I4">
        <v>1.3299999999999999E-2</v>
      </c>
      <c r="J4">
        <v>0</v>
      </c>
      <c r="K4">
        <v>7.7999999999999996E-3</v>
      </c>
      <c r="L4">
        <v>0.94159999999999999</v>
      </c>
      <c r="M4">
        <v>3.5700000000000003E-2</v>
      </c>
      <c r="N4">
        <v>0.496</v>
      </c>
      <c r="O4">
        <v>0</v>
      </c>
      <c r="P4">
        <v>0.1208</v>
      </c>
      <c r="Q4" s="1">
        <v>53459.5</v>
      </c>
      <c r="R4">
        <v>0.1452</v>
      </c>
      <c r="S4">
        <v>0.1613</v>
      </c>
      <c r="T4">
        <v>0.69350000000000001</v>
      </c>
      <c r="U4">
        <v>11</v>
      </c>
      <c r="V4" s="1">
        <v>69478.36</v>
      </c>
      <c r="W4">
        <v>105.66</v>
      </c>
      <c r="X4" s="1">
        <v>105672.96000000001</v>
      </c>
      <c r="Y4">
        <v>0.93210000000000004</v>
      </c>
      <c r="Z4">
        <v>3.2599999999999997E-2</v>
      </c>
      <c r="AA4">
        <v>3.5299999999999998E-2</v>
      </c>
      <c r="AB4">
        <v>6.7900000000000002E-2</v>
      </c>
      <c r="AC4">
        <v>105.67</v>
      </c>
      <c r="AD4" s="1">
        <v>2447.77</v>
      </c>
      <c r="AE4">
        <v>307.66000000000003</v>
      </c>
      <c r="AF4" s="1">
        <v>103263.29</v>
      </c>
      <c r="AG4">
        <v>146</v>
      </c>
      <c r="AH4" s="1">
        <v>34120</v>
      </c>
      <c r="AI4" s="1">
        <v>48999</v>
      </c>
      <c r="AJ4">
        <v>38</v>
      </c>
      <c r="AK4">
        <v>22.43</v>
      </c>
      <c r="AL4">
        <v>28.14</v>
      </c>
      <c r="AM4">
        <v>4.0999999999999996</v>
      </c>
      <c r="AN4">
        <v>33.47</v>
      </c>
      <c r="AO4">
        <v>0.83450000000000002</v>
      </c>
      <c r="AP4" s="1">
        <v>1363.75</v>
      </c>
      <c r="AQ4" s="1">
        <v>1912.4</v>
      </c>
      <c r="AR4" s="1">
        <v>5371.2</v>
      </c>
      <c r="AS4">
        <v>298.93</v>
      </c>
      <c r="AT4">
        <v>169.38</v>
      </c>
      <c r="AU4" s="1">
        <v>9115.68</v>
      </c>
      <c r="AV4" s="1">
        <v>7000.5</v>
      </c>
      <c r="AW4">
        <v>0.64959999999999996</v>
      </c>
      <c r="AX4" s="1">
        <v>1953.27</v>
      </c>
      <c r="AY4">
        <v>0.1812</v>
      </c>
      <c r="AZ4" s="1">
        <v>1027.78</v>
      </c>
      <c r="BA4">
        <v>9.5399999999999999E-2</v>
      </c>
      <c r="BB4">
        <v>795.73</v>
      </c>
      <c r="BC4">
        <v>7.3800000000000004E-2</v>
      </c>
      <c r="BD4" s="1">
        <v>10777.27</v>
      </c>
      <c r="BE4" s="1">
        <v>6245.72</v>
      </c>
      <c r="BF4">
        <v>2.4967000000000001</v>
      </c>
      <c r="BG4">
        <v>0.50419999999999998</v>
      </c>
      <c r="BH4">
        <v>0.26919999999999999</v>
      </c>
      <c r="BI4">
        <v>0.17449999999999999</v>
      </c>
      <c r="BJ4">
        <v>3.6700000000000003E-2</v>
      </c>
      <c r="BK4">
        <v>1.55E-2</v>
      </c>
    </row>
    <row r="5" spans="1:63" x14ac:dyDescent="0.25">
      <c r="A5" t="s">
        <v>2</v>
      </c>
      <c r="B5">
        <v>43489</v>
      </c>
      <c r="C5">
        <v>55</v>
      </c>
      <c r="D5">
        <v>487.11</v>
      </c>
      <c r="E5" s="1">
        <v>26790.83</v>
      </c>
      <c r="F5" s="1">
        <v>21125.79</v>
      </c>
      <c r="G5">
        <v>6.7699999999999996E-2</v>
      </c>
      <c r="H5">
        <v>6.9999999999999999E-4</v>
      </c>
      <c r="I5">
        <v>0.45610000000000001</v>
      </c>
      <c r="J5">
        <v>5.0000000000000001E-4</v>
      </c>
      <c r="K5">
        <v>3.78E-2</v>
      </c>
      <c r="L5">
        <v>0.35460000000000003</v>
      </c>
      <c r="M5">
        <v>8.2600000000000007E-2</v>
      </c>
      <c r="N5">
        <v>1</v>
      </c>
      <c r="O5">
        <v>6.0999999999999999E-2</v>
      </c>
      <c r="P5">
        <v>0.18529999999999999</v>
      </c>
      <c r="Q5" s="1">
        <v>64399.26</v>
      </c>
      <c r="R5">
        <v>0.36549999999999999</v>
      </c>
      <c r="S5">
        <v>0.1605</v>
      </c>
      <c r="T5">
        <v>0.47389999999999999</v>
      </c>
      <c r="U5">
        <v>175.4</v>
      </c>
      <c r="V5" s="1">
        <v>77121.56</v>
      </c>
      <c r="W5">
        <v>152.51</v>
      </c>
      <c r="X5" s="1">
        <v>85239.96</v>
      </c>
      <c r="Y5">
        <v>0.6956</v>
      </c>
      <c r="Z5">
        <v>0.25369999999999998</v>
      </c>
      <c r="AA5">
        <v>5.0700000000000002E-2</v>
      </c>
      <c r="AB5">
        <v>0.3044</v>
      </c>
      <c r="AC5">
        <v>85.24</v>
      </c>
      <c r="AD5" s="1">
        <v>4746.57</v>
      </c>
      <c r="AE5">
        <v>559.32000000000005</v>
      </c>
      <c r="AF5" s="1">
        <v>82737.679999999993</v>
      </c>
      <c r="AG5">
        <v>75</v>
      </c>
      <c r="AH5" s="1">
        <v>25091</v>
      </c>
      <c r="AI5" s="1">
        <v>39546</v>
      </c>
      <c r="AJ5">
        <v>76</v>
      </c>
      <c r="AK5">
        <v>52.27</v>
      </c>
      <c r="AL5">
        <v>61</v>
      </c>
      <c r="AM5">
        <v>4.2</v>
      </c>
      <c r="AN5">
        <v>0</v>
      </c>
      <c r="AO5">
        <v>1.5691999999999999</v>
      </c>
      <c r="AP5" s="1">
        <v>2038.33</v>
      </c>
      <c r="AQ5" s="1">
        <v>2624.48</v>
      </c>
      <c r="AR5" s="1">
        <v>7784.65</v>
      </c>
      <c r="AS5" s="1">
        <v>1030.3499999999999</v>
      </c>
      <c r="AT5">
        <v>790.16</v>
      </c>
      <c r="AU5" s="1">
        <v>14267.98</v>
      </c>
      <c r="AV5" s="1">
        <v>10120.52</v>
      </c>
      <c r="AW5">
        <v>0.57040000000000002</v>
      </c>
      <c r="AX5" s="1">
        <v>5189.51</v>
      </c>
      <c r="AY5">
        <v>0.29249999999999998</v>
      </c>
      <c r="AZ5">
        <v>761.87</v>
      </c>
      <c r="BA5">
        <v>4.2900000000000001E-2</v>
      </c>
      <c r="BB5" s="1">
        <v>1671.38</v>
      </c>
      <c r="BC5">
        <v>9.4200000000000006E-2</v>
      </c>
      <c r="BD5" s="1">
        <v>17743.27</v>
      </c>
      <c r="BE5" s="1">
        <v>5414.95</v>
      </c>
      <c r="BF5">
        <v>2.3401999999999998</v>
      </c>
      <c r="BG5">
        <v>0.498</v>
      </c>
      <c r="BH5">
        <v>0.2092</v>
      </c>
      <c r="BI5">
        <v>0.2591</v>
      </c>
      <c r="BJ5">
        <v>2.3699999999999999E-2</v>
      </c>
      <c r="BK5">
        <v>0.01</v>
      </c>
    </row>
    <row r="6" spans="1:63" x14ac:dyDescent="0.25">
      <c r="A6" t="s">
        <v>3</v>
      </c>
      <c r="B6">
        <v>45906</v>
      </c>
      <c r="C6">
        <v>174</v>
      </c>
      <c r="D6">
        <v>9.43</v>
      </c>
      <c r="E6" s="1">
        <v>1640.48</v>
      </c>
      <c r="F6" s="1">
        <v>1522.63</v>
      </c>
      <c r="G6">
        <v>2.5000000000000001E-3</v>
      </c>
      <c r="H6">
        <v>0</v>
      </c>
      <c r="I6">
        <v>2E-3</v>
      </c>
      <c r="J6">
        <v>0</v>
      </c>
      <c r="K6">
        <v>3.0000000000000001E-3</v>
      </c>
      <c r="L6">
        <v>0.97550000000000003</v>
      </c>
      <c r="M6">
        <v>1.7100000000000001E-2</v>
      </c>
      <c r="N6">
        <v>0.42520000000000002</v>
      </c>
      <c r="O6">
        <v>6.9999999999999999E-4</v>
      </c>
      <c r="P6">
        <v>0.16769999999999999</v>
      </c>
      <c r="Q6" s="1">
        <v>54386.64</v>
      </c>
      <c r="R6">
        <v>0.1759</v>
      </c>
      <c r="S6">
        <v>0.23150000000000001</v>
      </c>
      <c r="T6">
        <v>0.59260000000000002</v>
      </c>
      <c r="U6">
        <v>7.5</v>
      </c>
      <c r="V6" s="1">
        <v>79513.070000000007</v>
      </c>
      <c r="W6">
        <v>211.27</v>
      </c>
      <c r="X6" s="1">
        <v>130561.26</v>
      </c>
      <c r="Y6">
        <v>0.75919999999999999</v>
      </c>
      <c r="Z6">
        <v>4.58E-2</v>
      </c>
      <c r="AA6">
        <v>0.19500000000000001</v>
      </c>
      <c r="AB6">
        <v>0.24079999999999999</v>
      </c>
      <c r="AC6">
        <v>130.56</v>
      </c>
      <c r="AD6" s="1">
        <v>3269.32</v>
      </c>
      <c r="AE6">
        <v>330.1</v>
      </c>
      <c r="AF6" s="1">
        <v>121057.03</v>
      </c>
      <c r="AG6">
        <v>245</v>
      </c>
      <c r="AH6" s="1">
        <v>33099</v>
      </c>
      <c r="AI6" s="1">
        <v>48336</v>
      </c>
      <c r="AJ6">
        <v>37</v>
      </c>
      <c r="AK6">
        <v>22</v>
      </c>
      <c r="AL6">
        <v>24.48</v>
      </c>
      <c r="AM6">
        <v>3.9</v>
      </c>
      <c r="AN6">
        <v>0</v>
      </c>
      <c r="AO6">
        <v>0.72809999999999997</v>
      </c>
      <c r="AP6" s="1">
        <v>1403.64</v>
      </c>
      <c r="AQ6" s="1">
        <v>2234.75</v>
      </c>
      <c r="AR6" s="1">
        <v>5699.02</v>
      </c>
      <c r="AS6">
        <v>718.58</v>
      </c>
      <c r="AT6">
        <v>366.7</v>
      </c>
      <c r="AU6" s="1">
        <v>10422.700000000001</v>
      </c>
      <c r="AV6" s="1">
        <v>6811.02</v>
      </c>
      <c r="AW6">
        <v>0.57830000000000004</v>
      </c>
      <c r="AX6" s="1">
        <v>3005.45</v>
      </c>
      <c r="AY6">
        <v>0.25519999999999998</v>
      </c>
      <c r="AZ6">
        <v>990.92</v>
      </c>
      <c r="BA6">
        <v>8.4099999999999994E-2</v>
      </c>
      <c r="BB6">
        <v>969.95</v>
      </c>
      <c r="BC6">
        <v>8.2400000000000001E-2</v>
      </c>
      <c r="BD6" s="1">
        <v>11777.34</v>
      </c>
      <c r="BE6" s="1">
        <v>5777.4</v>
      </c>
      <c r="BF6">
        <v>2.0522</v>
      </c>
      <c r="BG6">
        <v>0.50949999999999995</v>
      </c>
      <c r="BH6">
        <v>0.2</v>
      </c>
      <c r="BI6">
        <v>0.2228</v>
      </c>
      <c r="BJ6">
        <v>5.0799999999999998E-2</v>
      </c>
      <c r="BK6">
        <v>1.7000000000000001E-2</v>
      </c>
    </row>
    <row r="7" spans="1:63" x14ac:dyDescent="0.25">
      <c r="A7" t="s">
        <v>4</v>
      </c>
      <c r="B7">
        <v>45757</v>
      </c>
      <c r="C7">
        <v>73</v>
      </c>
      <c r="D7">
        <v>14.66</v>
      </c>
      <c r="E7" s="1">
        <v>1070.51</v>
      </c>
      <c r="F7" s="1">
        <v>1108.33</v>
      </c>
      <c r="G7">
        <v>2.7000000000000001E-3</v>
      </c>
      <c r="H7">
        <v>8.9999999999999998E-4</v>
      </c>
      <c r="I7">
        <v>1.0800000000000001E-2</v>
      </c>
      <c r="J7">
        <v>8.9999999999999998E-4</v>
      </c>
      <c r="K7">
        <v>1.7899999999999999E-2</v>
      </c>
      <c r="L7">
        <v>0.96499999999999997</v>
      </c>
      <c r="M7">
        <v>1.8E-3</v>
      </c>
      <c r="N7">
        <v>0.28970000000000001</v>
      </c>
      <c r="O7">
        <v>5.4000000000000003E-3</v>
      </c>
      <c r="P7">
        <v>9.2700000000000005E-2</v>
      </c>
      <c r="Q7" s="1">
        <v>53949.06</v>
      </c>
      <c r="R7">
        <v>0.1467</v>
      </c>
      <c r="S7">
        <v>0.1867</v>
      </c>
      <c r="T7">
        <v>0.66669999999999996</v>
      </c>
      <c r="U7">
        <v>5</v>
      </c>
      <c r="V7" s="1">
        <v>81000</v>
      </c>
      <c r="W7">
        <v>209.7</v>
      </c>
      <c r="X7" s="1">
        <v>122910.13</v>
      </c>
      <c r="Y7">
        <v>0.92490000000000006</v>
      </c>
      <c r="Z7">
        <v>2.46E-2</v>
      </c>
      <c r="AA7">
        <v>5.0500000000000003E-2</v>
      </c>
      <c r="AB7">
        <v>7.51E-2</v>
      </c>
      <c r="AC7">
        <v>122.91</v>
      </c>
      <c r="AD7" s="1">
        <v>3015</v>
      </c>
      <c r="AE7">
        <v>448.28</v>
      </c>
      <c r="AF7" s="1">
        <v>110691.3</v>
      </c>
      <c r="AG7">
        <v>191</v>
      </c>
      <c r="AH7" s="1">
        <v>35497</v>
      </c>
      <c r="AI7" s="1">
        <v>52753</v>
      </c>
      <c r="AJ7">
        <v>31.23</v>
      </c>
      <c r="AK7">
        <v>24.13</v>
      </c>
      <c r="AL7">
        <v>25.94</v>
      </c>
      <c r="AM7">
        <v>5.05</v>
      </c>
      <c r="AN7">
        <v>0</v>
      </c>
      <c r="AO7">
        <v>0.70050000000000001</v>
      </c>
      <c r="AP7">
        <v>958.35</v>
      </c>
      <c r="AQ7" s="1">
        <v>1380.94</v>
      </c>
      <c r="AR7" s="1">
        <v>4426.96</v>
      </c>
      <c r="AS7">
        <v>559.04999999999995</v>
      </c>
      <c r="AT7">
        <v>519.65</v>
      </c>
      <c r="AU7" s="1">
        <v>7844.94</v>
      </c>
      <c r="AV7" s="1">
        <v>6139.57</v>
      </c>
      <c r="AW7">
        <v>0.59550000000000003</v>
      </c>
      <c r="AX7" s="1">
        <v>2300.64</v>
      </c>
      <c r="AY7">
        <v>0.22309999999999999</v>
      </c>
      <c r="AZ7" s="1">
        <v>1314.14</v>
      </c>
      <c r="BA7">
        <v>0.1275</v>
      </c>
      <c r="BB7">
        <v>556.1</v>
      </c>
      <c r="BC7">
        <v>5.3900000000000003E-2</v>
      </c>
      <c r="BD7" s="1">
        <v>10310.44</v>
      </c>
      <c r="BE7" s="1">
        <v>5862.91</v>
      </c>
      <c r="BF7">
        <v>1.9779</v>
      </c>
      <c r="BG7">
        <v>0.55430000000000001</v>
      </c>
      <c r="BH7">
        <v>0.21160000000000001</v>
      </c>
      <c r="BI7">
        <v>0.18279999999999999</v>
      </c>
      <c r="BJ7">
        <v>2.53E-2</v>
      </c>
      <c r="BK7">
        <v>2.5999999999999999E-2</v>
      </c>
    </row>
    <row r="8" spans="1:63" x14ac:dyDescent="0.25">
      <c r="A8" t="s">
        <v>5</v>
      </c>
      <c r="B8">
        <v>43497</v>
      </c>
      <c r="C8">
        <v>12</v>
      </c>
      <c r="D8">
        <v>266.7</v>
      </c>
      <c r="E8" s="1">
        <v>3200.35</v>
      </c>
      <c r="F8" s="1">
        <v>3001.6</v>
      </c>
      <c r="G8">
        <v>4.3E-3</v>
      </c>
      <c r="H8">
        <v>2.9999999999999997E-4</v>
      </c>
      <c r="I8">
        <v>0.1249</v>
      </c>
      <c r="J8">
        <v>1.6999999999999999E-3</v>
      </c>
      <c r="K8">
        <v>3.0700000000000002E-2</v>
      </c>
      <c r="L8">
        <v>0.70489999999999997</v>
      </c>
      <c r="M8">
        <v>0.13320000000000001</v>
      </c>
      <c r="N8">
        <v>0.99990000000000001</v>
      </c>
      <c r="O8">
        <v>3.2000000000000002E-3</v>
      </c>
      <c r="P8">
        <v>0.17269999999999999</v>
      </c>
      <c r="Q8" s="1">
        <v>54483.54</v>
      </c>
      <c r="R8">
        <v>0.5121</v>
      </c>
      <c r="S8">
        <v>0.1353</v>
      </c>
      <c r="T8">
        <v>0.35270000000000001</v>
      </c>
      <c r="U8">
        <v>23.9</v>
      </c>
      <c r="V8" s="1">
        <v>72613.350000000006</v>
      </c>
      <c r="W8">
        <v>133.85</v>
      </c>
      <c r="X8" s="1">
        <v>73271.28</v>
      </c>
      <c r="Y8">
        <v>0.68930000000000002</v>
      </c>
      <c r="Z8">
        <v>0.23860000000000001</v>
      </c>
      <c r="AA8">
        <v>7.2099999999999997E-2</v>
      </c>
      <c r="AB8">
        <v>0.31069999999999998</v>
      </c>
      <c r="AC8">
        <v>73.27</v>
      </c>
      <c r="AD8" s="1">
        <v>2458.48</v>
      </c>
      <c r="AE8">
        <v>354.44</v>
      </c>
      <c r="AF8" s="1">
        <v>64763.55</v>
      </c>
      <c r="AG8">
        <v>29</v>
      </c>
      <c r="AH8" s="1">
        <v>24833</v>
      </c>
      <c r="AI8" s="1">
        <v>40255</v>
      </c>
      <c r="AJ8">
        <v>55.2</v>
      </c>
      <c r="AK8">
        <v>30.34</v>
      </c>
      <c r="AL8">
        <v>36.29</v>
      </c>
      <c r="AM8">
        <v>3.8</v>
      </c>
      <c r="AN8">
        <v>0</v>
      </c>
      <c r="AO8">
        <v>0.75849999999999995</v>
      </c>
      <c r="AP8" s="1">
        <v>1363.93</v>
      </c>
      <c r="AQ8" s="1">
        <v>2300.15</v>
      </c>
      <c r="AR8" s="1">
        <v>6320.62</v>
      </c>
      <c r="AS8">
        <v>501.22</v>
      </c>
      <c r="AT8">
        <v>371.68</v>
      </c>
      <c r="AU8" s="1">
        <v>10857.6</v>
      </c>
      <c r="AV8" s="1">
        <v>8244.26</v>
      </c>
      <c r="AW8">
        <v>0.64800000000000002</v>
      </c>
      <c r="AX8" s="1">
        <v>2291.46</v>
      </c>
      <c r="AY8">
        <v>0.18010000000000001</v>
      </c>
      <c r="AZ8">
        <v>624.89</v>
      </c>
      <c r="BA8">
        <v>4.9099999999999998E-2</v>
      </c>
      <c r="BB8" s="1">
        <v>1562.63</v>
      </c>
      <c r="BC8">
        <v>0.12280000000000001</v>
      </c>
      <c r="BD8" s="1">
        <v>12723.24</v>
      </c>
      <c r="BE8" s="1">
        <v>6420.83</v>
      </c>
      <c r="BF8">
        <v>2.9481000000000002</v>
      </c>
      <c r="BG8">
        <v>0.52239999999999998</v>
      </c>
      <c r="BH8">
        <v>0.1966</v>
      </c>
      <c r="BI8">
        <v>0.224</v>
      </c>
      <c r="BJ8">
        <v>4.6800000000000001E-2</v>
      </c>
      <c r="BK8">
        <v>1.0200000000000001E-2</v>
      </c>
    </row>
    <row r="9" spans="1:63" x14ac:dyDescent="0.25">
      <c r="A9" t="s">
        <v>6</v>
      </c>
      <c r="B9">
        <v>46847</v>
      </c>
      <c r="C9">
        <v>98</v>
      </c>
      <c r="D9">
        <v>15.78</v>
      </c>
      <c r="E9" s="1">
        <v>1546.78</v>
      </c>
      <c r="F9" s="1">
        <v>1539.17</v>
      </c>
      <c r="G9">
        <v>2.5999999999999999E-3</v>
      </c>
      <c r="H9">
        <v>5.9999999999999995E-4</v>
      </c>
      <c r="I9">
        <v>4.7000000000000002E-3</v>
      </c>
      <c r="J9">
        <v>1.2999999999999999E-3</v>
      </c>
      <c r="K9">
        <v>8.5000000000000006E-3</v>
      </c>
      <c r="L9">
        <v>0.9708</v>
      </c>
      <c r="M9">
        <v>1.14E-2</v>
      </c>
      <c r="N9">
        <v>0.35560000000000003</v>
      </c>
      <c r="O9">
        <v>1.5E-3</v>
      </c>
      <c r="P9">
        <v>0.1245</v>
      </c>
      <c r="Q9" s="1">
        <v>47827.41</v>
      </c>
      <c r="R9">
        <v>0.37230000000000002</v>
      </c>
      <c r="S9">
        <v>0.18090000000000001</v>
      </c>
      <c r="T9">
        <v>0.44679999999999997</v>
      </c>
      <c r="U9">
        <v>14</v>
      </c>
      <c r="V9" s="1">
        <v>56035.29</v>
      </c>
      <c r="W9">
        <v>107.74</v>
      </c>
      <c r="X9" s="1">
        <v>111386.96</v>
      </c>
      <c r="Y9">
        <v>0.93159999999999998</v>
      </c>
      <c r="Z9">
        <v>3.7100000000000001E-2</v>
      </c>
      <c r="AA9">
        <v>3.1300000000000001E-2</v>
      </c>
      <c r="AB9">
        <v>6.8400000000000002E-2</v>
      </c>
      <c r="AC9">
        <v>111.39</v>
      </c>
      <c r="AD9" s="1">
        <v>2513.5100000000002</v>
      </c>
      <c r="AE9">
        <v>324.13</v>
      </c>
      <c r="AF9" s="1">
        <v>104786.84</v>
      </c>
      <c r="AG9">
        <v>151</v>
      </c>
      <c r="AH9" s="1">
        <v>35076</v>
      </c>
      <c r="AI9" s="1">
        <v>51425</v>
      </c>
      <c r="AJ9">
        <v>37</v>
      </c>
      <c r="AK9">
        <v>22.1</v>
      </c>
      <c r="AL9">
        <v>22.02</v>
      </c>
      <c r="AM9">
        <v>4.7</v>
      </c>
      <c r="AN9" s="1">
        <v>1566.74</v>
      </c>
      <c r="AO9">
        <v>1.4702</v>
      </c>
      <c r="AP9" s="1">
        <v>1269.8900000000001</v>
      </c>
      <c r="AQ9" s="1">
        <v>2590.31</v>
      </c>
      <c r="AR9" s="1">
        <v>5935.28</v>
      </c>
      <c r="AS9">
        <v>451.55</v>
      </c>
      <c r="AT9">
        <v>266.27</v>
      </c>
      <c r="AU9" s="1">
        <v>10513.29</v>
      </c>
      <c r="AV9" s="1">
        <v>6791.27</v>
      </c>
      <c r="AW9">
        <v>0.54320000000000002</v>
      </c>
      <c r="AX9" s="1">
        <v>3734.07</v>
      </c>
      <c r="AY9">
        <v>0.29870000000000002</v>
      </c>
      <c r="AZ9" s="1">
        <v>1235.56</v>
      </c>
      <c r="BA9">
        <v>9.8799999999999999E-2</v>
      </c>
      <c r="BB9">
        <v>740.37</v>
      </c>
      <c r="BC9">
        <v>5.9200000000000003E-2</v>
      </c>
      <c r="BD9" s="1">
        <v>12501.27</v>
      </c>
      <c r="BE9" s="1">
        <v>6449.89</v>
      </c>
      <c r="BF9">
        <v>2.3820999999999999</v>
      </c>
      <c r="BG9">
        <v>0.50029999999999997</v>
      </c>
      <c r="BH9">
        <v>0.1996</v>
      </c>
      <c r="BI9">
        <v>0.23799999999999999</v>
      </c>
      <c r="BJ9">
        <v>3.7999999999999999E-2</v>
      </c>
      <c r="BK9">
        <v>2.4199999999999999E-2</v>
      </c>
    </row>
    <row r="10" spans="1:63" x14ac:dyDescent="0.25">
      <c r="A10" t="s">
        <v>7</v>
      </c>
      <c r="B10">
        <v>45195</v>
      </c>
      <c r="C10">
        <v>19</v>
      </c>
      <c r="D10">
        <v>203.55</v>
      </c>
      <c r="E10" s="1">
        <v>3867.36</v>
      </c>
      <c r="F10" s="1">
        <v>3651.92</v>
      </c>
      <c r="G10">
        <v>1.4500000000000001E-2</v>
      </c>
      <c r="H10">
        <v>2.9999999999999997E-4</v>
      </c>
      <c r="I10">
        <v>2.5000000000000001E-2</v>
      </c>
      <c r="J10">
        <v>2.5000000000000001E-3</v>
      </c>
      <c r="K10">
        <v>0.12039999999999999</v>
      </c>
      <c r="L10">
        <v>0.80549999999999999</v>
      </c>
      <c r="M10">
        <v>3.1899999999999998E-2</v>
      </c>
      <c r="N10">
        <v>0.22020000000000001</v>
      </c>
      <c r="O10">
        <v>3.3999999999999998E-3</v>
      </c>
      <c r="P10">
        <v>0.1356</v>
      </c>
      <c r="Q10" s="1">
        <v>63789.16</v>
      </c>
      <c r="R10">
        <v>7.0400000000000004E-2</v>
      </c>
      <c r="S10">
        <v>0.15959999999999999</v>
      </c>
      <c r="T10">
        <v>0.77</v>
      </c>
      <c r="U10">
        <v>16</v>
      </c>
      <c r="V10" s="1">
        <v>90782.63</v>
      </c>
      <c r="W10">
        <v>235.06</v>
      </c>
      <c r="X10" s="1">
        <v>140677.19</v>
      </c>
      <c r="Y10">
        <v>0.7964</v>
      </c>
      <c r="Z10">
        <v>0.1749</v>
      </c>
      <c r="AA10">
        <v>2.87E-2</v>
      </c>
      <c r="AB10">
        <v>0.2036</v>
      </c>
      <c r="AC10">
        <v>140.68</v>
      </c>
      <c r="AD10" s="1">
        <v>5404.31</v>
      </c>
      <c r="AE10">
        <v>706.08</v>
      </c>
      <c r="AF10" s="1">
        <v>150869.62</v>
      </c>
      <c r="AG10">
        <v>404</v>
      </c>
      <c r="AH10" s="1">
        <v>38548</v>
      </c>
      <c r="AI10" s="1">
        <v>58828</v>
      </c>
      <c r="AJ10">
        <v>69.95</v>
      </c>
      <c r="AK10">
        <v>36.94</v>
      </c>
      <c r="AL10">
        <v>39.979999999999997</v>
      </c>
      <c r="AM10">
        <v>5.2</v>
      </c>
      <c r="AN10">
        <v>0</v>
      </c>
      <c r="AO10">
        <v>0.84619999999999995</v>
      </c>
      <c r="AP10" s="1">
        <v>1044.3499999999999</v>
      </c>
      <c r="AQ10" s="1">
        <v>1775.52</v>
      </c>
      <c r="AR10" s="1">
        <v>5684.6</v>
      </c>
      <c r="AS10">
        <v>545.09</v>
      </c>
      <c r="AT10">
        <v>491.52</v>
      </c>
      <c r="AU10" s="1">
        <v>9541.09</v>
      </c>
      <c r="AV10" s="1">
        <v>4875.8900000000003</v>
      </c>
      <c r="AW10">
        <v>0.43769999999999998</v>
      </c>
      <c r="AX10" s="1">
        <v>4791.2299999999996</v>
      </c>
      <c r="AY10">
        <v>0.43009999999999998</v>
      </c>
      <c r="AZ10">
        <v>949.23</v>
      </c>
      <c r="BA10">
        <v>8.5199999999999998E-2</v>
      </c>
      <c r="BB10">
        <v>523.12</v>
      </c>
      <c r="BC10">
        <v>4.7E-2</v>
      </c>
      <c r="BD10" s="1">
        <v>11139.47</v>
      </c>
      <c r="BE10" s="1">
        <v>3618.77</v>
      </c>
      <c r="BF10">
        <v>0.81489999999999996</v>
      </c>
      <c r="BG10">
        <v>0.57550000000000001</v>
      </c>
      <c r="BH10">
        <v>0.21110000000000001</v>
      </c>
      <c r="BI10">
        <v>0.1658</v>
      </c>
      <c r="BJ10">
        <v>3.3399999999999999E-2</v>
      </c>
      <c r="BK10">
        <v>1.4200000000000001E-2</v>
      </c>
    </row>
    <row r="11" spans="1:63" x14ac:dyDescent="0.25">
      <c r="A11" t="s">
        <v>8</v>
      </c>
      <c r="B11">
        <v>49759</v>
      </c>
      <c r="C11">
        <v>68</v>
      </c>
      <c r="D11">
        <v>17</v>
      </c>
      <c r="E11" s="1">
        <v>1155.78</v>
      </c>
      <c r="F11" s="1">
        <v>1185.57</v>
      </c>
      <c r="G11">
        <v>8.0000000000000002E-3</v>
      </c>
      <c r="H11">
        <v>8.0000000000000004E-4</v>
      </c>
      <c r="I11">
        <v>1.6999999999999999E-3</v>
      </c>
      <c r="J11">
        <v>0</v>
      </c>
      <c r="K11">
        <v>9.2999999999999992E-3</v>
      </c>
      <c r="L11">
        <v>0.96560000000000001</v>
      </c>
      <c r="M11">
        <v>1.4500000000000001E-2</v>
      </c>
      <c r="N11">
        <v>0.12239999999999999</v>
      </c>
      <c r="O11">
        <v>0</v>
      </c>
      <c r="P11">
        <v>0.1193</v>
      </c>
      <c r="Q11" s="1">
        <v>62321.53</v>
      </c>
      <c r="R11">
        <v>0.18060000000000001</v>
      </c>
      <c r="S11">
        <v>0.1111</v>
      </c>
      <c r="T11">
        <v>0.70830000000000004</v>
      </c>
      <c r="U11">
        <v>7.1</v>
      </c>
      <c r="V11" s="1">
        <v>83538.87</v>
      </c>
      <c r="W11">
        <v>159.91999999999999</v>
      </c>
      <c r="X11" s="1">
        <v>145473.51</v>
      </c>
      <c r="Y11">
        <v>0.80289999999999995</v>
      </c>
      <c r="Z11">
        <v>0.17419999999999999</v>
      </c>
      <c r="AA11">
        <v>2.29E-2</v>
      </c>
      <c r="AB11">
        <v>0.1971</v>
      </c>
      <c r="AC11">
        <v>145.47</v>
      </c>
      <c r="AD11" s="1">
        <v>3435.8</v>
      </c>
      <c r="AE11">
        <v>328.2</v>
      </c>
      <c r="AF11" s="1">
        <v>133483.25</v>
      </c>
      <c r="AG11">
        <v>309</v>
      </c>
      <c r="AH11" s="1">
        <v>41886</v>
      </c>
      <c r="AI11" s="1">
        <v>60374</v>
      </c>
      <c r="AJ11">
        <v>33.1</v>
      </c>
      <c r="AK11">
        <v>22.34</v>
      </c>
      <c r="AL11">
        <v>28.25</v>
      </c>
      <c r="AM11">
        <v>5.5</v>
      </c>
      <c r="AN11" s="1">
        <v>1632.42</v>
      </c>
      <c r="AO11">
        <v>1.1946000000000001</v>
      </c>
      <c r="AP11" s="1">
        <v>1340.7</v>
      </c>
      <c r="AQ11" s="1">
        <v>1633.06</v>
      </c>
      <c r="AR11" s="1">
        <v>5629.72</v>
      </c>
      <c r="AS11">
        <v>220.55</v>
      </c>
      <c r="AT11">
        <v>301.25</v>
      </c>
      <c r="AU11" s="1">
        <v>9125.27</v>
      </c>
      <c r="AV11" s="1">
        <v>5314.1</v>
      </c>
      <c r="AW11">
        <v>0.46529999999999999</v>
      </c>
      <c r="AX11" s="1">
        <v>4298.26</v>
      </c>
      <c r="AY11">
        <v>0.37640000000000001</v>
      </c>
      <c r="AZ11" s="1">
        <v>1493.97</v>
      </c>
      <c r="BA11">
        <v>0.1308</v>
      </c>
      <c r="BB11">
        <v>314.42</v>
      </c>
      <c r="BC11">
        <v>2.75E-2</v>
      </c>
      <c r="BD11" s="1">
        <v>11420.75</v>
      </c>
      <c r="BE11" s="1">
        <v>5129.4399999999996</v>
      </c>
      <c r="BF11">
        <v>1.5193000000000001</v>
      </c>
      <c r="BG11">
        <v>0.3619</v>
      </c>
      <c r="BH11">
        <v>0.26910000000000001</v>
      </c>
      <c r="BI11">
        <v>0.1067</v>
      </c>
      <c r="BJ11">
        <v>3.2500000000000001E-2</v>
      </c>
      <c r="BK11">
        <v>0.22969999999999999</v>
      </c>
    </row>
    <row r="12" spans="1:63" x14ac:dyDescent="0.25">
      <c r="A12" t="s">
        <v>9</v>
      </c>
      <c r="B12">
        <v>46623</v>
      </c>
      <c r="C12">
        <v>65</v>
      </c>
      <c r="D12">
        <v>9.86</v>
      </c>
      <c r="E12">
        <v>640.74</v>
      </c>
      <c r="F12">
        <v>796.47</v>
      </c>
      <c r="G12">
        <v>0</v>
      </c>
      <c r="H12">
        <v>1E-4</v>
      </c>
      <c r="I12">
        <v>2.3999999999999998E-3</v>
      </c>
      <c r="J12">
        <v>0</v>
      </c>
      <c r="K12">
        <v>7.1999999999999998E-3</v>
      </c>
      <c r="L12">
        <v>0.98699999999999999</v>
      </c>
      <c r="M12">
        <v>3.3999999999999998E-3</v>
      </c>
      <c r="N12">
        <v>0.33360000000000001</v>
      </c>
      <c r="O12">
        <v>8.9999999999999998E-4</v>
      </c>
      <c r="P12">
        <v>9.5699999999999993E-2</v>
      </c>
      <c r="Q12" s="1">
        <v>52503.56</v>
      </c>
      <c r="R12">
        <v>0.33329999999999999</v>
      </c>
      <c r="S12">
        <v>7.4099999999999999E-2</v>
      </c>
      <c r="T12">
        <v>0.59260000000000002</v>
      </c>
      <c r="U12">
        <v>2.5</v>
      </c>
      <c r="V12" s="1">
        <v>119586</v>
      </c>
      <c r="W12">
        <v>250.39</v>
      </c>
      <c r="X12" s="1">
        <v>138879.04000000001</v>
      </c>
      <c r="Y12">
        <v>0.92449999999999999</v>
      </c>
      <c r="Z12">
        <v>4.0800000000000003E-2</v>
      </c>
      <c r="AA12">
        <v>3.4700000000000002E-2</v>
      </c>
      <c r="AB12">
        <v>7.5499999999999998E-2</v>
      </c>
      <c r="AC12">
        <v>138.88</v>
      </c>
      <c r="AD12" s="1">
        <v>3175.59</v>
      </c>
      <c r="AE12">
        <v>395.86</v>
      </c>
      <c r="AF12" s="1">
        <v>90389.97</v>
      </c>
      <c r="AG12">
        <v>100</v>
      </c>
      <c r="AH12" s="1">
        <v>30878</v>
      </c>
      <c r="AI12" s="1">
        <v>43592</v>
      </c>
      <c r="AJ12">
        <v>34.880000000000003</v>
      </c>
      <c r="AK12">
        <v>22.41</v>
      </c>
      <c r="AL12">
        <v>23.07</v>
      </c>
      <c r="AM12">
        <v>4.8</v>
      </c>
      <c r="AN12" s="1">
        <v>1722.71</v>
      </c>
      <c r="AO12">
        <v>2.2374999999999998</v>
      </c>
      <c r="AP12">
        <v>950.2</v>
      </c>
      <c r="AQ12" s="1">
        <v>1750.43</v>
      </c>
      <c r="AR12" s="1">
        <v>5697.41</v>
      </c>
      <c r="AS12">
        <v>383.33</v>
      </c>
      <c r="AT12">
        <v>443.33</v>
      </c>
      <c r="AU12" s="1">
        <v>9224.68</v>
      </c>
      <c r="AV12" s="1">
        <v>6482.58</v>
      </c>
      <c r="AW12">
        <v>0.5292</v>
      </c>
      <c r="AX12" s="1">
        <v>3480.4</v>
      </c>
      <c r="AY12">
        <v>0.28410000000000002</v>
      </c>
      <c r="AZ12" s="1">
        <v>1646.38</v>
      </c>
      <c r="BA12">
        <v>0.13439999999999999</v>
      </c>
      <c r="BB12">
        <v>641.28</v>
      </c>
      <c r="BC12">
        <v>5.2299999999999999E-2</v>
      </c>
      <c r="BD12" s="1">
        <v>12250.65</v>
      </c>
      <c r="BE12" s="1">
        <v>8132.15</v>
      </c>
      <c r="BF12">
        <v>4.0434000000000001</v>
      </c>
      <c r="BG12">
        <v>0.56000000000000005</v>
      </c>
      <c r="BH12">
        <v>0.20630000000000001</v>
      </c>
      <c r="BI12">
        <v>0.1694</v>
      </c>
      <c r="BJ12">
        <v>4.2200000000000001E-2</v>
      </c>
      <c r="BK12">
        <v>2.2100000000000002E-2</v>
      </c>
    </row>
    <row r="13" spans="1:63" x14ac:dyDescent="0.25">
      <c r="A13" t="s">
        <v>10</v>
      </c>
      <c r="B13">
        <v>48207</v>
      </c>
      <c r="C13">
        <v>74</v>
      </c>
      <c r="D13">
        <v>57.93</v>
      </c>
      <c r="E13" s="1">
        <v>4286.5600000000004</v>
      </c>
      <c r="F13" s="1">
        <v>3967.52</v>
      </c>
      <c r="G13">
        <v>2.1499999999999998E-2</v>
      </c>
      <c r="H13">
        <v>8.0000000000000004E-4</v>
      </c>
      <c r="I13">
        <v>1.43E-2</v>
      </c>
      <c r="J13">
        <v>8.0000000000000004E-4</v>
      </c>
      <c r="K13">
        <v>3.9899999999999998E-2</v>
      </c>
      <c r="L13">
        <v>0.90720000000000001</v>
      </c>
      <c r="M13">
        <v>1.55E-2</v>
      </c>
      <c r="N13">
        <v>0.1178</v>
      </c>
      <c r="O13">
        <v>7.7999999999999996E-3</v>
      </c>
      <c r="P13">
        <v>9.35E-2</v>
      </c>
      <c r="Q13" s="1">
        <v>62495.3</v>
      </c>
      <c r="R13">
        <v>0.2074</v>
      </c>
      <c r="S13">
        <v>0.19819999999999999</v>
      </c>
      <c r="T13">
        <v>0.59450000000000003</v>
      </c>
      <c r="U13">
        <v>19</v>
      </c>
      <c r="V13" s="1">
        <v>94630.05</v>
      </c>
      <c r="W13">
        <v>217.52</v>
      </c>
      <c r="X13" s="1">
        <v>206609.12</v>
      </c>
      <c r="Y13">
        <v>0.85250000000000004</v>
      </c>
      <c r="Z13">
        <v>0.12470000000000001</v>
      </c>
      <c r="AA13">
        <v>2.29E-2</v>
      </c>
      <c r="AB13">
        <v>0.14749999999999999</v>
      </c>
      <c r="AC13">
        <v>206.61</v>
      </c>
      <c r="AD13" s="1">
        <v>7059.53</v>
      </c>
      <c r="AE13">
        <v>805.35</v>
      </c>
      <c r="AF13" s="1">
        <v>216243.75</v>
      </c>
      <c r="AG13">
        <v>541</v>
      </c>
      <c r="AH13" s="1">
        <v>50302</v>
      </c>
      <c r="AI13" s="1">
        <v>90232</v>
      </c>
      <c r="AJ13">
        <v>69</v>
      </c>
      <c r="AK13">
        <v>33.130000000000003</v>
      </c>
      <c r="AL13">
        <v>34.9</v>
      </c>
      <c r="AM13">
        <v>2.1</v>
      </c>
      <c r="AN13">
        <v>0</v>
      </c>
      <c r="AO13">
        <v>0.5756</v>
      </c>
      <c r="AP13" s="1">
        <v>1223.27</v>
      </c>
      <c r="AQ13" s="1">
        <v>1941.72</v>
      </c>
      <c r="AR13" s="1">
        <v>6077.81</v>
      </c>
      <c r="AS13">
        <v>666.09</v>
      </c>
      <c r="AT13">
        <v>164.3</v>
      </c>
      <c r="AU13" s="1">
        <v>10073.18</v>
      </c>
      <c r="AV13" s="1">
        <v>3036.33</v>
      </c>
      <c r="AW13">
        <v>0.28710000000000002</v>
      </c>
      <c r="AX13" s="1">
        <v>6549.32</v>
      </c>
      <c r="AY13">
        <v>0.61919999999999997</v>
      </c>
      <c r="AZ13">
        <v>635.32000000000005</v>
      </c>
      <c r="BA13">
        <v>6.0100000000000001E-2</v>
      </c>
      <c r="BB13">
        <v>356.57</v>
      </c>
      <c r="BC13">
        <v>3.3700000000000001E-2</v>
      </c>
      <c r="BD13" s="1">
        <v>10577.54</v>
      </c>
      <c r="BE13" s="1">
        <v>1561.27</v>
      </c>
      <c r="BF13">
        <v>0.1767</v>
      </c>
      <c r="BG13">
        <v>0.60109999999999997</v>
      </c>
      <c r="BH13">
        <v>0.22750000000000001</v>
      </c>
      <c r="BI13">
        <v>0.12720000000000001</v>
      </c>
      <c r="BJ13">
        <v>3.1699999999999999E-2</v>
      </c>
      <c r="BK13">
        <v>1.26E-2</v>
      </c>
    </row>
    <row r="14" spans="1:63" x14ac:dyDescent="0.25">
      <c r="A14" t="s">
        <v>11</v>
      </c>
      <c r="B14">
        <v>48991</v>
      </c>
      <c r="C14">
        <v>65</v>
      </c>
      <c r="D14">
        <v>9.7899999999999991</v>
      </c>
      <c r="E14">
        <v>636.39</v>
      </c>
      <c r="F14">
        <v>702.95</v>
      </c>
      <c r="G14">
        <v>2.8E-3</v>
      </c>
      <c r="H14">
        <v>0</v>
      </c>
      <c r="I14">
        <v>5.1999999999999998E-3</v>
      </c>
      <c r="J14">
        <v>0</v>
      </c>
      <c r="K14">
        <v>4.41E-2</v>
      </c>
      <c r="L14">
        <v>0.92390000000000005</v>
      </c>
      <c r="M14">
        <v>2.4E-2</v>
      </c>
      <c r="N14">
        <v>0.3206</v>
      </c>
      <c r="O14">
        <v>0</v>
      </c>
      <c r="P14">
        <v>0.1855</v>
      </c>
      <c r="Q14" s="1">
        <v>47263.1</v>
      </c>
      <c r="R14">
        <v>0.27660000000000001</v>
      </c>
      <c r="S14">
        <v>0.12770000000000001</v>
      </c>
      <c r="T14">
        <v>0.59570000000000001</v>
      </c>
      <c r="U14">
        <v>8.5</v>
      </c>
      <c r="V14" s="1">
        <v>65986.240000000005</v>
      </c>
      <c r="W14">
        <v>72.489999999999995</v>
      </c>
      <c r="X14" s="1">
        <v>123054.46</v>
      </c>
      <c r="Y14">
        <v>0.89159999999999995</v>
      </c>
      <c r="Z14">
        <v>6.3799999999999996E-2</v>
      </c>
      <c r="AA14">
        <v>4.4600000000000001E-2</v>
      </c>
      <c r="AB14">
        <v>0.1084</v>
      </c>
      <c r="AC14">
        <v>123.05</v>
      </c>
      <c r="AD14" s="1">
        <v>2908.7</v>
      </c>
      <c r="AE14">
        <v>398.66</v>
      </c>
      <c r="AF14" s="1">
        <v>109863.25</v>
      </c>
      <c r="AG14">
        <v>187</v>
      </c>
      <c r="AH14" s="1">
        <v>32390</v>
      </c>
      <c r="AI14" s="1">
        <v>46854</v>
      </c>
      <c r="AJ14">
        <v>40.700000000000003</v>
      </c>
      <c r="AK14">
        <v>22</v>
      </c>
      <c r="AL14">
        <v>34.6</v>
      </c>
      <c r="AM14">
        <v>3.9</v>
      </c>
      <c r="AN14" s="1">
        <v>1723</v>
      </c>
      <c r="AO14">
        <v>1.5306</v>
      </c>
      <c r="AP14" s="1">
        <v>1546.27</v>
      </c>
      <c r="AQ14" s="1">
        <v>2170.35</v>
      </c>
      <c r="AR14" s="1">
        <v>5826.16</v>
      </c>
      <c r="AS14">
        <v>326.52</v>
      </c>
      <c r="AT14">
        <v>519.87</v>
      </c>
      <c r="AU14" s="1">
        <v>10389.16</v>
      </c>
      <c r="AV14" s="1">
        <v>6521.03</v>
      </c>
      <c r="AW14">
        <v>0.53879999999999995</v>
      </c>
      <c r="AX14" s="1">
        <v>3708.57</v>
      </c>
      <c r="AY14">
        <v>0.30640000000000001</v>
      </c>
      <c r="AZ14" s="1">
        <v>1234.3399999999999</v>
      </c>
      <c r="BA14">
        <v>0.10199999999999999</v>
      </c>
      <c r="BB14">
        <v>638.52</v>
      </c>
      <c r="BC14">
        <v>5.28E-2</v>
      </c>
      <c r="BD14" s="1">
        <v>12102.44</v>
      </c>
      <c r="BE14" s="1">
        <v>6318.31</v>
      </c>
      <c r="BF14">
        <v>2.3925999999999998</v>
      </c>
      <c r="BG14">
        <v>0.48180000000000001</v>
      </c>
      <c r="BH14">
        <v>0.2253</v>
      </c>
      <c r="BI14">
        <v>0.2301</v>
      </c>
      <c r="BJ14">
        <v>4.7100000000000003E-2</v>
      </c>
      <c r="BK14">
        <v>1.5699999999999999E-2</v>
      </c>
    </row>
    <row r="15" spans="1:63" x14ac:dyDescent="0.25">
      <c r="A15" t="s">
        <v>12</v>
      </c>
      <c r="B15">
        <v>47415</v>
      </c>
      <c r="C15">
        <v>61</v>
      </c>
      <c r="D15">
        <v>7.46</v>
      </c>
      <c r="E15">
        <v>455.18</v>
      </c>
      <c r="F15">
        <v>563.79999999999995</v>
      </c>
      <c r="G15">
        <v>5.3E-3</v>
      </c>
      <c r="H15">
        <v>0</v>
      </c>
      <c r="I15">
        <v>5.3E-3</v>
      </c>
      <c r="J15">
        <v>0</v>
      </c>
      <c r="K15">
        <v>6.3700000000000007E-2</v>
      </c>
      <c r="L15">
        <v>0.88639999999999997</v>
      </c>
      <c r="M15">
        <v>3.9199999999999999E-2</v>
      </c>
      <c r="N15">
        <v>0.36730000000000002</v>
      </c>
      <c r="O15">
        <v>0</v>
      </c>
      <c r="P15">
        <v>7.7600000000000002E-2</v>
      </c>
      <c r="Q15" s="1">
        <v>47763.46</v>
      </c>
      <c r="R15">
        <v>0.3125</v>
      </c>
      <c r="S15">
        <v>0.1875</v>
      </c>
      <c r="T15">
        <v>0.5</v>
      </c>
      <c r="U15">
        <v>4.2</v>
      </c>
      <c r="V15" s="1">
        <v>77482.47</v>
      </c>
      <c r="W15">
        <v>108.35</v>
      </c>
      <c r="X15" s="1">
        <v>231570.32</v>
      </c>
      <c r="Y15">
        <v>0.752</v>
      </c>
      <c r="Z15">
        <v>6.9000000000000006E-2</v>
      </c>
      <c r="AA15">
        <v>0.17899999999999999</v>
      </c>
      <c r="AB15">
        <v>0.248</v>
      </c>
      <c r="AC15">
        <v>231.57</v>
      </c>
      <c r="AD15" s="1">
        <v>6345.56</v>
      </c>
      <c r="AE15">
        <v>631.24</v>
      </c>
      <c r="AF15" s="1">
        <v>150221.81</v>
      </c>
      <c r="AG15">
        <v>399</v>
      </c>
      <c r="AH15" s="1">
        <v>34501</v>
      </c>
      <c r="AI15" s="1">
        <v>57905</v>
      </c>
      <c r="AJ15">
        <v>29.77</v>
      </c>
      <c r="AK15">
        <v>26.86</v>
      </c>
      <c r="AL15">
        <v>27.12</v>
      </c>
      <c r="AM15">
        <v>5.0999999999999996</v>
      </c>
      <c r="AN15" s="1">
        <v>1733.1</v>
      </c>
      <c r="AO15">
        <v>1.5847</v>
      </c>
      <c r="AP15" s="1">
        <v>1663.24</v>
      </c>
      <c r="AQ15" s="1">
        <v>2125.9499999999998</v>
      </c>
      <c r="AR15" s="1">
        <v>5356.04</v>
      </c>
      <c r="AS15">
        <v>458.07</v>
      </c>
      <c r="AT15">
        <v>465.52</v>
      </c>
      <c r="AU15" s="1">
        <v>10068.84</v>
      </c>
      <c r="AV15" s="1">
        <v>4272.79</v>
      </c>
      <c r="AW15">
        <v>0.31380000000000002</v>
      </c>
      <c r="AX15" s="1">
        <v>6089.3</v>
      </c>
      <c r="AY15">
        <v>0.44719999999999999</v>
      </c>
      <c r="AZ15" s="1">
        <v>2589.8000000000002</v>
      </c>
      <c r="BA15">
        <v>0.19020000000000001</v>
      </c>
      <c r="BB15">
        <v>663.44</v>
      </c>
      <c r="BC15">
        <v>4.87E-2</v>
      </c>
      <c r="BD15" s="1">
        <v>13615.33</v>
      </c>
      <c r="BE15" s="1">
        <v>5574.51</v>
      </c>
      <c r="BF15">
        <v>1.3458000000000001</v>
      </c>
      <c r="BG15">
        <v>0.52100000000000002</v>
      </c>
      <c r="BH15">
        <v>0.20069999999999999</v>
      </c>
      <c r="BI15">
        <v>0.22289999999999999</v>
      </c>
      <c r="BJ15">
        <v>0.04</v>
      </c>
      <c r="BK15">
        <v>1.5299999999999999E-2</v>
      </c>
    </row>
    <row r="16" spans="1:63" x14ac:dyDescent="0.25">
      <c r="A16" t="s">
        <v>13</v>
      </c>
      <c r="B16">
        <v>46631</v>
      </c>
      <c r="C16">
        <v>60</v>
      </c>
      <c r="D16">
        <v>16.98</v>
      </c>
      <c r="E16" s="1">
        <v>1018.6</v>
      </c>
      <c r="F16" s="1">
        <v>1036.54</v>
      </c>
      <c r="G16">
        <v>3.8999999999999998E-3</v>
      </c>
      <c r="H16">
        <v>1E-3</v>
      </c>
      <c r="I16">
        <v>2.8999999999999998E-3</v>
      </c>
      <c r="J16">
        <v>0</v>
      </c>
      <c r="K16">
        <v>4.4000000000000003E-3</v>
      </c>
      <c r="L16">
        <v>0.96220000000000006</v>
      </c>
      <c r="M16">
        <v>2.5600000000000001E-2</v>
      </c>
      <c r="N16">
        <v>0.22320000000000001</v>
      </c>
      <c r="O16">
        <v>0</v>
      </c>
      <c r="P16">
        <v>9.11E-2</v>
      </c>
      <c r="Q16" s="1">
        <v>54649.78</v>
      </c>
      <c r="R16">
        <v>0.125</v>
      </c>
      <c r="S16">
        <v>0.1719</v>
      </c>
      <c r="T16">
        <v>0.70309999999999995</v>
      </c>
      <c r="U16">
        <v>9.3000000000000007</v>
      </c>
      <c r="V16" s="1">
        <v>65067.35</v>
      </c>
      <c r="W16">
        <v>105.12</v>
      </c>
      <c r="X16" s="1">
        <v>136376.10999999999</v>
      </c>
      <c r="Y16">
        <v>0.92130000000000001</v>
      </c>
      <c r="Z16">
        <v>3.1899999999999998E-2</v>
      </c>
      <c r="AA16">
        <v>4.6800000000000001E-2</v>
      </c>
      <c r="AB16">
        <v>7.8700000000000006E-2</v>
      </c>
      <c r="AC16">
        <v>136.38</v>
      </c>
      <c r="AD16" s="1">
        <v>3085.19</v>
      </c>
      <c r="AE16">
        <v>502.84</v>
      </c>
      <c r="AF16" s="1">
        <v>117737.34</v>
      </c>
      <c r="AG16">
        <v>223</v>
      </c>
      <c r="AH16" s="1">
        <v>33421</v>
      </c>
      <c r="AI16" s="1">
        <v>47632</v>
      </c>
      <c r="AJ16">
        <v>26.18</v>
      </c>
      <c r="AK16">
        <v>22.38</v>
      </c>
      <c r="AL16">
        <v>24.34</v>
      </c>
      <c r="AM16">
        <v>4.9000000000000004</v>
      </c>
      <c r="AN16" s="1">
        <v>1771.47</v>
      </c>
      <c r="AO16">
        <v>1.6345000000000001</v>
      </c>
      <c r="AP16" s="1">
        <v>1094.33</v>
      </c>
      <c r="AQ16" s="1">
        <v>1530.03</v>
      </c>
      <c r="AR16" s="1">
        <v>5757.08</v>
      </c>
      <c r="AS16">
        <v>266.13</v>
      </c>
      <c r="AT16">
        <v>597.48</v>
      </c>
      <c r="AU16" s="1">
        <v>9245.06</v>
      </c>
      <c r="AV16" s="1">
        <v>5759.04</v>
      </c>
      <c r="AW16">
        <v>0.4819</v>
      </c>
      <c r="AX16" s="1">
        <v>4180.43</v>
      </c>
      <c r="AY16">
        <v>0.3498</v>
      </c>
      <c r="AZ16" s="1">
        <v>1490.06</v>
      </c>
      <c r="BA16">
        <v>0.12470000000000001</v>
      </c>
      <c r="BB16">
        <v>521.75</v>
      </c>
      <c r="BC16">
        <v>4.3700000000000003E-2</v>
      </c>
      <c r="BD16" s="1">
        <v>11951.28</v>
      </c>
      <c r="BE16" s="1">
        <v>5763.51</v>
      </c>
      <c r="BF16">
        <v>2.1898</v>
      </c>
      <c r="BG16">
        <v>0.52139999999999997</v>
      </c>
      <c r="BH16">
        <v>0.1978</v>
      </c>
      <c r="BI16">
        <v>0.21079999999999999</v>
      </c>
      <c r="BJ16">
        <v>2.81E-2</v>
      </c>
      <c r="BK16">
        <v>4.19E-2</v>
      </c>
    </row>
    <row r="17" spans="1:63" x14ac:dyDescent="0.25">
      <c r="A17" t="s">
        <v>14</v>
      </c>
      <c r="B17">
        <v>47043</v>
      </c>
      <c r="C17">
        <v>78</v>
      </c>
      <c r="D17">
        <v>16.41</v>
      </c>
      <c r="E17" s="1">
        <v>1280.07</v>
      </c>
      <c r="F17" s="1">
        <v>1206.8800000000001</v>
      </c>
      <c r="G17">
        <v>9.1000000000000004E-3</v>
      </c>
      <c r="H17">
        <v>6.9999999999999999E-4</v>
      </c>
      <c r="I17">
        <v>5.7999999999999996E-3</v>
      </c>
      <c r="J17">
        <v>1.6999999999999999E-3</v>
      </c>
      <c r="K17">
        <v>0.1928</v>
      </c>
      <c r="L17">
        <v>0.77629999999999999</v>
      </c>
      <c r="M17">
        <v>1.3599999999999999E-2</v>
      </c>
      <c r="N17">
        <v>0.2442</v>
      </c>
      <c r="O17">
        <v>1.3899999999999999E-2</v>
      </c>
      <c r="P17">
        <v>7.9200000000000007E-2</v>
      </c>
      <c r="Q17" s="1">
        <v>54947.35</v>
      </c>
      <c r="R17">
        <v>0.19389999999999999</v>
      </c>
      <c r="S17">
        <v>0.19389999999999999</v>
      </c>
      <c r="T17">
        <v>0.61219999999999997</v>
      </c>
      <c r="U17">
        <v>10.5</v>
      </c>
      <c r="V17" s="1">
        <v>53685.71</v>
      </c>
      <c r="W17">
        <v>118.57</v>
      </c>
      <c r="X17" s="1">
        <v>172491.45</v>
      </c>
      <c r="Y17">
        <v>0.68940000000000001</v>
      </c>
      <c r="Z17">
        <v>0.26529999999999998</v>
      </c>
      <c r="AA17">
        <v>4.5199999999999997E-2</v>
      </c>
      <c r="AB17">
        <v>0.31059999999999999</v>
      </c>
      <c r="AC17">
        <v>172.49</v>
      </c>
      <c r="AD17" s="1">
        <v>5291.89</v>
      </c>
      <c r="AE17">
        <v>495.38</v>
      </c>
      <c r="AF17" s="1">
        <v>162656.01999999999</v>
      </c>
      <c r="AG17">
        <v>440</v>
      </c>
      <c r="AH17" s="1">
        <v>34205</v>
      </c>
      <c r="AI17" s="1">
        <v>58933</v>
      </c>
      <c r="AJ17">
        <v>43.14</v>
      </c>
      <c r="AK17">
        <v>27.01</v>
      </c>
      <c r="AL17">
        <v>38.08</v>
      </c>
      <c r="AM17">
        <v>2.2000000000000002</v>
      </c>
      <c r="AN17">
        <v>0</v>
      </c>
      <c r="AO17">
        <v>0.86339999999999995</v>
      </c>
      <c r="AP17" s="1">
        <v>1123.5999999999999</v>
      </c>
      <c r="AQ17" s="1">
        <v>1482.36</v>
      </c>
      <c r="AR17" s="1">
        <v>6163.74</v>
      </c>
      <c r="AS17">
        <v>827.58</v>
      </c>
      <c r="AT17">
        <v>285.79000000000002</v>
      </c>
      <c r="AU17" s="1">
        <v>9883.02</v>
      </c>
      <c r="AV17" s="1">
        <v>5052.3500000000004</v>
      </c>
      <c r="AW17">
        <v>0.43330000000000002</v>
      </c>
      <c r="AX17" s="1">
        <v>4795.93</v>
      </c>
      <c r="AY17">
        <v>0.4113</v>
      </c>
      <c r="AZ17" s="1">
        <v>1174.32</v>
      </c>
      <c r="BA17">
        <v>0.1007</v>
      </c>
      <c r="BB17">
        <v>637.57000000000005</v>
      </c>
      <c r="BC17">
        <v>5.4699999999999999E-2</v>
      </c>
      <c r="BD17" s="1">
        <v>11660.17</v>
      </c>
      <c r="BE17" s="1">
        <v>2374.25</v>
      </c>
      <c r="BF17">
        <v>0.63859999999999995</v>
      </c>
      <c r="BG17">
        <v>0.56399999999999995</v>
      </c>
      <c r="BH17">
        <v>0.214</v>
      </c>
      <c r="BI17">
        <v>0.16719999999999999</v>
      </c>
      <c r="BJ17">
        <v>3.8100000000000002E-2</v>
      </c>
      <c r="BK17">
        <v>1.67E-2</v>
      </c>
    </row>
    <row r="18" spans="1:63" x14ac:dyDescent="0.25">
      <c r="A18" t="s">
        <v>15</v>
      </c>
      <c r="B18">
        <v>47423</v>
      </c>
      <c r="C18">
        <v>57</v>
      </c>
      <c r="D18">
        <v>9.89</v>
      </c>
      <c r="E18">
        <v>563.88</v>
      </c>
      <c r="F18">
        <v>562.47</v>
      </c>
      <c r="G18">
        <v>0</v>
      </c>
      <c r="H18">
        <v>0</v>
      </c>
      <c r="I18">
        <v>5.3E-3</v>
      </c>
      <c r="J18">
        <v>0</v>
      </c>
      <c r="K18">
        <v>1.24E-2</v>
      </c>
      <c r="L18">
        <v>0.97330000000000005</v>
      </c>
      <c r="M18">
        <v>8.8999999999999999E-3</v>
      </c>
      <c r="N18">
        <v>0.2157</v>
      </c>
      <c r="O18">
        <v>0</v>
      </c>
      <c r="P18">
        <v>0.18</v>
      </c>
      <c r="Q18" s="1">
        <v>49751.48</v>
      </c>
      <c r="R18">
        <v>0.35</v>
      </c>
      <c r="S18">
        <v>0.15</v>
      </c>
      <c r="T18">
        <v>0.5</v>
      </c>
      <c r="U18">
        <v>6.2</v>
      </c>
      <c r="V18" s="1">
        <v>74987.64</v>
      </c>
      <c r="W18">
        <v>90.95</v>
      </c>
      <c r="X18" s="1">
        <v>153003.97</v>
      </c>
      <c r="Y18">
        <v>0.91969999999999996</v>
      </c>
      <c r="Z18">
        <v>4.4999999999999998E-2</v>
      </c>
      <c r="AA18">
        <v>3.5200000000000002E-2</v>
      </c>
      <c r="AB18">
        <v>8.0299999999999996E-2</v>
      </c>
      <c r="AC18">
        <v>153</v>
      </c>
      <c r="AD18" s="1">
        <v>3122.07</v>
      </c>
      <c r="AE18">
        <v>380.49</v>
      </c>
      <c r="AF18" s="1">
        <v>140260.12</v>
      </c>
      <c r="AG18">
        <v>350</v>
      </c>
      <c r="AH18" s="1">
        <v>36923</v>
      </c>
      <c r="AI18" s="1">
        <v>55801</v>
      </c>
      <c r="AJ18">
        <v>31.4</v>
      </c>
      <c r="AK18">
        <v>20</v>
      </c>
      <c r="AL18">
        <v>20.05</v>
      </c>
      <c r="AM18">
        <v>5.4</v>
      </c>
      <c r="AN18" s="1">
        <v>1809.59</v>
      </c>
      <c r="AO18">
        <v>1.2431000000000001</v>
      </c>
      <c r="AP18" s="1">
        <v>1510.49</v>
      </c>
      <c r="AQ18" s="1">
        <v>1721.89</v>
      </c>
      <c r="AR18" s="1">
        <v>5839.68</v>
      </c>
      <c r="AS18">
        <v>433.09</v>
      </c>
      <c r="AT18">
        <v>248.45</v>
      </c>
      <c r="AU18" s="1">
        <v>9753.5499999999993</v>
      </c>
      <c r="AV18" s="1">
        <v>6128.08</v>
      </c>
      <c r="AW18">
        <v>0.4909</v>
      </c>
      <c r="AX18" s="1">
        <v>4536.26</v>
      </c>
      <c r="AY18">
        <v>0.3634</v>
      </c>
      <c r="AZ18" s="1">
        <v>1186.55</v>
      </c>
      <c r="BA18">
        <v>9.5000000000000001E-2</v>
      </c>
      <c r="BB18">
        <v>633.17999999999995</v>
      </c>
      <c r="BC18">
        <v>5.0700000000000002E-2</v>
      </c>
      <c r="BD18" s="1">
        <v>12484.07</v>
      </c>
      <c r="BE18" s="1">
        <v>5210.71</v>
      </c>
      <c r="BF18">
        <v>1.4887999999999999</v>
      </c>
      <c r="BG18">
        <v>0.54669999999999996</v>
      </c>
      <c r="BH18">
        <v>0.20230000000000001</v>
      </c>
      <c r="BI18">
        <v>0.2</v>
      </c>
      <c r="BJ18">
        <v>3.7199999999999997E-2</v>
      </c>
      <c r="BK18">
        <v>1.38E-2</v>
      </c>
    </row>
    <row r="19" spans="1:63" x14ac:dyDescent="0.25">
      <c r="A19" t="s">
        <v>16</v>
      </c>
      <c r="B19">
        <v>43505</v>
      </c>
      <c r="C19">
        <v>76</v>
      </c>
      <c r="D19">
        <v>45.15</v>
      </c>
      <c r="E19" s="1">
        <v>3431.73</v>
      </c>
      <c r="F19" s="1">
        <v>3238.69</v>
      </c>
      <c r="G19">
        <v>9.2999999999999992E-3</v>
      </c>
      <c r="H19">
        <v>1.9E-3</v>
      </c>
      <c r="I19">
        <v>1.03E-2</v>
      </c>
      <c r="J19">
        <v>0</v>
      </c>
      <c r="K19">
        <v>1.6400000000000001E-2</v>
      </c>
      <c r="L19">
        <v>0.91779999999999995</v>
      </c>
      <c r="M19">
        <v>4.4200000000000003E-2</v>
      </c>
      <c r="N19">
        <v>0.34760000000000002</v>
      </c>
      <c r="O19">
        <v>9.1000000000000004E-3</v>
      </c>
      <c r="P19">
        <v>0.11940000000000001</v>
      </c>
      <c r="Q19" s="1">
        <v>51151.08</v>
      </c>
      <c r="R19">
        <v>0.2233</v>
      </c>
      <c r="S19">
        <v>0.1628</v>
      </c>
      <c r="T19">
        <v>0.61399999999999999</v>
      </c>
      <c r="U19">
        <v>17</v>
      </c>
      <c r="V19" s="1">
        <v>73012.289999999994</v>
      </c>
      <c r="W19">
        <v>196.89</v>
      </c>
      <c r="X19" s="1">
        <v>130108.08</v>
      </c>
      <c r="Y19">
        <v>0.72199999999999998</v>
      </c>
      <c r="Z19">
        <v>0.2278</v>
      </c>
      <c r="AA19">
        <v>5.0200000000000002E-2</v>
      </c>
      <c r="AB19">
        <v>0.27800000000000002</v>
      </c>
      <c r="AC19">
        <v>130.11000000000001</v>
      </c>
      <c r="AD19" s="1">
        <v>5046.0600000000004</v>
      </c>
      <c r="AE19">
        <v>617.62</v>
      </c>
      <c r="AF19" s="1">
        <v>129944.59</v>
      </c>
      <c r="AG19">
        <v>284</v>
      </c>
      <c r="AH19" s="1">
        <v>29761</v>
      </c>
      <c r="AI19" s="1">
        <v>49990</v>
      </c>
      <c r="AJ19">
        <v>64.599999999999994</v>
      </c>
      <c r="AK19">
        <v>35.549999999999997</v>
      </c>
      <c r="AL19">
        <v>43.35</v>
      </c>
      <c r="AM19">
        <v>4</v>
      </c>
      <c r="AN19">
        <v>0</v>
      </c>
      <c r="AO19">
        <v>0.94340000000000002</v>
      </c>
      <c r="AP19" s="1">
        <v>1374.41</v>
      </c>
      <c r="AQ19" s="1">
        <v>1415.96</v>
      </c>
      <c r="AR19" s="1">
        <v>5349.81</v>
      </c>
      <c r="AS19">
        <v>483.99</v>
      </c>
      <c r="AT19">
        <v>418.13</v>
      </c>
      <c r="AU19" s="1">
        <v>9042.31</v>
      </c>
      <c r="AV19" s="1">
        <v>5125.13</v>
      </c>
      <c r="AW19">
        <v>0.43309999999999998</v>
      </c>
      <c r="AX19" s="1">
        <v>4541.6099999999997</v>
      </c>
      <c r="AY19">
        <v>0.38379999999999997</v>
      </c>
      <c r="AZ19" s="1">
        <v>1380.93</v>
      </c>
      <c r="BA19">
        <v>0.1167</v>
      </c>
      <c r="BB19">
        <v>786.01</v>
      </c>
      <c r="BC19">
        <v>6.6400000000000001E-2</v>
      </c>
      <c r="BD19" s="1">
        <v>11833.68</v>
      </c>
      <c r="BE19" s="1">
        <v>3464.58</v>
      </c>
      <c r="BF19">
        <v>0.92649999999999999</v>
      </c>
      <c r="BG19">
        <v>0.53469999999999995</v>
      </c>
      <c r="BH19">
        <v>0.23449999999999999</v>
      </c>
      <c r="BI19">
        <v>0.18479999999999999</v>
      </c>
      <c r="BJ19">
        <v>3.1699999999999999E-2</v>
      </c>
      <c r="BK19">
        <v>1.43E-2</v>
      </c>
    </row>
    <row r="20" spans="1:63" x14ac:dyDescent="0.25">
      <c r="A20" t="s">
        <v>17</v>
      </c>
      <c r="B20">
        <v>43513</v>
      </c>
      <c r="C20">
        <v>62</v>
      </c>
      <c r="D20">
        <v>68.05</v>
      </c>
      <c r="E20" s="1">
        <v>4218.8500000000004</v>
      </c>
      <c r="F20" s="1">
        <v>3615.88</v>
      </c>
      <c r="G20">
        <v>2.5000000000000001E-3</v>
      </c>
      <c r="H20">
        <v>5.9999999999999995E-4</v>
      </c>
      <c r="I20">
        <v>7.4300000000000005E-2</v>
      </c>
      <c r="J20">
        <v>1E-3</v>
      </c>
      <c r="K20">
        <v>0.15190000000000001</v>
      </c>
      <c r="L20">
        <v>0.63949999999999996</v>
      </c>
      <c r="M20">
        <v>0.1303</v>
      </c>
      <c r="N20">
        <v>0.99099999999999999</v>
      </c>
      <c r="O20">
        <v>5.7799999999999997E-2</v>
      </c>
      <c r="P20">
        <v>0.2271</v>
      </c>
      <c r="Q20" s="1">
        <v>53406.44</v>
      </c>
      <c r="R20">
        <v>0.23269999999999999</v>
      </c>
      <c r="S20">
        <v>0.1782</v>
      </c>
      <c r="T20">
        <v>0.58909999999999996</v>
      </c>
      <c r="U20">
        <v>23</v>
      </c>
      <c r="V20" s="1">
        <v>68755.960000000006</v>
      </c>
      <c r="W20">
        <v>178.94</v>
      </c>
      <c r="X20" s="1">
        <v>99423.77</v>
      </c>
      <c r="Y20">
        <v>0.69279999999999997</v>
      </c>
      <c r="Z20">
        <v>0.21379999999999999</v>
      </c>
      <c r="AA20">
        <v>9.3299999999999994E-2</v>
      </c>
      <c r="AB20">
        <v>0.30719999999999997</v>
      </c>
      <c r="AC20">
        <v>99.42</v>
      </c>
      <c r="AD20" s="1">
        <v>2838.09</v>
      </c>
      <c r="AE20">
        <v>429.83</v>
      </c>
      <c r="AF20" s="1">
        <v>101329.68</v>
      </c>
      <c r="AG20">
        <v>139</v>
      </c>
      <c r="AH20" s="1">
        <v>25591</v>
      </c>
      <c r="AI20" s="1">
        <v>42346</v>
      </c>
      <c r="AJ20">
        <v>44.11</v>
      </c>
      <c r="AK20">
        <v>25.38</v>
      </c>
      <c r="AL20">
        <v>32.020000000000003</v>
      </c>
      <c r="AM20">
        <v>4.2</v>
      </c>
      <c r="AN20">
        <v>0</v>
      </c>
      <c r="AO20">
        <v>0.80620000000000003</v>
      </c>
      <c r="AP20" s="1">
        <v>1154.9000000000001</v>
      </c>
      <c r="AQ20" s="1">
        <v>2225.6999999999998</v>
      </c>
      <c r="AR20" s="1">
        <v>5743.76</v>
      </c>
      <c r="AS20">
        <v>647.04999999999995</v>
      </c>
      <c r="AT20">
        <v>188.4</v>
      </c>
      <c r="AU20" s="1">
        <v>9959.7999999999993</v>
      </c>
      <c r="AV20" s="1">
        <v>8061.35</v>
      </c>
      <c r="AW20">
        <v>0.63419999999999999</v>
      </c>
      <c r="AX20" s="1">
        <v>2717.94</v>
      </c>
      <c r="AY20">
        <v>0.21379999999999999</v>
      </c>
      <c r="AZ20">
        <v>392.9</v>
      </c>
      <c r="BA20">
        <v>3.09E-2</v>
      </c>
      <c r="BB20" s="1">
        <v>1539.35</v>
      </c>
      <c r="BC20">
        <v>0.1211</v>
      </c>
      <c r="BD20" s="1">
        <v>12711.54</v>
      </c>
      <c r="BE20" s="1">
        <v>5503.36</v>
      </c>
      <c r="BF20">
        <v>2.4106999999999998</v>
      </c>
      <c r="BG20">
        <v>0.4592</v>
      </c>
      <c r="BH20">
        <v>0.2276</v>
      </c>
      <c r="BI20">
        <v>0.28499999999999998</v>
      </c>
      <c r="BJ20">
        <v>1.89E-2</v>
      </c>
      <c r="BK20">
        <v>9.2999999999999992E-3</v>
      </c>
    </row>
    <row r="21" spans="1:63" x14ac:dyDescent="0.25">
      <c r="A21" t="s">
        <v>18</v>
      </c>
      <c r="B21">
        <v>43521</v>
      </c>
      <c r="C21">
        <v>89</v>
      </c>
      <c r="D21">
        <v>27.39</v>
      </c>
      <c r="E21" s="1">
        <v>2437.56</v>
      </c>
      <c r="F21" s="1">
        <v>2680.39</v>
      </c>
      <c r="G21">
        <v>5.2400000000000002E-2</v>
      </c>
      <c r="H21">
        <v>0</v>
      </c>
      <c r="I21">
        <v>2.76E-2</v>
      </c>
      <c r="J21">
        <v>5.0000000000000001E-4</v>
      </c>
      <c r="K21">
        <v>2.9000000000000001E-2</v>
      </c>
      <c r="L21">
        <v>0.85140000000000005</v>
      </c>
      <c r="M21">
        <v>3.9E-2</v>
      </c>
      <c r="N21">
        <v>0.3614</v>
      </c>
      <c r="O21">
        <v>2.7E-2</v>
      </c>
      <c r="P21">
        <v>0.158</v>
      </c>
      <c r="Q21" s="1">
        <v>62738.73</v>
      </c>
      <c r="R21">
        <v>0.19470000000000001</v>
      </c>
      <c r="S21">
        <v>0.1</v>
      </c>
      <c r="T21">
        <v>0.70530000000000004</v>
      </c>
      <c r="U21">
        <v>17.8</v>
      </c>
      <c r="V21" s="1">
        <v>86128.76</v>
      </c>
      <c r="W21">
        <v>135.27000000000001</v>
      </c>
      <c r="X21" s="1">
        <v>221598.21</v>
      </c>
      <c r="Y21">
        <v>0.64419999999999999</v>
      </c>
      <c r="Z21">
        <v>0.29580000000000001</v>
      </c>
      <c r="AA21">
        <v>5.9900000000000002E-2</v>
      </c>
      <c r="AB21">
        <v>0.35580000000000001</v>
      </c>
      <c r="AC21">
        <v>221.6</v>
      </c>
      <c r="AD21" s="1">
        <v>6798.63</v>
      </c>
      <c r="AE21">
        <v>650.32000000000005</v>
      </c>
      <c r="AF21" s="1">
        <v>184317.81</v>
      </c>
      <c r="AG21">
        <v>491</v>
      </c>
      <c r="AH21" s="1">
        <v>27781</v>
      </c>
      <c r="AI21" s="1">
        <v>53524</v>
      </c>
      <c r="AJ21">
        <v>59.62</v>
      </c>
      <c r="AK21">
        <v>28.73</v>
      </c>
      <c r="AL21">
        <v>29.06</v>
      </c>
      <c r="AM21">
        <v>4</v>
      </c>
      <c r="AN21" s="1">
        <v>1553.29</v>
      </c>
      <c r="AO21">
        <v>1.4696</v>
      </c>
      <c r="AP21" s="1">
        <v>1403.1</v>
      </c>
      <c r="AQ21" s="1">
        <v>1973.9</v>
      </c>
      <c r="AR21" s="1">
        <v>7602.39</v>
      </c>
      <c r="AS21">
        <v>847.84</v>
      </c>
      <c r="AT21">
        <v>234.23</v>
      </c>
      <c r="AU21" s="1">
        <v>12061.44</v>
      </c>
      <c r="AV21" s="1">
        <v>3526.22</v>
      </c>
      <c r="AW21">
        <v>0.28120000000000001</v>
      </c>
      <c r="AX21" s="1">
        <v>6783.92</v>
      </c>
      <c r="AY21">
        <v>0.54110000000000003</v>
      </c>
      <c r="AZ21" s="1">
        <v>1424.28</v>
      </c>
      <c r="BA21">
        <v>0.11360000000000001</v>
      </c>
      <c r="BB21">
        <v>803.34</v>
      </c>
      <c r="BC21">
        <v>6.4100000000000004E-2</v>
      </c>
      <c r="BD21" s="1">
        <v>12537.76</v>
      </c>
      <c r="BE21" s="1">
        <v>3691.2</v>
      </c>
      <c r="BF21">
        <v>0.72489999999999999</v>
      </c>
      <c r="BG21">
        <v>0.57820000000000005</v>
      </c>
      <c r="BH21">
        <v>0.2727</v>
      </c>
      <c r="BI21">
        <v>0.11070000000000001</v>
      </c>
      <c r="BJ21">
        <v>2.0199999999999999E-2</v>
      </c>
      <c r="BK21">
        <v>1.8100000000000002E-2</v>
      </c>
    </row>
    <row r="22" spans="1:63" x14ac:dyDescent="0.25">
      <c r="A22" t="s">
        <v>19</v>
      </c>
      <c r="B22">
        <v>49171</v>
      </c>
      <c r="C22">
        <v>24</v>
      </c>
      <c r="D22">
        <v>120.52</v>
      </c>
      <c r="E22" s="1">
        <v>2892.37</v>
      </c>
      <c r="F22" s="1">
        <v>2879.23</v>
      </c>
      <c r="G22">
        <v>3.6499999999999998E-2</v>
      </c>
      <c r="H22">
        <v>2.0999999999999999E-3</v>
      </c>
      <c r="I22">
        <v>3.2199999999999999E-2</v>
      </c>
      <c r="J22">
        <v>0</v>
      </c>
      <c r="K22">
        <v>2.4199999999999999E-2</v>
      </c>
      <c r="L22">
        <v>0.88</v>
      </c>
      <c r="M22">
        <v>2.5000000000000001E-2</v>
      </c>
      <c r="N22">
        <v>8.5599999999999996E-2</v>
      </c>
      <c r="O22">
        <v>7.1000000000000004E-3</v>
      </c>
      <c r="P22">
        <v>8.8300000000000003E-2</v>
      </c>
      <c r="Q22" s="1">
        <v>75640.69</v>
      </c>
      <c r="R22">
        <v>4.8599999999999997E-2</v>
      </c>
      <c r="S22">
        <v>0.15140000000000001</v>
      </c>
      <c r="T22">
        <v>0.8</v>
      </c>
      <c r="U22">
        <v>14.5</v>
      </c>
      <c r="V22" s="1">
        <v>103587.38</v>
      </c>
      <c r="W22">
        <v>199.47</v>
      </c>
      <c r="X22" s="1">
        <v>214971.23</v>
      </c>
      <c r="Y22">
        <v>0.81510000000000005</v>
      </c>
      <c r="Z22">
        <v>0.16700000000000001</v>
      </c>
      <c r="AA22">
        <v>1.7899999999999999E-2</v>
      </c>
      <c r="AB22">
        <v>0.18490000000000001</v>
      </c>
      <c r="AC22">
        <v>214.97</v>
      </c>
      <c r="AD22" s="1">
        <v>9445.0499999999993</v>
      </c>
      <c r="AE22" s="1">
        <v>1181.23</v>
      </c>
      <c r="AF22" s="1">
        <v>227937.79</v>
      </c>
      <c r="AG22">
        <v>556</v>
      </c>
      <c r="AH22" s="1">
        <v>52348</v>
      </c>
      <c r="AI22" s="1">
        <v>109801</v>
      </c>
      <c r="AJ22">
        <v>75.38</v>
      </c>
      <c r="AK22">
        <v>43.09</v>
      </c>
      <c r="AL22">
        <v>44.7</v>
      </c>
      <c r="AM22">
        <v>5.6</v>
      </c>
      <c r="AN22">
        <v>0</v>
      </c>
      <c r="AO22">
        <v>0.66759999999999997</v>
      </c>
      <c r="AP22" s="1">
        <v>1323.77</v>
      </c>
      <c r="AQ22" s="1">
        <v>1828.14</v>
      </c>
      <c r="AR22" s="1">
        <v>7127.29</v>
      </c>
      <c r="AS22">
        <v>760.56</v>
      </c>
      <c r="AT22">
        <v>422.33</v>
      </c>
      <c r="AU22" s="1">
        <v>11462.1</v>
      </c>
      <c r="AV22" s="1">
        <v>3103.26</v>
      </c>
      <c r="AW22">
        <v>0.2515</v>
      </c>
      <c r="AX22" s="1">
        <v>8318.99</v>
      </c>
      <c r="AY22">
        <v>0.67410000000000003</v>
      </c>
      <c r="AZ22">
        <v>649.30999999999995</v>
      </c>
      <c r="BA22">
        <v>5.2600000000000001E-2</v>
      </c>
      <c r="BB22">
        <v>268.56</v>
      </c>
      <c r="BC22">
        <v>2.18E-2</v>
      </c>
      <c r="BD22" s="1">
        <v>12340.12</v>
      </c>
      <c r="BE22" s="1">
        <v>1523.02</v>
      </c>
      <c r="BF22">
        <v>0.15310000000000001</v>
      </c>
      <c r="BG22">
        <v>0.63880000000000003</v>
      </c>
      <c r="BH22">
        <v>0.22839999999999999</v>
      </c>
      <c r="BI22">
        <v>8.5699999999999998E-2</v>
      </c>
      <c r="BJ22">
        <v>3.0499999999999999E-2</v>
      </c>
      <c r="BK22">
        <v>1.6500000000000001E-2</v>
      </c>
    </row>
    <row r="23" spans="1:63" x14ac:dyDescent="0.25">
      <c r="A23" t="s">
        <v>20</v>
      </c>
      <c r="B23">
        <v>48298</v>
      </c>
      <c r="C23">
        <v>27</v>
      </c>
      <c r="D23">
        <v>178.18</v>
      </c>
      <c r="E23" s="1">
        <v>4810.88</v>
      </c>
      <c r="F23" s="1">
        <v>4946.4799999999996</v>
      </c>
      <c r="G23">
        <v>7.6E-3</v>
      </c>
      <c r="H23">
        <v>4.0000000000000002E-4</v>
      </c>
      <c r="I23">
        <v>0.1183</v>
      </c>
      <c r="J23">
        <v>1.8E-3</v>
      </c>
      <c r="K23">
        <v>5.0799999999999998E-2</v>
      </c>
      <c r="L23">
        <v>0.78480000000000005</v>
      </c>
      <c r="M23">
        <v>3.6299999999999999E-2</v>
      </c>
      <c r="N23">
        <v>0.50509999999999999</v>
      </c>
      <c r="O23">
        <v>8.3000000000000001E-3</v>
      </c>
      <c r="P23">
        <v>0.12189999999999999</v>
      </c>
      <c r="Q23" s="1">
        <v>48391.76</v>
      </c>
      <c r="R23">
        <v>0.61270000000000002</v>
      </c>
      <c r="S23">
        <v>0.18790000000000001</v>
      </c>
      <c r="T23">
        <v>0.19939999999999999</v>
      </c>
      <c r="U23">
        <v>35.799999999999997</v>
      </c>
      <c r="V23" s="1">
        <v>58631.87</v>
      </c>
      <c r="W23">
        <v>131.30000000000001</v>
      </c>
      <c r="X23" s="1">
        <v>126263.56</v>
      </c>
      <c r="Y23">
        <v>0.6855</v>
      </c>
      <c r="Z23">
        <v>0.28699999999999998</v>
      </c>
      <c r="AA23">
        <v>2.75E-2</v>
      </c>
      <c r="AB23">
        <v>0.3145</v>
      </c>
      <c r="AC23">
        <v>126.26</v>
      </c>
      <c r="AD23" s="1">
        <v>4229.3999999999996</v>
      </c>
      <c r="AE23">
        <v>586.19000000000005</v>
      </c>
      <c r="AF23" s="1">
        <v>120541.4</v>
      </c>
      <c r="AG23">
        <v>240</v>
      </c>
      <c r="AH23" s="1">
        <v>31158</v>
      </c>
      <c r="AI23" s="1">
        <v>46000</v>
      </c>
      <c r="AJ23">
        <v>56.7</v>
      </c>
      <c r="AK23">
        <v>31.66</v>
      </c>
      <c r="AL23">
        <v>35.659999999999997</v>
      </c>
      <c r="AM23">
        <v>6.4</v>
      </c>
      <c r="AN23">
        <v>0</v>
      </c>
      <c r="AO23">
        <v>0.72170000000000001</v>
      </c>
      <c r="AP23" s="1">
        <v>1090.76</v>
      </c>
      <c r="AQ23" s="1">
        <v>1647.76</v>
      </c>
      <c r="AR23" s="1">
        <v>5190.5600000000004</v>
      </c>
      <c r="AS23">
        <v>549.9</v>
      </c>
      <c r="AT23">
        <v>167.13</v>
      </c>
      <c r="AU23" s="1">
        <v>8646.1200000000008</v>
      </c>
      <c r="AV23" s="1">
        <v>4972.91</v>
      </c>
      <c r="AW23">
        <v>0.48449999999999999</v>
      </c>
      <c r="AX23" s="1">
        <v>3370.21</v>
      </c>
      <c r="AY23">
        <v>0.32829999999999998</v>
      </c>
      <c r="AZ23" s="1">
        <v>1244.99</v>
      </c>
      <c r="BA23">
        <v>0.12130000000000001</v>
      </c>
      <c r="BB23">
        <v>676.57</v>
      </c>
      <c r="BC23">
        <v>6.59E-2</v>
      </c>
      <c r="BD23" s="1">
        <v>10264.68</v>
      </c>
      <c r="BE23" s="1">
        <v>4198.95</v>
      </c>
      <c r="BF23">
        <v>1.1720999999999999</v>
      </c>
      <c r="BG23">
        <v>0.52549999999999997</v>
      </c>
      <c r="BH23">
        <v>0.2331</v>
      </c>
      <c r="BI23">
        <v>0.20250000000000001</v>
      </c>
      <c r="BJ23">
        <v>2.7300000000000001E-2</v>
      </c>
      <c r="BK23">
        <v>1.15E-2</v>
      </c>
    </row>
    <row r="24" spans="1:63" x14ac:dyDescent="0.25">
      <c r="A24" t="s">
        <v>21</v>
      </c>
      <c r="B24">
        <v>48124</v>
      </c>
      <c r="C24">
        <v>11</v>
      </c>
      <c r="D24">
        <v>340.08</v>
      </c>
      <c r="E24" s="1">
        <v>3740.93</v>
      </c>
      <c r="F24" s="1">
        <v>3700.12</v>
      </c>
      <c r="G24">
        <v>1.4999999999999999E-2</v>
      </c>
      <c r="H24">
        <v>1.4E-3</v>
      </c>
      <c r="I24">
        <v>9.9000000000000008E-3</v>
      </c>
      <c r="J24">
        <v>1.1000000000000001E-3</v>
      </c>
      <c r="K24">
        <v>2.2499999999999999E-2</v>
      </c>
      <c r="L24">
        <v>0.92090000000000005</v>
      </c>
      <c r="M24">
        <v>2.9100000000000001E-2</v>
      </c>
      <c r="N24">
        <v>8.8099999999999998E-2</v>
      </c>
      <c r="O24">
        <v>2.2000000000000001E-3</v>
      </c>
      <c r="P24">
        <v>0.1061</v>
      </c>
      <c r="Q24" s="1">
        <v>61856.07</v>
      </c>
      <c r="R24">
        <v>0.13539999999999999</v>
      </c>
      <c r="S24">
        <v>0.19650000000000001</v>
      </c>
      <c r="T24">
        <v>0.66810000000000003</v>
      </c>
      <c r="U24">
        <v>18.5</v>
      </c>
      <c r="V24" s="1">
        <v>92226.17</v>
      </c>
      <c r="W24">
        <v>200.46</v>
      </c>
      <c r="X24" s="1">
        <v>227095.9</v>
      </c>
      <c r="Y24">
        <v>0.84079999999999999</v>
      </c>
      <c r="Z24">
        <v>0.1076</v>
      </c>
      <c r="AA24">
        <v>5.1499999999999997E-2</v>
      </c>
      <c r="AB24">
        <v>0.15920000000000001</v>
      </c>
      <c r="AC24">
        <v>227.1</v>
      </c>
      <c r="AD24" s="1">
        <v>9776.8700000000008</v>
      </c>
      <c r="AE24" s="1">
        <v>1148.6300000000001</v>
      </c>
      <c r="AF24" s="1">
        <v>238592.53</v>
      </c>
      <c r="AG24">
        <v>570</v>
      </c>
      <c r="AH24" s="1">
        <v>52195</v>
      </c>
      <c r="AI24" s="1">
        <v>99571</v>
      </c>
      <c r="AJ24">
        <v>68.989999999999995</v>
      </c>
      <c r="AK24">
        <v>40.44</v>
      </c>
      <c r="AL24">
        <v>51.03</v>
      </c>
      <c r="AM24">
        <v>4.2</v>
      </c>
      <c r="AN24">
        <v>0</v>
      </c>
      <c r="AO24">
        <v>0.68869999999999998</v>
      </c>
      <c r="AP24" s="1">
        <v>1327.9</v>
      </c>
      <c r="AQ24" s="1">
        <v>1855.84</v>
      </c>
      <c r="AR24" s="1">
        <v>6093.38</v>
      </c>
      <c r="AS24">
        <v>635.67999999999995</v>
      </c>
      <c r="AT24">
        <v>390.08</v>
      </c>
      <c r="AU24" s="1">
        <v>10302.879999999999</v>
      </c>
      <c r="AV24" s="1">
        <v>2454.69</v>
      </c>
      <c r="AW24">
        <v>0.20580000000000001</v>
      </c>
      <c r="AX24" s="1">
        <v>8337.93</v>
      </c>
      <c r="AY24">
        <v>0.69899999999999995</v>
      </c>
      <c r="AZ24">
        <v>830.07</v>
      </c>
      <c r="BA24">
        <v>6.9599999999999995E-2</v>
      </c>
      <c r="BB24">
        <v>305.24</v>
      </c>
      <c r="BC24">
        <v>2.5600000000000001E-2</v>
      </c>
      <c r="BD24" s="1">
        <v>11927.93</v>
      </c>
      <c r="BE24">
        <v>576.28</v>
      </c>
      <c r="BF24">
        <v>5.9299999999999999E-2</v>
      </c>
      <c r="BG24">
        <v>0.59509999999999996</v>
      </c>
      <c r="BH24">
        <v>0.2117</v>
      </c>
      <c r="BI24">
        <v>0.12970000000000001</v>
      </c>
      <c r="BJ24">
        <v>4.19E-2</v>
      </c>
      <c r="BK24">
        <v>2.1600000000000001E-2</v>
      </c>
    </row>
    <row r="25" spans="1:63" x14ac:dyDescent="0.25">
      <c r="A25" t="s">
        <v>22</v>
      </c>
      <c r="B25">
        <v>48116</v>
      </c>
      <c r="C25">
        <v>21</v>
      </c>
      <c r="D25">
        <v>205.96</v>
      </c>
      <c r="E25" s="1">
        <v>4325.08</v>
      </c>
      <c r="F25" s="1">
        <v>4242.41</v>
      </c>
      <c r="G25">
        <v>3.2399999999999998E-2</v>
      </c>
      <c r="H25">
        <v>6.9999999999999999E-4</v>
      </c>
      <c r="I25">
        <v>2.6100000000000002E-2</v>
      </c>
      <c r="J25">
        <v>1E-4</v>
      </c>
      <c r="K25">
        <v>6.2199999999999998E-2</v>
      </c>
      <c r="L25">
        <v>0.83879999999999999</v>
      </c>
      <c r="M25">
        <v>3.9699999999999999E-2</v>
      </c>
      <c r="N25">
        <v>0.1014</v>
      </c>
      <c r="O25">
        <v>2.01E-2</v>
      </c>
      <c r="P25">
        <v>9.2399999999999996E-2</v>
      </c>
      <c r="Q25" s="1">
        <v>57034.03</v>
      </c>
      <c r="R25">
        <v>0.7863</v>
      </c>
      <c r="S25">
        <v>0.1368</v>
      </c>
      <c r="T25">
        <v>7.6899999999999996E-2</v>
      </c>
      <c r="U25">
        <v>16</v>
      </c>
      <c r="V25" s="1">
        <v>91338.559999999998</v>
      </c>
      <c r="W25">
        <v>267.47000000000003</v>
      </c>
      <c r="X25" s="1">
        <v>188656.36</v>
      </c>
      <c r="Y25">
        <v>0.77680000000000005</v>
      </c>
      <c r="Z25">
        <v>0.20599999999999999</v>
      </c>
      <c r="AA25">
        <v>1.7299999999999999E-2</v>
      </c>
      <c r="AB25">
        <v>0.22320000000000001</v>
      </c>
      <c r="AC25">
        <v>188.66</v>
      </c>
      <c r="AD25" s="1">
        <v>7152.83</v>
      </c>
      <c r="AE25">
        <v>780.19</v>
      </c>
      <c r="AF25" s="1">
        <v>205065.91</v>
      </c>
      <c r="AG25">
        <v>529</v>
      </c>
      <c r="AH25" s="1">
        <v>58170</v>
      </c>
      <c r="AI25" s="1">
        <v>95896</v>
      </c>
      <c r="AJ25">
        <v>54.5</v>
      </c>
      <c r="AK25">
        <v>37.79</v>
      </c>
      <c r="AL25">
        <v>37.01</v>
      </c>
      <c r="AM25">
        <v>5.8</v>
      </c>
      <c r="AN25">
        <v>0</v>
      </c>
      <c r="AO25">
        <v>0.5554</v>
      </c>
      <c r="AP25" s="1">
        <v>1073.22</v>
      </c>
      <c r="AQ25" s="1">
        <v>1494.31</v>
      </c>
      <c r="AR25" s="1">
        <v>5758.8</v>
      </c>
      <c r="AS25">
        <v>375.71</v>
      </c>
      <c r="AT25">
        <v>244.41</v>
      </c>
      <c r="AU25" s="1">
        <v>8946.4599999999991</v>
      </c>
      <c r="AV25" s="1">
        <v>1982.23</v>
      </c>
      <c r="AW25">
        <v>0.22040000000000001</v>
      </c>
      <c r="AX25" s="1">
        <v>5874.81</v>
      </c>
      <c r="AY25">
        <v>0.6532</v>
      </c>
      <c r="AZ25">
        <v>838.3</v>
      </c>
      <c r="BA25">
        <v>9.3200000000000005E-2</v>
      </c>
      <c r="BB25">
        <v>298.88</v>
      </c>
      <c r="BC25">
        <v>3.32E-2</v>
      </c>
      <c r="BD25" s="1">
        <v>8994.2199999999993</v>
      </c>
      <c r="BE25">
        <v>963.5</v>
      </c>
      <c r="BF25">
        <v>0.1421</v>
      </c>
      <c r="BG25">
        <v>0.54649999999999999</v>
      </c>
      <c r="BH25">
        <v>0.2162</v>
      </c>
      <c r="BI25">
        <v>0.1724</v>
      </c>
      <c r="BJ25">
        <v>5.0500000000000003E-2</v>
      </c>
      <c r="BK25">
        <v>1.43E-2</v>
      </c>
    </row>
    <row r="26" spans="1:63" x14ac:dyDescent="0.25">
      <c r="A26" t="s">
        <v>23</v>
      </c>
      <c r="B26">
        <v>46706</v>
      </c>
      <c r="C26">
        <v>52</v>
      </c>
      <c r="D26">
        <v>11.6</v>
      </c>
      <c r="E26">
        <v>603.11</v>
      </c>
      <c r="F26">
        <v>731.12</v>
      </c>
      <c r="G26">
        <v>8.2000000000000007E-3</v>
      </c>
      <c r="H26">
        <v>1.4E-3</v>
      </c>
      <c r="I26">
        <v>6.4999999999999997E-3</v>
      </c>
      <c r="J26">
        <v>0</v>
      </c>
      <c r="K26">
        <v>0.1081</v>
      </c>
      <c r="L26">
        <v>0.86880000000000002</v>
      </c>
      <c r="M26">
        <v>7.0000000000000001E-3</v>
      </c>
      <c r="N26">
        <v>0.29909999999999998</v>
      </c>
      <c r="O26">
        <v>0</v>
      </c>
      <c r="P26">
        <v>8.4900000000000003E-2</v>
      </c>
      <c r="Q26" s="1">
        <v>55905.120000000003</v>
      </c>
      <c r="R26">
        <v>0.2281</v>
      </c>
      <c r="S26">
        <v>0.15790000000000001</v>
      </c>
      <c r="T26">
        <v>0.61399999999999999</v>
      </c>
      <c r="U26">
        <v>7</v>
      </c>
      <c r="V26" s="1">
        <v>63142.86</v>
      </c>
      <c r="W26">
        <v>82.27</v>
      </c>
      <c r="X26" s="1">
        <v>177085.37</v>
      </c>
      <c r="Y26">
        <v>0.7611</v>
      </c>
      <c r="Z26">
        <v>0.13669999999999999</v>
      </c>
      <c r="AA26">
        <v>0.1022</v>
      </c>
      <c r="AB26">
        <v>0.2389</v>
      </c>
      <c r="AC26">
        <v>177.09</v>
      </c>
      <c r="AD26" s="1">
        <v>5298.07</v>
      </c>
      <c r="AE26">
        <v>531.52</v>
      </c>
      <c r="AF26" s="1">
        <v>119064.73</v>
      </c>
      <c r="AG26">
        <v>231</v>
      </c>
      <c r="AH26" s="1">
        <v>33061</v>
      </c>
      <c r="AI26" s="1">
        <v>51246</v>
      </c>
      <c r="AJ26">
        <v>44.48</v>
      </c>
      <c r="AK26">
        <v>25.44</v>
      </c>
      <c r="AL26">
        <v>43.94</v>
      </c>
      <c r="AM26">
        <v>5</v>
      </c>
      <c r="AN26" s="1">
        <v>1454.49</v>
      </c>
      <c r="AO26">
        <v>1.367</v>
      </c>
      <c r="AP26" s="1">
        <v>1589.19</v>
      </c>
      <c r="AQ26" s="1">
        <v>1863.39</v>
      </c>
      <c r="AR26" s="1">
        <v>6600.61</v>
      </c>
      <c r="AS26">
        <v>491</v>
      </c>
      <c r="AT26">
        <v>514.75</v>
      </c>
      <c r="AU26" s="1">
        <v>11058.93</v>
      </c>
      <c r="AV26" s="1">
        <v>4962.28</v>
      </c>
      <c r="AW26">
        <v>0.36570000000000003</v>
      </c>
      <c r="AX26" s="1">
        <v>4928.5600000000004</v>
      </c>
      <c r="AY26">
        <v>0.36320000000000002</v>
      </c>
      <c r="AZ26" s="1">
        <v>2877.16</v>
      </c>
      <c r="BA26">
        <v>0.21199999999999999</v>
      </c>
      <c r="BB26">
        <v>800.33</v>
      </c>
      <c r="BC26">
        <v>5.8999999999999997E-2</v>
      </c>
      <c r="BD26" s="1">
        <v>13568.32</v>
      </c>
      <c r="BE26" s="1">
        <v>5818.42</v>
      </c>
      <c r="BF26">
        <v>1.607</v>
      </c>
      <c r="BG26">
        <v>0.51929999999999998</v>
      </c>
      <c r="BH26">
        <v>0.2001</v>
      </c>
      <c r="BI26">
        <v>0.21479999999999999</v>
      </c>
      <c r="BJ26">
        <v>4.4200000000000003E-2</v>
      </c>
      <c r="BK26">
        <v>2.1600000000000001E-2</v>
      </c>
    </row>
    <row r="27" spans="1:63" x14ac:dyDescent="0.25">
      <c r="A27" t="s">
        <v>24</v>
      </c>
      <c r="B27">
        <v>43539</v>
      </c>
      <c r="C27">
        <v>9</v>
      </c>
      <c r="D27">
        <v>452.77</v>
      </c>
      <c r="E27" s="1">
        <v>4074.9</v>
      </c>
      <c r="F27" s="1">
        <v>3733.38</v>
      </c>
      <c r="G27">
        <v>4.3E-3</v>
      </c>
      <c r="H27">
        <v>4.0000000000000002E-4</v>
      </c>
      <c r="I27">
        <v>0.1263</v>
      </c>
      <c r="J27">
        <v>2.7000000000000001E-3</v>
      </c>
      <c r="K27">
        <v>1.77E-2</v>
      </c>
      <c r="L27">
        <v>0.77659999999999996</v>
      </c>
      <c r="M27">
        <v>7.1999999999999995E-2</v>
      </c>
      <c r="N27">
        <v>0.75790000000000002</v>
      </c>
      <c r="O27">
        <v>6.0000000000000001E-3</v>
      </c>
      <c r="P27">
        <v>0.1993</v>
      </c>
      <c r="Q27" s="1">
        <v>59368.76</v>
      </c>
      <c r="R27">
        <v>0.22270000000000001</v>
      </c>
      <c r="S27">
        <v>0.1681</v>
      </c>
      <c r="T27">
        <v>0.60919999999999996</v>
      </c>
      <c r="U27">
        <v>28</v>
      </c>
      <c r="V27" s="1">
        <v>70526.070000000007</v>
      </c>
      <c r="W27">
        <v>145.44</v>
      </c>
      <c r="X27" s="1">
        <v>82185.399999999994</v>
      </c>
      <c r="Y27">
        <v>0.7621</v>
      </c>
      <c r="Z27">
        <v>0.19969999999999999</v>
      </c>
      <c r="AA27">
        <v>3.8199999999999998E-2</v>
      </c>
      <c r="AB27">
        <v>0.2379</v>
      </c>
      <c r="AC27">
        <v>82.19</v>
      </c>
      <c r="AD27" s="1">
        <v>3707.3</v>
      </c>
      <c r="AE27">
        <v>572.39</v>
      </c>
      <c r="AF27" s="1">
        <v>81147.63</v>
      </c>
      <c r="AG27">
        <v>68</v>
      </c>
      <c r="AH27" s="1">
        <v>26925</v>
      </c>
      <c r="AI27" s="1">
        <v>37680</v>
      </c>
      <c r="AJ27">
        <v>62.63</v>
      </c>
      <c r="AK27">
        <v>42.71</v>
      </c>
      <c r="AL27">
        <v>50.93</v>
      </c>
      <c r="AM27">
        <v>4.3</v>
      </c>
      <c r="AN27">
        <v>0</v>
      </c>
      <c r="AO27">
        <v>1.3246</v>
      </c>
      <c r="AP27" s="1">
        <v>1432.44</v>
      </c>
      <c r="AQ27" s="1">
        <v>2156.14</v>
      </c>
      <c r="AR27" s="1">
        <v>6447.45</v>
      </c>
      <c r="AS27">
        <v>639.33000000000004</v>
      </c>
      <c r="AT27">
        <v>273.64999999999998</v>
      </c>
      <c r="AU27" s="1">
        <v>10949</v>
      </c>
      <c r="AV27" s="1">
        <v>8309.82</v>
      </c>
      <c r="AW27">
        <v>0.59560000000000002</v>
      </c>
      <c r="AX27" s="1">
        <v>3483.78</v>
      </c>
      <c r="AY27">
        <v>0.24970000000000001</v>
      </c>
      <c r="AZ27" s="1">
        <v>1055.24</v>
      </c>
      <c r="BA27">
        <v>7.5600000000000001E-2</v>
      </c>
      <c r="BB27" s="1">
        <v>1103.04</v>
      </c>
      <c r="BC27">
        <v>7.9100000000000004E-2</v>
      </c>
      <c r="BD27" s="1">
        <v>13951.88</v>
      </c>
      <c r="BE27" s="1">
        <v>5994.19</v>
      </c>
      <c r="BF27">
        <v>3.2018</v>
      </c>
      <c r="BG27">
        <v>0.53129999999999999</v>
      </c>
      <c r="BH27">
        <v>0.19120000000000001</v>
      </c>
      <c r="BI27">
        <v>0.24279999999999999</v>
      </c>
      <c r="BJ27">
        <v>2.4E-2</v>
      </c>
      <c r="BK27">
        <v>1.0699999999999999E-2</v>
      </c>
    </row>
    <row r="28" spans="1:63" x14ac:dyDescent="0.25">
      <c r="A28" t="s">
        <v>25</v>
      </c>
      <c r="B28">
        <v>45203</v>
      </c>
      <c r="C28">
        <v>125</v>
      </c>
      <c r="D28">
        <v>9.4499999999999993</v>
      </c>
      <c r="E28" s="1">
        <v>1180.8800000000001</v>
      </c>
      <c r="F28" s="1">
        <v>1364.99</v>
      </c>
      <c r="G28">
        <v>1.5E-3</v>
      </c>
      <c r="H28">
        <v>0</v>
      </c>
      <c r="I28">
        <v>2.0999999999999999E-3</v>
      </c>
      <c r="J28">
        <v>1.5E-3</v>
      </c>
      <c r="K28">
        <v>5.5999999999999999E-3</v>
      </c>
      <c r="L28">
        <v>0.96409999999999996</v>
      </c>
      <c r="M28">
        <v>2.53E-2</v>
      </c>
      <c r="N28">
        <v>0.39660000000000001</v>
      </c>
      <c r="O28">
        <v>6.9999999999999999E-4</v>
      </c>
      <c r="P28">
        <v>0.1308</v>
      </c>
      <c r="Q28" s="1">
        <v>49366.91</v>
      </c>
      <c r="R28">
        <v>0.29270000000000002</v>
      </c>
      <c r="S28">
        <v>0.1341</v>
      </c>
      <c r="T28">
        <v>0.57320000000000004</v>
      </c>
      <c r="U28">
        <v>6.5</v>
      </c>
      <c r="V28" s="1">
        <v>79418.460000000006</v>
      </c>
      <c r="W28">
        <v>175.37</v>
      </c>
      <c r="X28" s="1">
        <v>183408.01</v>
      </c>
      <c r="Y28">
        <v>0.51490000000000002</v>
      </c>
      <c r="Z28">
        <v>0.32429999999999998</v>
      </c>
      <c r="AA28">
        <v>0.1608</v>
      </c>
      <c r="AB28">
        <v>0.48509999999999998</v>
      </c>
      <c r="AC28">
        <v>183.41</v>
      </c>
      <c r="AD28" s="1">
        <v>4872.53</v>
      </c>
      <c r="AE28">
        <v>311.20999999999998</v>
      </c>
      <c r="AF28" s="1">
        <v>120647.98</v>
      </c>
      <c r="AG28">
        <v>241</v>
      </c>
      <c r="AH28" s="1">
        <v>32961</v>
      </c>
      <c r="AI28" s="1">
        <v>54398</v>
      </c>
      <c r="AJ28">
        <v>41.9</v>
      </c>
      <c r="AK28">
        <v>21.45</v>
      </c>
      <c r="AL28">
        <v>27.09</v>
      </c>
      <c r="AM28">
        <v>3.9</v>
      </c>
      <c r="AN28">
        <v>0.2</v>
      </c>
      <c r="AO28">
        <v>0.50539999999999996</v>
      </c>
      <c r="AP28">
        <v>937.56</v>
      </c>
      <c r="AQ28" s="1">
        <v>1838.67</v>
      </c>
      <c r="AR28" s="1">
        <v>5510.28</v>
      </c>
      <c r="AS28">
        <v>830.53</v>
      </c>
      <c r="AT28">
        <v>452.91</v>
      </c>
      <c r="AU28" s="1">
        <v>9569.9699999999993</v>
      </c>
      <c r="AV28" s="1">
        <v>4924.08</v>
      </c>
      <c r="AW28">
        <v>0.44269999999999998</v>
      </c>
      <c r="AX28" s="1">
        <v>3816.89</v>
      </c>
      <c r="AY28">
        <v>0.34310000000000002</v>
      </c>
      <c r="AZ28" s="1">
        <v>1543.52</v>
      </c>
      <c r="BA28">
        <v>0.13880000000000001</v>
      </c>
      <c r="BB28">
        <v>839.24</v>
      </c>
      <c r="BC28">
        <v>7.5399999999999995E-2</v>
      </c>
      <c r="BD28" s="1">
        <v>11123.74</v>
      </c>
      <c r="BE28" s="1">
        <v>5664.64</v>
      </c>
      <c r="BF28">
        <v>1.5590999999999999</v>
      </c>
      <c r="BG28">
        <v>0.4995</v>
      </c>
      <c r="BH28">
        <v>0.26960000000000001</v>
      </c>
      <c r="BI28">
        <v>0.14599999999999999</v>
      </c>
      <c r="BJ28">
        <v>4.6199999999999998E-2</v>
      </c>
      <c r="BK28">
        <v>3.8800000000000001E-2</v>
      </c>
    </row>
    <row r="29" spans="1:63" x14ac:dyDescent="0.25">
      <c r="A29" t="s">
        <v>26</v>
      </c>
      <c r="B29">
        <v>46300</v>
      </c>
      <c r="C29">
        <v>26</v>
      </c>
      <c r="D29">
        <v>86.09</v>
      </c>
      <c r="E29" s="1">
        <v>2238.4299999999998</v>
      </c>
      <c r="F29" s="1">
        <v>2199.2800000000002</v>
      </c>
      <c r="G29">
        <v>1.29E-2</v>
      </c>
      <c r="H29">
        <v>5.0000000000000001E-4</v>
      </c>
      <c r="I29">
        <v>2.52E-2</v>
      </c>
      <c r="J29">
        <v>8.9999999999999998E-4</v>
      </c>
      <c r="K29">
        <v>2.4E-2</v>
      </c>
      <c r="L29">
        <v>0.87609999999999999</v>
      </c>
      <c r="M29">
        <v>6.0400000000000002E-2</v>
      </c>
      <c r="N29">
        <v>0.44990000000000002</v>
      </c>
      <c r="O29">
        <v>5.4000000000000003E-3</v>
      </c>
      <c r="P29">
        <v>0.16250000000000001</v>
      </c>
      <c r="Q29" s="1">
        <v>54768.89</v>
      </c>
      <c r="R29">
        <v>0.31969999999999998</v>
      </c>
      <c r="S29">
        <v>0.18029999999999999</v>
      </c>
      <c r="T29">
        <v>0.5</v>
      </c>
      <c r="U29">
        <v>12</v>
      </c>
      <c r="V29" s="1">
        <v>77342.17</v>
      </c>
      <c r="W29">
        <v>180.8</v>
      </c>
      <c r="X29" s="1">
        <v>95815.88</v>
      </c>
      <c r="Y29">
        <v>0.67879999999999996</v>
      </c>
      <c r="Z29">
        <v>0.25969999999999999</v>
      </c>
      <c r="AA29">
        <v>6.1499999999999999E-2</v>
      </c>
      <c r="AB29">
        <v>0.32119999999999999</v>
      </c>
      <c r="AC29">
        <v>95.82</v>
      </c>
      <c r="AD29" s="1">
        <v>3516.69</v>
      </c>
      <c r="AE29">
        <v>345.39</v>
      </c>
      <c r="AF29" s="1">
        <v>100431.87</v>
      </c>
      <c r="AG29">
        <v>134</v>
      </c>
      <c r="AH29" s="1">
        <v>36162</v>
      </c>
      <c r="AI29" s="1">
        <v>58384</v>
      </c>
      <c r="AJ29">
        <v>55.05</v>
      </c>
      <c r="AK29">
        <v>30.63</v>
      </c>
      <c r="AL29">
        <v>48.24</v>
      </c>
      <c r="AM29">
        <v>4.3</v>
      </c>
      <c r="AN29">
        <v>0</v>
      </c>
      <c r="AO29">
        <v>0.56269999999999998</v>
      </c>
      <c r="AP29" s="1">
        <v>1199.97</v>
      </c>
      <c r="AQ29" s="1">
        <v>1585.66</v>
      </c>
      <c r="AR29" s="1">
        <v>5058.12</v>
      </c>
      <c r="AS29">
        <v>178.99</v>
      </c>
      <c r="AT29">
        <v>36.33</v>
      </c>
      <c r="AU29" s="1">
        <v>8059.07</v>
      </c>
      <c r="AV29" s="1">
        <v>4790.16</v>
      </c>
      <c r="AW29">
        <v>0.45889999999999997</v>
      </c>
      <c r="AX29" s="1">
        <v>3419.63</v>
      </c>
      <c r="AY29">
        <v>0.3276</v>
      </c>
      <c r="AZ29" s="1">
        <v>1185.2</v>
      </c>
      <c r="BA29">
        <v>0.1135</v>
      </c>
      <c r="BB29" s="1">
        <v>1042.99</v>
      </c>
      <c r="BC29">
        <v>9.9900000000000003E-2</v>
      </c>
      <c r="BD29" s="1">
        <v>10437.99</v>
      </c>
      <c r="BE29" s="1">
        <v>4351.04</v>
      </c>
      <c r="BF29">
        <v>1.2349000000000001</v>
      </c>
      <c r="BG29">
        <v>0.49359999999999998</v>
      </c>
      <c r="BH29">
        <v>0.1993</v>
      </c>
      <c r="BI29">
        <v>0.2747</v>
      </c>
      <c r="BJ29">
        <v>2.4799999999999999E-2</v>
      </c>
      <c r="BK29">
        <v>7.7000000000000002E-3</v>
      </c>
    </row>
    <row r="30" spans="1:63" x14ac:dyDescent="0.25">
      <c r="A30" t="s">
        <v>27</v>
      </c>
      <c r="B30">
        <v>45765</v>
      </c>
      <c r="C30">
        <v>46</v>
      </c>
      <c r="D30">
        <v>38.729999999999997</v>
      </c>
      <c r="E30" s="1">
        <v>1781.56</v>
      </c>
      <c r="F30" s="1">
        <v>1744.25</v>
      </c>
      <c r="G30">
        <v>1.7299999999999999E-2</v>
      </c>
      <c r="H30">
        <v>5.9999999999999995E-4</v>
      </c>
      <c r="I30">
        <v>4.8599999999999997E-2</v>
      </c>
      <c r="J30">
        <v>4.0000000000000002E-4</v>
      </c>
      <c r="K30">
        <v>3.4299999999999997E-2</v>
      </c>
      <c r="L30">
        <v>0.88670000000000004</v>
      </c>
      <c r="M30">
        <v>1.2200000000000001E-2</v>
      </c>
      <c r="N30">
        <v>0.45590000000000003</v>
      </c>
      <c r="O30">
        <v>1.6999999999999999E-3</v>
      </c>
      <c r="P30">
        <v>8.5599999999999996E-2</v>
      </c>
      <c r="Q30" s="1">
        <v>54956.21</v>
      </c>
      <c r="R30">
        <v>0.21820000000000001</v>
      </c>
      <c r="S30">
        <v>0.2545</v>
      </c>
      <c r="T30">
        <v>0.52729999999999999</v>
      </c>
      <c r="U30">
        <v>15</v>
      </c>
      <c r="V30" s="1">
        <v>69803.399999999994</v>
      </c>
      <c r="W30">
        <v>113.99</v>
      </c>
      <c r="X30" s="1">
        <v>136736.44</v>
      </c>
      <c r="Y30">
        <v>0.66669999999999996</v>
      </c>
      <c r="Z30">
        <v>0.21740000000000001</v>
      </c>
      <c r="AA30">
        <v>0.1159</v>
      </c>
      <c r="AB30">
        <v>0.33329999999999999</v>
      </c>
      <c r="AC30">
        <v>136.74</v>
      </c>
      <c r="AD30" s="1">
        <v>4360.66</v>
      </c>
      <c r="AE30">
        <v>557.86</v>
      </c>
      <c r="AF30" s="1">
        <v>136192.74</v>
      </c>
      <c r="AG30">
        <v>330</v>
      </c>
      <c r="AH30" s="1">
        <v>33389</v>
      </c>
      <c r="AI30" s="1">
        <v>51637</v>
      </c>
      <c r="AJ30">
        <v>31.89</v>
      </c>
      <c r="AK30">
        <v>31.89</v>
      </c>
      <c r="AL30">
        <v>31.89</v>
      </c>
      <c r="AM30">
        <v>6.15</v>
      </c>
      <c r="AN30">
        <v>0</v>
      </c>
      <c r="AO30">
        <v>0.79059999999999997</v>
      </c>
      <c r="AP30" s="1">
        <v>1025.9100000000001</v>
      </c>
      <c r="AQ30" s="1">
        <v>2070.3000000000002</v>
      </c>
      <c r="AR30" s="1">
        <v>5268.36</v>
      </c>
      <c r="AS30">
        <v>505.88</v>
      </c>
      <c r="AT30">
        <v>155.24</v>
      </c>
      <c r="AU30" s="1">
        <v>9025.68</v>
      </c>
      <c r="AV30" s="1">
        <v>4471.78</v>
      </c>
      <c r="AW30">
        <v>0.43759999999999999</v>
      </c>
      <c r="AX30" s="1">
        <v>3757.6</v>
      </c>
      <c r="AY30">
        <v>0.36770000000000003</v>
      </c>
      <c r="AZ30" s="1">
        <v>1250.1600000000001</v>
      </c>
      <c r="BA30">
        <v>0.12230000000000001</v>
      </c>
      <c r="BB30">
        <v>738.62</v>
      </c>
      <c r="BC30">
        <v>7.2300000000000003E-2</v>
      </c>
      <c r="BD30" s="1">
        <v>10218.15</v>
      </c>
      <c r="BE30" s="1">
        <v>2738.58</v>
      </c>
      <c r="BF30">
        <v>0.85109999999999997</v>
      </c>
      <c r="BG30">
        <v>0.56110000000000004</v>
      </c>
      <c r="BH30">
        <v>0.1905</v>
      </c>
      <c r="BI30">
        <v>0.19969999999999999</v>
      </c>
      <c r="BJ30">
        <v>3.15E-2</v>
      </c>
      <c r="BK30">
        <v>1.72E-2</v>
      </c>
    </row>
    <row r="31" spans="1:63" x14ac:dyDescent="0.25">
      <c r="A31" t="s">
        <v>28</v>
      </c>
      <c r="B31">
        <v>43547</v>
      </c>
      <c r="C31">
        <v>5</v>
      </c>
      <c r="D31">
        <v>489.93</v>
      </c>
      <c r="E31" s="1">
        <v>2449.67</v>
      </c>
      <c r="F31" s="1">
        <v>2435.21</v>
      </c>
      <c r="G31">
        <v>1.11E-2</v>
      </c>
      <c r="H31">
        <v>8.0000000000000004E-4</v>
      </c>
      <c r="I31">
        <v>8.2000000000000007E-3</v>
      </c>
      <c r="J31">
        <v>0</v>
      </c>
      <c r="K31">
        <v>2.5100000000000001E-2</v>
      </c>
      <c r="L31">
        <v>0.93320000000000003</v>
      </c>
      <c r="M31">
        <v>2.1600000000000001E-2</v>
      </c>
      <c r="N31">
        <v>6.7799999999999999E-2</v>
      </c>
      <c r="O31">
        <v>1.4E-3</v>
      </c>
      <c r="P31">
        <v>0.11119999999999999</v>
      </c>
      <c r="Q31" s="1">
        <v>73838.61</v>
      </c>
      <c r="R31">
        <v>8.72E-2</v>
      </c>
      <c r="S31">
        <v>0.1686</v>
      </c>
      <c r="T31">
        <v>0.74419999999999997</v>
      </c>
      <c r="U31">
        <v>16</v>
      </c>
      <c r="V31" s="1">
        <v>97648.31</v>
      </c>
      <c r="W31">
        <v>153.1</v>
      </c>
      <c r="X31" s="1">
        <v>220366.98</v>
      </c>
      <c r="Y31">
        <v>0.96079999999999999</v>
      </c>
      <c r="Z31">
        <v>2.12E-2</v>
      </c>
      <c r="AA31">
        <v>1.7999999999999999E-2</v>
      </c>
      <c r="AB31">
        <v>3.9199999999999999E-2</v>
      </c>
      <c r="AC31">
        <v>220.37</v>
      </c>
      <c r="AD31" s="1">
        <v>10700.58</v>
      </c>
      <c r="AE31" s="1">
        <v>1540.34</v>
      </c>
      <c r="AF31" s="1">
        <v>227077.58</v>
      </c>
      <c r="AG31">
        <v>554</v>
      </c>
      <c r="AH31" s="1">
        <v>57254</v>
      </c>
      <c r="AI31" s="1">
        <v>107519</v>
      </c>
      <c r="AJ31">
        <v>111.91</v>
      </c>
      <c r="AK31">
        <v>47.15</v>
      </c>
      <c r="AL31">
        <v>58.53</v>
      </c>
      <c r="AM31">
        <v>4.6100000000000003</v>
      </c>
      <c r="AN31">
        <v>0</v>
      </c>
      <c r="AO31">
        <v>0.75760000000000005</v>
      </c>
      <c r="AP31" s="1">
        <v>2051.92</v>
      </c>
      <c r="AQ31" s="1">
        <v>1896.19</v>
      </c>
      <c r="AR31" s="1">
        <v>7794.51</v>
      </c>
      <c r="AS31">
        <v>678.65</v>
      </c>
      <c r="AT31">
        <v>298.82</v>
      </c>
      <c r="AU31" s="1">
        <v>12720.08</v>
      </c>
      <c r="AV31" s="1">
        <v>3492.48</v>
      </c>
      <c r="AW31">
        <v>0.251</v>
      </c>
      <c r="AX31" s="1">
        <v>9277.34</v>
      </c>
      <c r="AY31">
        <v>0.66679999999999995</v>
      </c>
      <c r="AZ31">
        <v>824.53</v>
      </c>
      <c r="BA31">
        <v>5.9299999999999999E-2</v>
      </c>
      <c r="BB31">
        <v>318.33999999999997</v>
      </c>
      <c r="BC31">
        <v>2.29E-2</v>
      </c>
      <c r="BD31" s="1">
        <v>13912.69</v>
      </c>
      <c r="BE31" s="1">
        <v>1773.55</v>
      </c>
      <c r="BF31">
        <v>0.1706</v>
      </c>
      <c r="BG31">
        <v>0.63839999999999997</v>
      </c>
      <c r="BH31">
        <v>0.20480000000000001</v>
      </c>
      <c r="BI31">
        <v>0.1104</v>
      </c>
      <c r="BJ31">
        <v>3.2300000000000002E-2</v>
      </c>
      <c r="BK31">
        <v>1.41E-2</v>
      </c>
    </row>
    <row r="32" spans="1:63" x14ac:dyDescent="0.25">
      <c r="A32" t="s">
        <v>29</v>
      </c>
      <c r="B32">
        <v>43554</v>
      </c>
      <c r="C32">
        <v>5</v>
      </c>
      <c r="D32">
        <v>278.42</v>
      </c>
      <c r="E32" s="1">
        <v>1392.11</v>
      </c>
      <c r="F32" s="1">
        <v>1417.42</v>
      </c>
      <c r="G32">
        <v>0.1797</v>
      </c>
      <c r="H32">
        <v>6.9999999999999999E-4</v>
      </c>
      <c r="I32">
        <v>0.2016</v>
      </c>
      <c r="J32">
        <v>5.0000000000000001E-3</v>
      </c>
      <c r="K32">
        <v>1.66E-2</v>
      </c>
      <c r="L32">
        <v>0.54920000000000002</v>
      </c>
      <c r="M32">
        <v>4.7199999999999999E-2</v>
      </c>
      <c r="N32">
        <v>9.2799999999999994E-2</v>
      </c>
      <c r="O32">
        <v>4.6399999999999997E-2</v>
      </c>
      <c r="P32">
        <v>0.1278</v>
      </c>
      <c r="Q32" s="1">
        <v>85843.83</v>
      </c>
      <c r="R32">
        <v>0.184</v>
      </c>
      <c r="S32">
        <v>0.2</v>
      </c>
      <c r="T32">
        <v>0.61599999999999999</v>
      </c>
      <c r="U32">
        <v>13</v>
      </c>
      <c r="V32" s="1">
        <v>117947.46</v>
      </c>
      <c r="W32">
        <v>107.09</v>
      </c>
      <c r="X32" s="1">
        <v>517256.72</v>
      </c>
      <c r="Y32">
        <v>0.48870000000000002</v>
      </c>
      <c r="Z32">
        <v>0.49340000000000001</v>
      </c>
      <c r="AA32">
        <v>1.7899999999999999E-2</v>
      </c>
      <c r="AB32">
        <v>0.51129999999999998</v>
      </c>
      <c r="AC32">
        <v>517.26</v>
      </c>
      <c r="AD32" s="1">
        <v>20396.68</v>
      </c>
      <c r="AE32" s="1">
        <v>1456.46</v>
      </c>
      <c r="AF32" s="1">
        <v>535132.75</v>
      </c>
      <c r="AG32">
        <v>606</v>
      </c>
      <c r="AH32" s="1">
        <v>55717</v>
      </c>
      <c r="AI32" s="1">
        <v>135289</v>
      </c>
      <c r="AJ32">
        <v>79.3</v>
      </c>
      <c r="AK32">
        <v>34.049999999999997</v>
      </c>
      <c r="AL32">
        <v>43.32</v>
      </c>
      <c r="AM32">
        <v>6.8</v>
      </c>
      <c r="AN32">
        <v>0</v>
      </c>
      <c r="AO32">
        <v>0.39150000000000001</v>
      </c>
      <c r="AP32" s="1">
        <v>3036.94</v>
      </c>
      <c r="AQ32" s="1">
        <v>3964</v>
      </c>
      <c r="AR32" s="1">
        <v>10866.09</v>
      </c>
      <c r="AS32" s="1">
        <v>1299.3</v>
      </c>
      <c r="AT32" s="1">
        <v>1182.3800000000001</v>
      </c>
      <c r="AU32" s="1">
        <v>20348.689999999999</v>
      </c>
      <c r="AV32" s="1">
        <v>4035.08</v>
      </c>
      <c r="AW32">
        <v>0.1719</v>
      </c>
      <c r="AX32" s="1">
        <v>17112.43</v>
      </c>
      <c r="AY32">
        <v>0.7288</v>
      </c>
      <c r="AZ32" s="1">
        <v>1929.12</v>
      </c>
      <c r="BA32">
        <v>8.2199999999999995E-2</v>
      </c>
      <c r="BB32">
        <v>402.54</v>
      </c>
      <c r="BC32">
        <v>1.7100000000000001E-2</v>
      </c>
      <c r="BD32" s="1">
        <v>23479.17</v>
      </c>
      <c r="BE32">
        <v>825.92</v>
      </c>
      <c r="BF32">
        <v>4.6399999999999997E-2</v>
      </c>
      <c r="BG32">
        <v>0.57179999999999997</v>
      </c>
      <c r="BH32">
        <v>0.20169999999999999</v>
      </c>
      <c r="BI32">
        <v>0.17960000000000001</v>
      </c>
      <c r="BJ32">
        <v>2.5499999999999998E-2</v>
      </c>
      <c r="BK32">
        <v>2.1299999999999999E-2</v>
      </c>
    </row>
    <row r="33" spans="1:63" x14ac:dyDescent="0.25">
      <c r="A33" t="s">
        <v>30</v>
      </c>
      <c r="B33">
        <v>46425</v>
      </c>
      <c r="C33">
        <v>112</v>
      </c>
      <c r="D33">
        <v>17.23</v>
      </c>
      <c r="E33" s="1">
        <v>1929.94</v>
      </c>
      <c r="F33" s="1">
        <v>1823.1</v>
      </c>
      <c r="G33">
        <v>4.4000000000000003E-3</v>
      </c>
      <c r="H33">
        <v>5.0000000000000001E-4</v>
      </c>
      <c r="I33">
        <v>4.4999999999999997E-3</v>
      </c>
      <c r="J33">
        <v>1.2999999999999999E-3</v>
      </c>
      <c r="K33">
        <v>6.7999999999999996E-3</v>
      </c>
      <c r="L33">
        <v>0.97119999999999995</v>
      </c>
      <c r="M33">
        <v>1.1299999999999999E-2</v>
      </c>
      <c r="N33">
        <v>0.433</v>
      </c>
      <c r="O33">
        <v>0</v>
      </c>
      <c r="P33">
        <v>0.14680000000000001</v>
      </c>
      <c r="Q33" s="1">
        <v>51618.35</v>
      </c>
      <c r="R33">
        <v>0.2969</v>
      </c>
      <c r="S33">
        <v>0.1797</v>
      </c>
      <c r="T33">
        <v>0.52339999999999998</v>
      </c>
      <c r="U33">
        <v>17.3</v>
      </c>
      <c r="V33" s="1">
        <v>45205.78</v>
      </c>
      <c r="W33">
        <v>108.9</v>
      </c>
      <c r="X33" s="1">
        <v>130269.67</v>
      </c>
      <c r="Y33">
        <v>0.76929999999999998</v>
      </c>
      <c r="Z33">
        <v>0.153</v>
      </c>
      <c r="AA33">
        <v>7.7700000000000005E-2</v>
      </c>
      <c r="AB33">
        <v>0.23069999999999999</v>
      </c>
      <c r="AC33">
        <v>130.27000000000001</v>
      </c>
      <c r="AD33" s="1">
        <v>3653.78</v>
      </c>
      <c r="AE33">
        <v>520.26</v>
      </c>
      <c r="AF33" s="1">
        <v>126715.95</v>
      </c>
      <c r="AG33">
        <v>272</v>
      </c>
      <c r="AH33" s="1">
        <v>32496</v>
      </c>
      <c r="AI33" s="1">
        <v>50356</v>
      </c>
      <c r="AJ33">
        <v>33.700000000000003</v>
      </c>
      <c r="AK33">
        <v>27.61</v>
      </c>
      <c r="AL33">
        <v>27.4</v>
      </c>
      <c r="AM33">
        <v>4.5999999999999996</v>
      </c>
      <c r="AN33">
        <v>0</v>
      </c>
      <c r="AO33">
        <v>0.80110000000000003</v>
      </c>
      <c r="AP33" s="1">
        <v>1270.52</v>
      </c>
      <c r="AQ33" s="1">
        <v>2119.91</v>
      </c>
      <c r="AR33" s="1">
        <v>6070.51</v>
      </c>
      <c r="AS33">
        <v>301.26</v>
      </c>
      <c r="AT33">
        <v>198.87</v>
      </c>
      <c r="AU33" s="1">
        <v>9961.1</v>
      </c>
      <c r="AV33" s="1">
        <v>5522.65</v>
      </c>
      <c r="AW33">
        <v>0.4894</v>
      </c>
      <c r="AX33" s="1">
        <v>3551.2</v>
      </c>
      <c r="AY33">
        <v>0.31469999999999998</v>
      </c>
      <c r="AZ33" s="1">
        <v>1773.84</v>
      </c>
      <c r="BA33">
        <v>0.15720000000000001</v>
      </c>
      <c r="BB33">
        <v>436.26</v>
      </c>
      <c r="BC33">
        <v>3.8699999999999998E-2</v>
      </c>
      <c r="BD33" s="1">
        <v>11283.94</v>
      </c>
      <c r="BE33" s="1">
        <v>4699.5</v>
      </c>
      <c r="BF33">
        <v>1.4317</v>
      </c>
      <c r="BG33">
        <v>0.50180000000000002</v>
      </c>
      <c r="BH33">
        <v>0.22090000000000001</v>
      </c>
      <c r="BI33">
        <v>0.22919999999999999</v>
      </c>
      <c r="BJ33">
        <v>3.3700000000000001E-2</v>
      </c>
      <c r="BK33">
        <v>1.4500000000000001E-2</v>
      </c>
    </row>
    <row r="34" spans="1:63" x14ac:dyDescent="0.25">
      <c r="A34" t="s">
        <v>31</v>
      </c>
      <c r="B34">
        <v>47241</v>
      </c>
      <c r="C34">
        <v>47</v>
      </c>
      <c r="D34">
        <v>167.52</v>
      </c>
      <c r="E34" s="1">
        <v>7873.22</v>
      </c>
      <c r="F34" s="1">
        <v>7574.8</v>
      </c>
      <c r="G34">
        <v>6.5000000000000002E-2</v>
      </c>
      <c r="H34">
        <v>1.4E-3</v>
      </c>
      <c r="I34">
        <v>3.2899999999999999E-2</v>
      </c>
      <c r="J34">
        <v>1.8E-3</v>
      </c>
      <c r="K34">
        <v>2.98E-2</v>
      </c>
      <c r="L34">
        <v>0.83289999999999997</v>
      </c>
      <c r="M34">
        <v>3.6299999999999999E-2</v>
      </c>
      <c r="N34">
        <v>0.13639999999999999</v>
      </c>
      <c r="O34">
        <v>0.03</v>
      </c>
      <c r="P34">
        <v>0.13969999999999999</v>
      </c>
      <c r="Q34" s="1">
        <v>64777.26</v>
      </c>
      <c r="R34">
        <v>0.2029</v>
      </c>
      <c r="S34">
        <v>0.22339999999999999</v>
      </c>
      <c r="T34">
        <v>0.57379999999999998</v>
      </c>
      <c r="U34">
        <v>36.9</v>
      </c>
      <c r="V34" s="1">
        <v>90514.07</v>
      </c>
      <c r="W34">
        <v>209.79</v>
      </c>
      <c r="X34" s="1">
        <v>216854.8</v>
      </c>
      <c r="Y34">
        <v>0.72119999999999995</v>
      </c>
      <c r="Z34">
        <v>0.25679999999999997</v>
      </c>
      <c r="AA34">
        <v>2.1999999999999999E-2</v>
      </c>
      <c r="AB34">
        <v>0.27879999999999999</v>
      </c>
      <c r="AC34">
        <v>216.85</v>
      </c>
      <c r="AD34" s="1">
        <v>8736.16</v>
      </c>
      <c r="AE34">
        <v>896.87</v>
      </c>
      <c r="AF34" s="1">
        <v>239312.43</v>
      </c>
      <c r="AG34">
        <v>571</v>
      </c>
      <c r="AH34" s="1">
        <v>51080</v>
      </c>
      <c r="AI34" s="1">
        <v>83781</v>
      </c>
      <c r="AJ34">
        <v>50.45</v>
      </c>
      <c r="AK34">
        <v>40.32</v>
      </c>
      <c r="AL34">
        <v>39.32</v>
      </c>
      <c r="AM34">
        <v>4.5999999999999996</v>
      </c>
      <c r="AN34">
        <v>0</v>
      </c>
      <c r="AO34">
        <v>0.6835</v>
      </c>
      <c r="AP34" s="1">
        <v>1210.1400000000001</v>
      </c>
      <c r="AQ34" s="1">
        <v>1863.09</v>
      </c>
      <c r="AR34" s="1">
        <v>6761.52</v>
      </c>
      <c r="AS34">
        <v>641.77</v>
      </c>
      <c r="AT34">
        <v>257.49</v>
      </c>
      <c r="AU34" s="1">
        <v>10734.02</v>
      </c>
      <c r="AV34" s="1">
        <v>2608.4</v>
      </c>
      <c r="AW34">
        <v>0.22339999999999999</v>
      </c>
      <c r="AX34" s="1">
        <v>7951.07</v>
      </c>
      <c r="AY34">
        <v>0.68089999999999995</v>
      </c>
      <c r="AZ34">
        <v>711.66</v>
      </c>
      <c r="BA34">
        <v>6.0900000000000003E-2</v>
      </c>
      <c r="BB34">
        <v>406.39</v>
      </c>
      <c r="BC34">
        <v>3.4799999999999998E-2</v>
      </c>
      <c r="BD34" s="1">
        <v>11677.52</v>
      </c>
      <c r="BE34">
        <v>912.43</v>
      </c>
      <c r="BF34">
        <v>0.1293</v>
      </c>
      <c r="BG34">
        <v>0.58760000000000001</v>
      </c>
      <c r="BH34">
        <v>0.23280000000000001</v>
      </c>
      <c r="BI34">
        <v>0.11119999999999999</v>
      </c>
      <c r="BJ34">
        <v>2.7400000000000001E-2</v>
      </c>
      <c r="BK34">
        <v>4.1000000000000002E-2</v>
      </c>
    </row>
    <row r="35" spans="1:63" x14ac:dyDescent="0.25">
      <c r="A35" t="s">
        <v>32</v>
      </c>
      <c r="B35">
        <v>43562</v>
      </c>
      <c r="C35">
        <v>20</v>
      </c>
      <c r="D35">
        <v>176.17</v>
      </c>
      <c r="E35" s="1">
        <v>3523.49</v>
      </c>
      <c r="F35" s="1">
        <v>3257.07</v>
      </c>
      <c r="G35">
        <v>3.5999999999999999E-3</v>
      </c>
      <c r="H35">
        <v>2.9999999999999997E-4</v>
      </c>
      <c r="I35">
        <v>0.82</v>
      </c>
      <c r="J35">
        <v>0</v>
      </c>
      <c r="K35">
        <v>3.3399999999999999E-2</v>
      </c>
      <c r="L35">
        <v>9.01E-2</v>
      </c>
      <c r="M35">
        <v>5.2600000000000001E-2</v>
      </c>
      <c r="N35">
        <v>0.66810000000000003</v>
      </c>
      <c r="O35">
        <v>2.0299999999999999E-2</v>
      </c>
      <c r="P35">
        <v>0.1832</v>
      </c>
      <c r="Q35" s="1">
        <v>64420.69</v>
      </c>
      <c r="R35">
        <v>0.27939999999999998</v>
      </c>
      <c r="S35">
        <v>0.22670000000000001</v>
      </c>
      <c r="T35">
        <v>0.49390000000000001</v>
      </c>
      <c r="U35">
        <v>38.200000000000003</v>
      </c>
      <c r="V35" s="1">
        <v>92836.95</v>
      </c>
      <c r="W35">
        <v>92.23</v>
      </c>
      <c r="X35" s="1">
        <v>188108.23</v>
      </c>
      <c r="Y35">
        <v>0.52729999999999999</v>
      </c>
      <c r="Z35">
        <v>0.3957</v>
      </c>
      <c r="AA35">
        <v>7.6999999999999999E-2</v>
      </c>
      <c r="AB35">
        <v>0.47270000000000001</v>
      </c>
      <c r="AC35">
        <v>188.11</v>
      </c>
      <c r="AD35" s="1">
        <v>9639.17</v>
      </c>
      <c r="AE35">
        <v>712.25</v>
      </c>
      <c r="AF35" s="1">
        <v>188340.04</v>
      </c>
      <c r="AG35">
        <v>500</v>
      </c>
      <c r="AH35" s="1">
        <v>30401</v>
      </c>
      <c r="AI35" s="1">
        <v>41648</v>
      </c>
      <c r="AJ35">
        <v>74.72</v>
      </c>
      <c r="AK35">
        <v>44.52</v>
      </c>
      <c r="AL35">
        <v>55.64</v>
      </c>
      <c r="AM35">
        <v>4.62</v>
      </c>
      <c r="AN35">
        <v>0</v>
      </c>
      <c r="AO35">
        <v>1.3022</v>
      </c>
      <c r="AP35" s="1">
        <v>2358.06</v>
      </c>
      <c r="AQ35" s="1">
        <v>3687.28</v>
      </c>
      <c r="AR35" s="1">
        <v>7060.59</v>
      </c>
      <c r="AS35">
        <v>933.43</v>
      </c>
      <c r="AT35">
        <v>660.86</v>
      </c>
      <c r="AU35" s="1">
        <v>14700.24</v>
      </c>
      <c r="AV35" s="1">
        <v>4984.17</v>
      </c>
      <c r="AW35">
        <v>0.30420000000000003</v>
      </c>
      <c r="AX35" s="1">
        <v>9491.59</v>
      </c>
      <c r="AY35">
        <v>0.57940000000000003</v>
      </c>
      <c r="AZ35">
        <v>879</v>
      </c>
      <c r="BA35">
        <v>5.3699999999999998E-2</v>
      </c>
      <c r="BB35" s="1">
        <v>1027.0899999999999</v>
      </c>
      <c r="BC35">
        <v>6.2700000000000006E-2</v>
      </c>
      <c r="BD35" s="1">
        <v>16381.85</v>
      </c>
      <c r="BE35" s="1">
        <v>1504.28</v>
      </c>
      <c r="BF35">
        <v>0.45929999999999999</v>
      </c>
      <c r="BG35">
        <v>0.57340000000000002</v>
      </c>
      <c r="BH35">
        <v>0.20849999999999999</v>
      </c>
      <c r="BI35">
        <v>0.16619999999999999</v>
      </c>
      <c r="BJ35">
        <v>3.0800000000000001E-2</v>
      </c>
      <c r="BK35">
        <v>2.1100000000000001E-2</v>
      </c>
    </row>
    <row r="36" spans="1:63" x14ac:dyDescent="0.25">
      <c r="A36" t="s">
        <v>33</v>
      </c>
      <c r="B36">
        <v>43570</v>
      </c>
      <c r="C36">
        <v>44</v>
      </c>
      <c r="D36">
        <v>30.8</v>
      </c>
      <c r="E36" s="1">
        <v>1355.14</v>
      </c>
      <c r="F36" s="1">
        <v>1179.98</v>
      </c>
      <c r="G36">
        <v>1.1999999999999999E-3</v>
      </c>
      <c r="H36">
        <v>0</v>
      </c>
      <c r="I36">
        <v>4.1300000000000003E-2</v>
      </c>
      <c r="J36">
        <v>8.0000000000000004E-4</v>
      </c>
      <c r="K36">
        <v>1.2E-2</v>
      </c>
      <c r="L36">
        <v>0.89219999999999999</v>
      </c>
      <c r="M36">
        <v>5.2499999999999998E-2</v>
      </c>
      <c r="N36">
        <v>0.52659999999999996</v>
      </c>
      <c r="O36">
        <v>2.9999999999999997E-4</v>
      </c>
      <c r="P36">
        <v>0.20630000000000001</v>
      </c>
      <c r="Q36" s="1">
        <v>43478.080000000002</v>
      </c>
      <c r="R36">
        <v>0.43059999999999998</v>
      </c>
      <c r="S36">
        <v>0.16669999999999999</v>
      </c>
      <c r="T36">
        <v>0.40279999999999999</v>
      </c>
      <c r="U36">
        <v>11</v>
      </c>
      <c r="V36" s="1">
        <v>62371.27</v>
      </c>
      <c r="W36">
        <v>119.26</v>
      </c>
      <c r="X36" s="1">
        <v>102677.54</v>
      </c>
      <c r="Y36">
        <v>0.7167</v>
      </c>
      <c r="Z36">
        <v>0.13600000000000001</v>
      </c>
      <c r="AA36">
        <v>0.1474</v>
      </c>
      <c r="AB36">
        <v>0.2833</v>
      </c>
      <c r="AC36">
        <v>102.68</v>
      </c>
      <c r="AD36" s="1">
        <v>2315.92</v>
      </c>
      <c r="AE36">
        <v>333.09</v>
      </c>
      <c r="AF36" s="1">
        <v>83006.17</v>
      </c>
      <c r="AG36">
        <v>77</v>
      </c>
      <c r="AH36" s="1">
        <v>28208</v>
      </c>
      <c r="AI36" s="1">
        <v>49245</v>
      </c>
      <c r="AJ36">
        <v>28.95</v>
      </c>
      <c r="AK36">
        <v>21.45</v>
      </c>
      <c r="AL36">
        <v>21.45</v>
      </c>
      <c r="AM36">
        <v>4.5</v>
      </c>
      <c r="AN36">
        <v>0</v>
      </c>
      <c r="AO36">
        <v>0.4556</v>
      </c>
      <c r="AP36" s="1">
        <v>1777.51</v>
      </c>
      <c r="AQ36" s="1">
        <v>2891.19</v>
      </c>
      <c r="AR36" s="1">
        <v>5153.4399999999996</v>
      </c>
      <c r="AS36">
        <v>828.68</v>
      </c>
      <c r="AT36" s="1">
        <v>1189.21</v>
      </c>
      <c r="AU36" s="1">
        <v>11840.04</v>
      </c>
      <c r="AV36" s="1">
        <v>8419.7099999999991</v>
      </c>
      <c r="AW36">
        <v>0.62790000000000001</v>
      </c>
      <c r="AX36" s="1">
        <v>2060.86</v>
      </c>
      <c r="AY36">
        <v>0.1537</v>
      </c>
      <c r="AZ36" s="1">
        <v>1355.76</v>
      </c>
      <c r="BA36">
        <v>0.1011</v>
      </c>
      <c r="BB36" s="1">
        <v>1573.8</v>
      </c>
      <c r="BC36">
        <v>0.1174</v>
      </c>
      <c r="BD36" s="1">
        <v>13410.13</v>
      </c>
      <c r="BE36" s="1">
        <v>6298.83</v>
      </c>
      <c r="BF36">
        <v>1.8804000000000001</v>
      </c>
      <c r="BG36">
        <v>0.43659999999999999</v>
      </c>
      <c r="BH36">
        <v>0.24790000000000001</v>
      </c>
      <c r="BI36">
        <v>0.25650000000000001</v>
      </c>
      <c r="BJ36">
        <v>3.2000000000000001E-2</v>
      </c>
      <c r="BK36">
        <v>2.69E-2</v>
      </c>
    </row>
    <row r="37" spans="1:63" x14ac:dyDescent="0.25">
      <c r="A37" t="s">
        <v>34</v>
      </c>
      <c r="B37">
        <v>43588</v>
      </c>
      <c r="C37">
        <v>31</v>
      </c>
      <c r="D37">
        <v>84.32</v>
      </c>
      <c r="E37" s="1">
        <v>2613.86</v>
      </c>
      <c r="F37" s="1">
        <v>2387.88</v>
      </c>
      <c r="G37">
        <v>8.3000000000000001E-3</v>
      </c>
      <c r="H37">
        <v>4.0000000000000002E-4</v>
      </c>
      <c r="I37">
        <v>3.49E-2</v>
      </c>
      <c r="J37">
        <v>2.0999999999999999E-3</v>
      </c>
      <c r="K37">
        <v>2.29E-2</v>
      </c>
      <c r="L37">
        <v>0.82750000000000001</v>
      </c>
      <c r="M37">
        <v>0.10390000000000001</v>
      </c>
      <c r="N37">
        <v>0.50060000000000004</v>
      </c>
      <c r="O37">
        <v>2.8999999999999998E-3</v>
      </c>
      <c r="P37">
        <v>0.15290000000000001</v>
      </c>
      <c r="Q37" s="1">
        <v>47644.09</v>
      </c>
      <c r="R37">
        <v>0.24149999999999999</v>
      </c>
      <c r="S37">
        <v>0.18840000000000001</v>
      </c>
      <c r="T37">
        <v>0.56999999999999995</v>
      </c>
      <c r="U37">
        <v>15</v>
      </c>
      <c r="V37" s="1">
        <v>84766.73</v>
      </c>
      <c r="W37">
        <v>170.37</v>
      </c>
      <c r="X37" s="1">
        <v>100331.57</v>
      </c>
      <c r="Y37">
        <v>0.69220000000000004</v>
      </c>
      <c r="Z37">
        <v>0.2697</v>
      </c>
      <c r="AA37">
        <v>3.8100000000000002E-2</v>
      </c>
      <c r="AB37">
        <v>0.30780000000000002</v>
      </c>
      <c r="AC37">
        <v>100.33</v>
      </c>
      <c r="AD37" s="1">
        <v>3072.9</v>
      </c>
      <c r="AE37">
        <v>342.24</v>
      </c>
      <c r="AF37" s="1">
        <v>99481.76</v>
      </c>
      <c r="AG37">
        <v>130</v>
      </c>
      <c r="AH37" s="1">
        <v>28839</v>
      </c>
      <c r="AI37" s="1">
        <v>47759</v>
      </c>
      <c r="AJ37">
        <v>50.83</v>
      </c>
      <c r="AK37">
        <v>27.37</v>
      </c>
      <c r="AL37">
        <v>36.130000000000003</v>
      </c>
      <c r="AM37">
        <v>4.3</v>
      </c>
      <c r="AN37">
        <v>0</v>
      </c>
      <c r="AO37">
        <v>0.6996</v>
      </c>
      <c r="AP37" s="1">
        <v>1457.89</v>
      </c>
      <c r="AQ37" s="1">
        <v>1692.5</v>
      </c>
      <c r="AR37" s="1">
        <v>6556.29</v>
      </c>
      <c r="AS37">
        <v>671.85</v>
      </c>
      <c r="AT37">
        <v>190.37</v>
      </c>
      <c r="AU37" s="1">
        <v>10568.91</v>
      </c>
      <c r="AV37" s="1">
        <v>6546.95</v>
      </c>
      <c r="AW37">
        <v>0.55210000000000004</v>
      </c>
      <c r="AX37" s="1">
        <v>2863.93</v>
      </c>
      <c r="AY37">
        <v>0.24149999999999999</v>
      </c>
      <c r="AZ37" s="1">
        <v>1038.54</v>
      </c>
      <c r="BA37">
        <v>8.7599999999999997E-2</v>
      </c>
      <c r="BB37" s="1">
        <v>1409.88</v>
      </c>
      <c r="BC37">
        <v>0.11890000000000001</v>
      </c>
      <c r="BD37" s="1">
        <v>11859.29</v>
      </c>
      <c r="BE37" s="1">
        <v>5154</v>
      </c>
      <c r="BF37">
        <v>1.6424000000000001</v>
      </c>
      <c r="BG37">
        <v>0.59140000000000004</v>
      </c>
      <c r="BH37">
        <v>0.222</v>
      </c>
      <c r="BI37">
        <v>0.1479</v>
      </c>
      <c r="BJ37">
        <v>2.3E-2</v>
      </c>
      <c r="BK37">
        <v>1.5800000000000002E-2</v>
      </c>
    </row>
    <row r="38" spans="1:63" x14ac:dyDescent="0.25">
      <c r="A38" t="s">
        <v>35</v>
      </c>
      <c r="B38">
        <v>43596</v>
      </c>
      <c r="C38">
        <v>115</v>
      </c>
      <c r="D38">
        <v>18.010000000000002</v>
      </c>
      <c r="E38" s="1">
        <v>2070.84</v>
      </c>
      <c r="F38" s="1">
        <v>1945.04</v>
      </c>
      <c r="G38">
        <v>1E-4</v>
      </c>
      <c r="H38">
        <v>5.0000000000000001E-4</v>
      </c>
      <c r="I38">
        <v>4.4999999999999997E-3</v>
      </c>
      <c r="J38">
        <v>5.0000000000000001E-4</v>
      </c>
      <c r="K38">
        <v>5.1700000000000003E-2</v>
      </c>
      <c r="L38">
        <v>0.91359999999999997</v>
      </c>
      <c r="M38">
        <v>2.9100000000000001E-2</v>
      </c>
      <c r="N38">
        <v>0.4108</v>
      </c>
      <c r="O38">
        <v>0</v>
      </c>
      <c r="P38">
        <v>0.13120000000000001</v>
      </c>
      <c r="Q38" s="1">
        <v>58188.75</v>
      </c>
      <c r="R38">
        <v>0.18099999999999999</v>
      </c>
      <c r="S38">
        <v>0.18970000000000001</v>
      </c>
      <c r="T38">
        <v>0.62929999999999997</v>
      </c>
      <c r="U38">
        <v>10</v>
      </c>
      <c r="V38" s="1">
        <v>75911.399999999994</v>
      </c>
      <c r="W38">
        <v>200.94</v>
      </c>
      <c r="X38" s="1">
        <v>141410.28</v>
      </c>
      <c r="Y38">
        <v>0.78859999999999997</v>
      </c>
      <c r="Z38">
        <v>0.17630000000000001</v>
      </c>
      <c r="AA38">
        <v>3.5099999999999999E-2</v>
      </c>
      <c r="AB38">
        <v>0.2114</v>
      </c>
      <c r="AC38">
        <v>141.41</v>
      </c>
      <c r="AD38" s="1">
        <v>4374.92</v>
      </c>
      <c r="AE38">
        <v>565.42999999999995</v>
      </c>
      <c r="AF38" s="1">
        <v>122771.7</v>
      </c>
      <c r="AG38">
        <v>250</v>
      </c>
      <c r="AH38" s="1">
        <v>31917</v>
      </c>
      <c r="AI38" s="1">
        <v>47451</v>
      </c>
      <c r="AJ38">
        <v>38.83</v>
      </c>
      <c r="AK38">
        <v>29.95</v>
      </c>
      <c r="AL38">
        <v>33.770000000000003</v>
      </c>
      <c r="AM38">
        <v>4.3</v>
      </c>
      <c r="AN38">
        <v>659.74</v>
      </c>
      <c r="AO38">
        <v>1.2464</v>
      </c>
      <c r="AP38" s="1">
        <v>1109.6300000000001</v>
      </c>
      <c r="AQ38" s="1">
        <v>1887.68</v>
      </c>
      <c r="AR38" s="1">
        <v>5527.13</v>
      </c>
      <c r="AS38">
        <v>763.69</v>
      </c>
      <c r="AT38">
        <v>386.54</v>
      </c>
      <c r="AU38" s="1">
        <v>9674.65</v>
      </c>
      <c r="AV38" s="1">
        <v>5644.21</v>
      </c>
      <c r="AW38">
        <v>0.48949999999999999</v>
      </c>
      <c r="AX38" s="1">
        <v>4307.58</v>
      </c>
      <c r="AY38">
        <v>0.37359999999999999</v>
      </c>
      <c r="AZ38">
        <v>824.77</v>
      </c>
      <c r="BA38">
        <v>7.1499999999999994E-2</v>
      </c>
      <c r="BB38">
        <v>753.09</v>
      </c>
      <c r="BC38">
        <v>6.5299999999999997E-2</v>
      </c>
      <c r="BD38" s="1">
        <v>11529.65</v>
      </c>
      <c r="BE38" s="1">
        <v>4101.83</v>
      </c>
      <c r="BF38">
        <v>1.3757999999999999</v>
      </c>
      <c r="BG38">
        <v>0.54969999999999997</v>
      </c>
      <c r="BH38">
        <v>0.20749999999999999</v>
      </c>
      <c r="BI38">
        <v>0.1764</v>
      </c>
      <c r="BJ38">
        <v>5.1400000000000001E-2</v>
      </c>
      <c r="BK38">
        <v>1.5100000000000001E-2</v>
      </c>
    </row>
    <row r="39" spans="1:63" x14ac:dyDescent="0.25">
      <c r="A39" t="s">
        <v>36</v>
      </c>
      <c r="B39">
        <v>43604</v>
      </c>
      <c r="C39">
        <v>21</v>
      </c>
      <c r="D39">
        <v>53.13</v>
      </c>
      <c r="E39" s="1">
        <v>1115.77</v>
      </c>
      <c r="F39">
        <v>969.12</v>
      </c>
      <c r="G39">
        <v>7.1999999999999998E-3</v>
      </c>
      <c r="H39">
        <v>3.8E-3</v>
      </c>
      <c r="I39">
        <v>1.8599999999999998E-2</v>
      </c>
      <c r="J39">
        <v>2.0000000000000001E-4</v>
      </c>
      <c r="K39">
        <v>1.84E-2</v>
      </c>
      <c r="L39">
        <v>0.90280000000000005</v>
      </c>
      <c r="M39">
        <v>4.9000000000000002E-2</v>
      </c>
      <c r="N39">
        <v>0.49009999999999998</v>
      </c>
      <c r="O39">
        <v>0</v>
      </c>
      <c r="P39">
        <v>0.16309999999999999</v>
      </c>
      <c r="Q39" s="1">
        <v>49487.11</v>
      </c>
      <c r="R39">
        <v>0.37290000000000001</v>
      </c>
      <c r="S39">
        <v>6.7799999999999999E-2</v>
      </c>
      <c r="T39">
        <v>0.55930000000000002</v>
      </c>
      <c r="U39">
        <v>9.3000000000000007</v>
      </c>
      <c r="V39" s="1">
        <v>71837.740000000005</v>
      </c>
      <c r="W39">
        <v>115.49</v>
      </c>
      <c r="X39" s="1">
        <v>144082.68</v>
      </c>
      <c r="Y39">
        <v>0.70509999999999995</v>
      </c>
      <c r="Z39">
        <v>0.24840000000000001</v>
      </c>
      <c r="AA39">
        <v>4.65E-2</v>
      </c>
      <c r="AB39">
        <v>0.2949</v>
      </c>
      <c r="AC39">
        <v>144.08000000000001</v>
      </c>
      <c r="AD39" s="1">
        <v>3771.14</v>
      </c>
      <c r="AE39">
        <v>431.47</v>
      </c>
      <c r="AF39" s="1">
        <v>137593.64000000001</v>
      </c>
      <c r="AG39">
        <v>339</v>
      </c>
      <c r="AH39" s="1">
        <v>27845</v>
      </c>
      <c r="AI39" s="1">
        <v>55255</v>
      </c>
      <c r="AJ39">
        <v>36.31</v>
      </c>
      <c r="AK39">
        <v>25.31</v>
      </c>
      <c r="AL39">
        <v>26.71</v>
      </c>
      <c r="AM39">
        <v>3.6</v>
      </c>
      <c r="AN39">
        <v>0</v>
      </c>
      <c r="AO39">
        <v>0.65259999999999996</v>
      </c>
      <c r="AP39" s="1">
        <v>1693.47</v>
      </c>
      <c r="AQ39" s="1">
        <v>1872.3</v>
      </c>
      <c r="AR39" s="1">
        <v>5491.01</v>
      </c>
      <c r="AS39">
        <v>567.95000000000005</v>
      </c>
      <c r="AT39" s="1">
        <v>1008.54</v>
      </c>
      <c r="AU39" s="1">
        <v>10633.32</v>
      </c>
      <c r="AV39" s="1">
        <v>6538.21</v>
      </c>
      <c r="AW39">
        <v>0.51739999999999997</v>
      </c>
      <c r="AX39" s="1">
        <v>3615.09</v>
      </c>
      <c r="AY39">
        <v>0.28610000000000002</v>
      </c>
      <c r="AZ39">
        <v>989.99</v>
      </c>
      <c r="BA39">
        <v>7.8299999999999995E-2</v>
      </c>
      <c r="BB39" s="1">
        <v>1494.56</v>
      </c>
      <c r="BC39">
        <v>0.1183</v>
      </c>
      <c r="BD39" s="1">
        <v>12637.85</v>
      </c>
      <c r="BE39" s="1">
        <v>2530.3200000000002</v>
      </c>
      <c r="BF39">
        <v>0.77159999999999995</v>
      </c>
      <c r="BG39">
        <v>0.50790000000000002</v>
      </c>
      <c r="BH39">
        <v>0.21790000000000001</v>
      </c>
      <c r="BI39">
        <v>0.19139999999999999</v>
      </c>
      <c r="BJ39">
        <v>2.9600000000000001E-2</v>
      </c>
      <c r="BK39">
        <v>5.3199999999999997E-2</v>
      </c>
    </row>
    <row r="40" spans="1:63" x14ac:dyDescent="0.25">
      <c r="A40" t="s">
        <v>37</v>
      </c>
      <c r="B40">
        <v>48074</v>
      </c>
      <c r="C40">
        <v>220</v>
      </c>
      <c r="D40">
        <v>7.91</v>
      </c>
      <c r="E40" s="1">
        <v>1739.15</v>
      </c>
      <c r="F40" s="1">
        <v>1713.99</v>
      </c>
      <c r="G40">
        <v>4.3E-3</v>
      </c>
      <c r="H40">
        <v>5.9999999999999995E-4</v>
      </c>
      <c r="I40">
        <v>1.1000000000000001E-3</v>
      </c>
      <c r="J40">
        <v>1.8E-3</v>
      </c>
      <c r="K40">
        <v>1.5699999999999999E-2</v>
      </c>
      <c r="L40">
        <v>0.92659999999999998</v>
      </c>
      <c r="M40">
        <v>5.0099999999999999E-2</v>
      </c>
      <c r="N40">
        <v>0.2432</v>
      </c>
      <c r="O40">
        <v>8.0000000000000004E-4</v>
      </c>
      <c r="P40">
        <v>0.1192</v>
      </c>
      <c r="Q40" s="1">
        <v>53749.21</v>
      </c>
      <c r="R40">
        <v>0.18179999999999999</v>
      </c>
      <c r="S40">
        <v>0.1736</v>
      </c>
      <c r="T40">
        <v>0.64459999999999995</v>
      </c>
      <c r="U40">
        <v>16.399999999999999</v>
      </c>
      <c r="V40" s="1">
        <v>73257.5</v>
      </c>
      <c r="W40">
        <v>103.75</v>
      </c>
      <c r="X40" s="1">
        <v>196783.96</v>
      </c>
      <c r="Y40">
        <v>0.8085</v>
      </c>
      <c r="Z40">
        <v>0.15840000000000001</v>
      </c>
      <c r="AA40">
        <v>3.3099999999999997E-2</v>
      </c>
      <c r="AB40">
        <v>0.1915</v>
      </c>
      <c r="AC40">
        <v>196.78</v>
      </c>
      <c r="AD40" s="1">
        <v>5340.78</v>
      </c>
      <c r="AE40">
        <v>537.05999999999995</v>
      </c>
      <c r="AF40" s="1">
        <v>183276.64</v>
      </c>
      <c r="AG40">
        <v>486</v>
      </c>
      <c r="AH40" s="1">
        <v>36587</v>
      </c>
      <c r="AI40" s="1">
        <v>55638</v>
      </c>
      <c r="AJ40">
        <v>35.6</v>
      </c>
      <c r="AK40">
        <v>26.4</v>
      </c>
      <c r="AL40">
        <v>29.15</v>
      </c>
      <c r="AM40">
        <v>3.8</v>
      </c>
      <c r="AN40">
        <v>0</v>
      </c>
      <c r="AO40">
        <v>1.0218</v>
      </c>
      <c r="AP40" s="1">
        <v>1409.98</v>
      </c>
      <c r="AQ40" s="1">
        <v>2230.7199999999998</v>
      </c>
      <c r="AR40" s="1">
        <v>6046.71</v>
      </c>
      <c r="AS40">
        <v>528.61</v>
      </c>
      <c r="AT40">
        <v>312.97000000000003</v>
      </c>
      <c r="AU40" s="1">
        <v>10529.01</v>
      </c>
      <c r="AV40" s="1">
        <v>5083.9399999999996</v>
      </c>
      <c r="AW40">
        <v>0.43590000000000001</v>
      </c>
      <c r="AX40" s="1">
        <v>4523.99</v>
      </c>
      <c r="AY40">
        <v>0.38790000000000002</v>
      </c>
      <c r="AZ40" s="1">
        <v>1567.74</v>
      </c>
      <c r="BA40">
        <v>0.13439999999999999</v>
      </c>
      <c r="BB40">
        <v>488.41</v>
      </c>
      <c r="BC40">
        <v>4.19E-2</v>
      </c>
      <c r="BD40" s="1">
        <v>11664.09</v>
      </c>
      <c r="BE40" s="1">
        <v>3625.09</v>
      </c>
      <c r="BF40">
        <v>0.93500000000000005</v>
      </c>
      <c r="BG40">
        <v>0.56599999999999995</v>
      </c>
      <c r="BH40">
        <v>0.2049</v>
      </c>
      <c r="BI40">
        <v>0.17810000000000001</v>
      </c>
      <c r="BJ40">
        <v>3.6900000000000002E-2</v>
      </c>
      <c r="BK40">
        <v>1.4E-2</v>
      </c>
    </row>
    <row r="41" spans="1:63" x14ac:dyDescent="0.25">
      <c r="A41" t="s">
        <v>38</v>
      </c>
      <c r="B41">
        <v>48926</v>
      </c>
      <c r="C41">
        <v>116</v>
      </c>
      <c r="D41">
        <v>13.65</v>
      </c>
      <c r="E41" s="1">
        <v>1583.43</v>
      </c>
      <c r="F41" s="1">
        <v>1461.7</v>
      </c>
      <c r="G41">
        <v>1.4E-3</v>
      </c>
      <c r="H41">
        <v>0</v>
      </c>
      <c r="I41">
        <v>4.1000000000000003E-3</v>
      </c>
      <c r="J41">
        <v>1.6000000000000001E-3</v>
      </c>
      <c r="K41">
        <v>4.2099999999999999E-2</v>
      </c>
      <c r="L41">
        <v>0.91830000000000001</v>
      </c>
      <c r="M41">
        <v>3.2599999999999997E-2</v>
      </c>
      <c r="N41">
        <v>0.38450000000000001</v>
      </c>
      <c r="O41">
        <v>1.4E-3</v>
      </c>
      <c r="P41">
        <v>0.1346</v>
      </c>
      <c r="Q41" s="1">
        <v>62433.42</v>
      </c>
      <c r="R41">
        <v>0.1842</v>
      </c>
      <c r="S41">
        <v>0.28949999999999998</v>
      </c>
      <c r="T41">
        <v>0.52629999999999999</v>
      </c>
      <c r="U41">
        <v>10.5</v>
      </c>
      <c r="V41" s="1">
        <v>79299.33</v>
      </c>
      <c r="W41">
        <v>140.16</v>
      </c>
      <c r="X41" s="1">
        <v>297681.3</v>
      </c>
      <c r="Y41">
        <v>0.47149999999999997</v>
      </c>
      <c r="Z41">
        <v>0.1318</v>
      </c>
      <c r="AA41">
        <v>0.3967</v>
      </c>
      <c r="AB41">
        <v>0.52849999999999997</v>
      </c>
      <c r="AC41">
        <v>297.68</v>
      </c>
      <c r="AD41" s="1">
        <v>8300.0400000000009</v>
      </c>
      <c r="AE41">
        <v>386.85</v>
      </c>
      <c r="AF41" s="1">
        <v>247011.79</v>
      </c>
      <c r="AG41">
        <v>578</v>
      </c>
      <c r="AH41" s="1">
        <v>37293</v>
      </c>
      <c r="AI41" s="1">
        <v>54525</v>
      </c>
      <c r="AJ41">
        <v>34.83</v>
      </c>
      <c r="AK41">
        <v>22.04</v>
      </c>
      <c r="AL41">
        <v>27.85</v>
      </c>
      <c r="AM41">
        <v>3.7</v>
      </c>
      <c r="AN41">
        <v>0</v>
      </c>
      <c r="AO41">
        <v>0.68920000000000003</v>
      </c>
      <c r="AP41" s="1">
        <v>1663.29</v>
      </c>
      <c r="AQ41" s="1">
        <v>2315.0700000000002</v>
      </c>
      <c r="AR41" s="1">
        <v>6302.76</v>
      </c>
      <c r="AS41">
        <v>999.92</v>
      </c>
      <c r="AT41">
        <v>82.48</v>
      </c>
      <c r="AU41" s="1">
        <v>11363.52</v>
      </c>
      <c r="AV41" s="1">
        <v>5831.29</v>
      </c>
      <c r="AW41">
        <v>0.40410000000000001</v>
      </c>
      <c r="AX41" s="1">
        <v>6815.09</v>
      </c>
      <c r="AY41">
        <v>0.4723</v>
      </c>
      <c r="AZ41" s="1">
        <v>1094.6099999999999</v>
      </c>
      <c r="BA41">
        <v>7.5899999999999995E-2</v>
      </c>
      <c r="BB41">
        <v>687.58</v>
      </c>
      <c r="BC41">
        <v>4.7699999999999999E-2</v>
      </c>
      <c r="BD41" s="1">
        <v>14428.57</v>
      </c>
      <c r="BE41" s="1">
        <v>2328.0700000000002</v>
      </c>
      <c r="BF41">
        <v>0.5796</v>
      </c>
      <c r="BG41">
        <v>0.58789999999999998</v>
      </c>
      <c r="BH41">
        <v>0.23549999999999999</v>
      </c>
      <c r="BI41">
        <v>0.127</v>
      </c>
      <c r="BJ41">
        <v>3.56E-2</v>
      </c>
      <c r="BK41">
        <v>1.4E-2</v>
      </c>
    </row>
    <row r="42" spans="1:63" x14ac:dyDescent="0.25">
      <c r="A42" t="s">
        <v>39</v>
      </c>
      <c r="B42">
        <v>43612</v>
      </c>
      <c r="C42">
        <v>21</v>
      </c>
      <c r="D42">
        <v>305.02</v>
      </c>
      <c r="E42" s="1">
        <v>6405.4</v>
      </c>
      <c r="F42" s="1">
        <v>6272.84</v>
      </c>
      <c r="G42">
        <v>4.0800000000000003E-2</v>
      </c>
      <c r="H42">
        <v>1.6999999999999999E-3</v>
      </c>
      <c r="I42">
        <v>5.6300000000000003E-2</v>
      </c>
      <c r="J42">
        <v>1.6000000000000001E-3</v>
      </c>
      <c r="K42">
        <v>6.7699999999999996E-2</v>
      </c>
      <c r="L42">
        <v>0.77539999999999998</v>
      </c>
      <c r="M42">
        <v>5.6399999999999999E-2</v>
      </c>
      <c r="N42">
        <v>0.32019999999999998</v>
      </c>
      <c r="O42">
        <v>1.61E-2</v>
      </c>
      <c r="P42">
        <v>0.16139999999999999</v>
      </c>
      <c r="Q42" s="1">
        <v>66414.320000000007</v>
      </c>
      <c r="R42">
        <v>0.11890000000000001</v>
      </c>
      <c r="S42">
        <v>0.1578</v>
      </c>
      <c r="T42">
        <v>0.72330000000000005</v>
      </c>
      <c r="U42">
        <v>38.700000000000003</v>
      </c>
      <c r="V42" s="1">
        <v>91970.21</v>
      </c>
      <c r="W42">
        <v>160.81</v>
      </c>
      <c r="X42" s="1">
        <v>204755.04</v>
      </c>
      <c r="Y42">
        <v>0.62819999999999998</v>
      </c>
      <c r="Z42">
        <v>0.34389999999999998</v>
      </c>
      <c r="AA42">
        <v>2.7900000000000001E-2</v>
      </c>
      <c r="AB42">
        <v>0.37180000000000002</v>
      </c>
      <c r="AC42">
        <v>204.76</v>
      </c>
      <c r="AD42" s="1">
        <v>10114.57</v>
      </c>
      <c r="AE42">
        <v>987.64</v>
      </c>
      <c r="AF42" s="1">
        <v>212964.24</v>
      </c>
      <c r="AG42">
        <v>539</v>
      </c>
      <c r="AH42" s="1">
        <v>34953</v>
      </c>
      <c r="AI42" s="1">
        <v>50133</v>
      </c>
      <c r="AJ42">
        <v>78.5</v>
      </c>
      <c r="AK42">
        <v>45.73</v>
      </c>
      <c r="AL42">
        <v>53.75</v>
      </c>
      <c r="AM42">
        <v>4.05</v>
      </c>
      <c r="AN42">
        <v>0</v>
      </c>
      <c r="AO42">
        <v>1.1838</v>
      </c>
      <c r="AP42" s="1">
        <v>1642.53</v>
      </c>
      <c r="AQ42" s="1">
        <v>1907.1</v>
      </c>
      <c r="AR42" s="1">
        <v>7233.83</v>
      </c>
      <c r="AS42">
        <v>783.8</v>
      </c>
      <c r="AT42">
        <v>316.69</v>
      </c>
      <c r="AU42" s="1">
        <v>11883.95</v>
      </c>
      <c r="AV42" s="1">
        <v>4144.62</v>
      </c>
      <c r="AW42">
        <v>0.29670000000000002</v>
      </c>
      <c r="AX42" s="1">
        <v>8556.84</v>
      </c>
      <c r="AY42">
        <v>0.61260000000000003</v>
      </c>
      <c r="AZ42">
        <v>777.47</v>
      </c>
      <c r="BA42">
        <v>5.57E-2</v>
      </c>
      <c r="BB42">
        <v>489.26</v>
      </c>
      <c r="BC42">
        <v>3.5000000000000003E-2</v>
      </c>
      <c r="BD42" s="1">
        <v>13968.19</v>
      </c>
      <c r="BE42" s="1">
        <v>1209.46</v>
      </c>
      <c r="BF42">
        <v>0.2581</v>
      </c>
      <c r="BG42">
        <v>0.57420000000000004</v>
      </c>
      <c r="BH42">
        <v>0.2495</v>
      </c>
      <c r="BI42">
        <v>0.1371</v>
      </c>
      <c r="BJ42">
        <v>2.4199999999999999E-2</v>
      </c>
      <c r="BK42">
        <v>1.4999999999999999E-2</v>
      </c>
    </row>
    <row r="43" spans="1:63" x14ac:dyDescent="0.25">
      <c r="A43" t="s">
        <v>40</v>
      </c>
      <c r="B43">
        <v>47167</v>
      </c>
      <c r="C43">
        <v>68</v>
      </c>
      <c r="D43">
        <v>20.41</v>
      </c>
      <c r="E43" s="1">
        <v>1388.06</v>
      </c>
      <c r="F43" s="1">
        <v>1186.71</v>
      </c>
      <c r="G43">
        <v>9.2999999999999992E-3</v>
      </c>
      <c r="H43">
        <v>2.9999999999999997E-4</v>
      </c>
      <c r="I43">
        <v>6.7000000000000002E-3</v>
      </c>
      <c r="J43">
        <v>5.9999999999999995E-4</v>
      </c>
      <c r="K43">
        <v>5.1000000000000004E-3</v>
      </c>
      <c r="L43">
        <v>0.9597</v>
      </c>
      <c r="M43">
        <v>1.84E-2</v>
      </c>
      <c r="N43">
        <v>0.2762</v>
      </c>
      <c r="O43">
        <v>0</v>
      </c>
      <c r="P43">
        <v>0.13100000000000001</v>
      </c>
      <c r="Q43" s="1">
        <v>55072.93</v>
      </c>
      <c r="R43">
        <v>0.28570000000000001</v>
      </c>
      <c r="S43">
        <v>0.25969999999999999</v>
      </c>
      <c r="T43">
        <v>0.45450000000000002</v>
      </c>
      <c r="U43">
        <v>8.1</v>
      </c>
      <c r="V43" s="1">
        <v>78708.89</v>
      </c>
      <c r="W43">
        <v>167.82</v>
      </c>
      <c r="X43" s="1">
        <v>169672.79</v>
      </c>
      <c r="Y43">
        <v>0.82709999999999995</v>
      </c>
      <c r="Z43">
        <v>0.13739999999999999</v>
      </c>
      <c r="AA43">
        <v>3.5499999999999997E-2</v>
      </c>
      <c r="AB43">
        <v>0.1729</v>
      </c>
      <c r="AC43">
        <v>169.67</v>
      </c>
      <c r="AD43" s="1">
        <v>3857.47</v>
      </c>
      <c r="AE43">
        <v>625.19000000000005</v>
      </c>
      <c r="AF43" s="1">
        <v>233854.28</v>
      </c>
      <c r="AG43">
        <v>563</v>
      </c>
      <c r="AH43" s="1">
        <v>32739</v>
      </c>
      <c r="AI43" s="1">
        <v>56804</v>
      </c>
      <c r="AJ43">
        <v>51.3</v>
      </c>
      <c r="AK43">
        <v>21.52</v>
      </c>
      <c r="AL43">
        <v>22.64</v>
      </c>
      <c r="AM43">
        <v>4.5</v>
      </c>
      <c r="AN43" s="1">
        <v>2098.84</v>
      </c>
      <c r="AO43">
        <v>0.95269999999999999</v>
      </c>
      <c r="AP43" s="1">
        <v>1680.59</v>
      </c>
      <c r="AQ43" s="1">
        <v>2486.62</v>
      </c>
      <c r="AR43" s="1">
        <v>6172.45</v>
      </c>
      <c r="AS43">
        <v>607.95000000000005</v>
      </c>
      <c r="AT43">
        <v>300.64999999999998</v>
      </c>
      <c r="AU43" s="1">
        <v>11248.3</v>
      </c>
      <c r="AV43" s="1">
        <v>5480.04</v>
      </c>
      <c r="AW43">
        <v>0.34920000000000001</v>
      </c>
      <c r="AX43" s="1">
        <v>7933.41</v>
      </c>
      <c r="AY43">
        <v>0.50549999999999995</v>
      </c>
      <c r="AZ43" s="1">
        <v>1660.13</v>
      </c>
      <c r="BA43">
        <v>0.10580000000000001</v>
      </c>
      <c r="BB43">
        <v>620.80999999999995</v>
      </c>
      <c r="BC43">
        <v>3.9600000000000003E-2</v>
      </c>
      <c r="BD43" s="1">
        <v>15694.39</v>
      </c>
      <c r="BE43" s="1">
        <v>2521.5100000000002</v>
      </c>
      <c r="BF43">
        <v>0.43730000000000002</v>
      </c>
      <c r="BG43">
        <v>0.48099999999999998</v>
      </c>
      <c r="BH43">
        <v>0.1545</v>
      </c>
      <c r="BI43">
        <v>0.29820000000000002</v>
      </c>
      <c r="BJ43">
        <v>3.1899999999999998E-2</v>
      </c>
      <c r="BK43">
        <v>3.4500000000000003E-2</v>
      </c>
    </row>
    <row r="44" spans="1:63" x14ac:dyDescent="0.25">
      <c r="A44" t="s">
        <v>41</v>
      </c>
      <c r="B44">
        <v>46854</v>
      </c>
      <c r="C44">
        <v>46</v>
      </c>
      <c r="D44">
        <v>18.25</v>
      </c>
      <c r="E44">
        <v>839.7</v>
      </c>
      <c r="F44">
        <v>867.9</v>
      </c>
      <c r="G44">
        <v>1.1999999999999999E-3</v>
      </c>
      <c r="H44">
        <v>1.1999999999999999E-3</v>
      </c>
      <c r="I44">
        <v>9.7999999999999997E-3</v>
      </c>
      <c r="J44">
        <v>1.1999999999999999E-3</v>
      </c>
      <c r="K44">
        <v>1.03E-2</v>
      </c>
      <c r="L44">
        <v>0.95740000000000003</v>
      </c>
      <c r="M44">
        <v>1.9099999999999999E-2</v>
      </c>
      <c r="N44">
        <v>0.4884</v>
      </c>
      <c r="O44">
        <v>0</v>
      </c>
      <c r="P44">
        <v>0.1643</v>
      </c>
      <c r="Q44" s="1">
        <v>51457.2</v>
      </c>
      <c r="R44">
        <v>0.39660000000000001</v>
      </c>
      <c r="S44">
        <v>0.2414</v>
      </c>
      <c r="T44">
        <v>0.36209999999999998</v>
      </c>
      <c r="U44">
        <v>7</v>
      </c>
      <c r="V44" s="1">
        <v>73723.86</v>
      </c>
      <c r="W44">
        <v>117.33</v>
      </c>
      <c r="X44" s="1">
        <v>151193.46</v>
      </c>
      <c r="Y44">
        <v>0.6804</v>
      </c>
      <c r="Z44">
        <v>6.8199999999999997E-2</v>
      </c>
      <c r="AA44">
        <v>0.25140000000000001</v>
      </c>
      <c r="AB44">
        <v>0.3196</v>
      </c>
      <c r="AC44">
        <v>151.19</v>
      </c>
      <c r="AD44" s="1">
        <v>4244.8900000000003</v>
      </c>
      <c r="AE44">
        <v>310.31</v>
      </c>
      <c r="AF44" s="1">
        <v>146670.81</v>
      </c>
      <c r="AG44">
        <v>385</v>
      </c>
      <c r="AH44" s="1">
        <v>32957</v>
      </c>
      <c r="AI44" s="1">
        <v>47994</v>
      </c>
      <c r="AJ44">
        <v>45.88</v>
      </c>
      <c r="AK44">
        <v>22.01</v>
      </c>
      <c r="AL44">
        <v>22.97</v>
      </c>
      <c r="AM44">
        <v>5.2</v>
      </c>
      <c r="AN44" s="1">
        <v>2053.66</v>
      </c>
      <c r="AO44">
        <v>1.6456</v>
      </c>
      <c r="AP44" s="1">
        <v>1729.09</v>
      </c>
      <c r="AQ44" s="1">
        <v>2805.55</v>
      </c>
      <c r="AR44" s="1">
        <v>5309.21</v>
      </c>
      <c r="AS44">
        <v>337.73</v>
      </c>
      <c r="AT44">
        <v>174.64</v>
      </c>
      <c r="AU44" s="1">
        <v>10356.23</v>
      </c>
      <c r="AV44" s="1">
        <v>5213.4399999999996</v>
      </c>
      <c r="AW44">
        <v>0.39489999999999997</v>
      </c>
      <c r="AX44" s="1">
        <v>5616.94</v>
      </c>
      <c r="AY44">
        <v>0.42549999999999999</v>
      </c>
      <c r="AZ44" s="1">
        <v>1643.6</v>
      </c>
      <c r="BA44">
        <v>0.1245</v>
      </c>
      <c r="BB44">
        <v>728.18</v>
      </c>
      <c r="BC44">
        <v>5.5199999999999999E-2</v>
      </c>
      <c r="BD44" s="1">
        <v>13202.17</v>
      </c>
      <c r="BE44" s="1">
        <v>5195.57</v>
      </c>
      <c r="BF44">
        <v>1.8673999999999999</v>
      </c>
      <c r="BG44">
        <v>0.53580000000000005</v>
      </c>
      <c r="BH44">
        <v>0.21759999999999999</v>
      </c>
      <c r="BI44">
        <v>0.19209999999999999</v>
      </c>
      <c r="BJ44">
        <v>3.6499999999999998E-2</v>
      </c>
      <c r="BK44">
        <v>1.7999999999999999E-2</v>
      </c>
    </row>
    <row r="45" spans="1:63" x14ac:dyDescent="0.25">
      <c r="A45" t="s">
        <v>42</v>
      </c>
      <c r="B45">
        <v>48611</v>
      </c>
      <c r="C45">
        <v>34</v>
      </c>
      <c r="D45">
        <v>35.03</v>
      </c>
      <c r="E45" s="1">
        <v>1190.97</v>
      </c>
      <c r="F45" s="1">
        <v>1116.47</v>
      </c>
      <c r="G45">
        <v>5.4000000000000003E-3</v>
      </c>
      <c r="H45">
        <v>8.9999999999999998E-4</v>
      </c>
      <c r="I45">
        <v>5.0000000000000001E-3</v>
      </c>
      <c r="J45">
        <v>0</v>
      </c>
      <c r="K45">
        <v>2.3099999999999999E-2</v>
      </c>
      <c r="L45">
        <v>0.9335</v>
      </c>
      <c r="M45">
        <v>3.2099999999999997E-2</v>
      </c>
      <c r="N45">
        <v>0.22389999999999999</v>
      </c>
      <c r="O45">
        <v>3.3500000000000002E-2</v>
      </c>
      <c r="P45">
        <v>8.3699999999999997E-2</v>
      </c>
      <c r="Q45" s="1">
        <v>52704.45</v>
      </c>
      <c r="R45">
        <v>0.18029999999999999</v>
      </c>
      <c r="S45">
        <v>0.21310000000000001</v>
      </c>
      <c r="T45">
        <v>0.60660000000000003</v>
      </c>
      <c r="U45">
        <v>9</v>
      </c>
      <c r="V45" s="1">
        <v>63904.33</v>
      </c>
      <c r="W45">
        <v>128.86000000000001</v>
      </c>
      <c r="X45" s="1">
        <v>121971.11</v>
      </c>
      <c r="Y45">
        <v>0.87139999999999995</v>
      </c>
      <c r="Z45">
        <v>0.10299999999999999</v>
      </c>
      <c r="AA45">
        <v>2.5600000000000001E-2</v>
      </c>
      <c r="AB45">
        <v>0.12859999999999999</v>
      </c>
      <c r="AC45">
        <v>121.97</v>
      </c>
      <c r="AD45" s="1">
        <v>3516.48</v>
      </c>
      <c r="AE45">
        <v>619.78</v>
      </c>
      <c r="AF45" s="1">
        <v>149113.99</v>
      </c>
      <c r="AG45">
        <v>393</v>
      </c>
      <c r="AH45" s="1">
        <v>42218</v>
      </c>
      <c r="AI45" s="1">
        <v>66536</v>
      </c>
      <c r="AJ45">
        <v>52.72</v>
      </c>
      <c r="AK45">
        <v>28.18</v>
      </c>
      <c r="AL45">
        <v>28.37</v>
      </c>
      <c r="AM45">
        <v>4.5</v>
      </c>
      <c r="AN45">
        <v>943.48</v>
      </c>
      <c r="AO45">
        <v>0.8075</v>
      </c>
      <c r="AP45" s="1">
        <v>1311.97</v>
      </c>
      <c r="AQ45" s="1">
        <v>1748.04</v>
      </c>
      <c r="AR45" s="1">
        <v>5184.5</v>
      </c>
      <c r="AS45">
        <v>293.25</v>
      </c>
      <c r="AT45">
        <v>183.45</v>
      </c>
      <c r="AU45" s="1">
        <v>8721.2099999999991</v>
      </c>
      <c r="AV45" s="1">
        <v>3913.52</v>
      </c>
      <c r="AW45">
        <v>0.40450000000000003</v>
      </c>
      <c r="AX45" s="1">
        <v>4606.55</v>
      </c>
      <c r="AY45">
        <v>0.47620000000000001</v>
      </c>
      <c r="AZ45">
        <v>877.74</v>
      </c>
      <c r="BA45">
        <v>9.0700000000000003E-2</v>
      </c>
      <c r="BB45">
        <v>276.08</v>
      </c>
      <c r="BC45">
        <v>2.8500000000000001E-2</v>
      </c>
      <c r="BD45" s="1">
        <v>9673.9</v>
      </c>
      <c r="BE45" s="1">
        <v>2128.2800000000002</v>
      </c>
      <c r="BF45">
        <v>0.5383</v>
      </c>
      <c r="BG45">
        <v>0.48089999999999999</v>
      </c>
      <c r="BH45">
        <v>0.18160000000000001</v>
      </c>
      <c r="BI45">
        <v>0.27679999999999999</v>
      </c>
      <c r="BJ45">
        <v>4.6800000000000001E-2</v>
      </c>
      <c r="BK45">
        <v>1.4E-2</v>
      </c>
    </row>
    <row r="46" spans="1:63" x14ac:dyDescent="0.25">
      <c r="A46" t="s">
        <v>43</v>
      </c>
      <c r="B46">
        <v>46318</v>
      </c>
      <c r="C46">
        <v>48</v>
      </c>
      <c r="D46">
        <v>33.43</v>
      </c>
      <c r="E46" s="1">
        <v>1604.7</v>
      </c>
      <c r="F46" s="1">
        <v>1564.37</v>
      </c>
      <c r="G46">
        <v>2.5000000000000001E-3</v>
      </c>
      <c r="H46">
        <v>5.9999999999999995E-4</v>
      </c>
      <c r="I46">
        <v>6.8999999999999999E-3</v>
      </c>
      <c r="J46">
        <v>0</v>
      </c>
      <c r="K46">
        <v>1.72E-2</v>
      </c>
      <c r="L46">
        <v>0.95909999999999995</v>
      </c>
      <c r="M46">
        <v>1.3599999999999999E-2</v>
      </c>
      <c r="N46">
        <v>0.43390000000000001</v>
      </c>
      <c r="O46">
        <v>0</v>
      </c>
      <c r="P46">
        <v>0.14710000000000001</v>
      </c>
      <c r="Q46" s="1">
        <v>56018.68</v>
      </c>
      <c r="R46">
        <v>0.24740000000000001</v>
      </c>
      <c r="S46">
        <v>0.1031</v>
      </c>
      <c r="T46">
        <v>0.64949999999999997</v>
      </c>
      <c r="U46">
        <v>11.1</v>
      </c>
      <c r="V46" s="1">
        <v>75678.2</v>
      </c>
      <c r="W46">
        <v>138.1</v>
      </c>
      <c r="X46" s="1">
        <v>103735.29</v>
      </c>
      <c r="Y46">
        <v>0.90139999999999998</v>
      </c>
      <c r="Z46">
        <v>6.4699999999999994E-2</v>
      </c>
      <c r="AA46">
        <v>3.39E-2</v>
      </c>
      <c r="AB46">
        <v>9.8599999999999993E-2</v>
      </c>
      <c r="AC46">
        <v>103.74</v>
      </c>
      <c r="AD46" s="1">
        <v>2564.09</v>
      </c>
      <c r="AE46">
        <v>345.81</v>
      </c>
      <c r="AF46" s="1">
        <v>100649.34</v>
      </c>
      <c r="AG46">
        <v>135</v>
      </c>
      <c r="AH46" s="1">
        <v>32453</v>
      </c>
      <c r="AI46" s="1">
        <v>48201</v>
      </c>
      <c r="AJ46">
        <v>39.15</v>
      </c>
      <c r="AK46">
        <v>23.92</v>
      </c>
      <c r="AL46">
        <v>28.21</v>
      </c>
      <c r="AM46">
        <v>3.7</v>
      </c>
      <c r="AN46">
        <v>0</v>
      </c>
      <c r="AO46">
        <v>0.84570000000000001</v>
      </c>
      <c r="AP46" s="1">
        <v>1117.81</v>
      </c>
      <c r="AQ46" s="1">
        <v>1767.59</v>
      </c>
      <c r="AR46" s="1">
        <v>5169.91</v>
      </c>
      <c r="AS46">
        <v>358.27</v>
      </c>
      <c r="AT46">
        <v>145.16</v>
      </c>
      <c r="AU46" s="1">
        <v>8558.75</v>
      </c>
      <c r="AV46" s="1">
        <v>6418.11</v>
      </c>
      <c r="AW46">
        <v>0.61599999999999999</v>
      </c>
      <c r="AX46" s="1">
        <v>2008.6</v>
      </c>
      <c r="AY46">
        <v>0.1928</v>
      </c>
      <c r="AZ46" s="1">
        <v>1370.27</v>
      </c>
      <c r="BA46">
        <v>0.13150000000000001</v>
      </c>
      <c r="BB46">
        <v>622.04999999999995</v>
      </c>
      <c r="BC46">
        <v>5.9700000000000003E-2</v>
      </c>
      <c r="BD46" s="1">
        <v>10419.040000000001</v>
      </c>
      <c r="BE46" s="1">
        <v>6142.49</v>
      </c>
      <c r="BF46">
        <v>2.3399000000000001</v>
      </c>
      <c r="BG46">
        <v>0.50860000000000005</v>
      </c>
      <c r="BH46">
        <v>0.19239999999999999</v>
      </c>
      <c r="BI46">
        <v>0.2651</v>
      </c>
      <c r="BJ46">
        <v>2.4199999999999999E-2</v>
      </c>
      <c r="BK46">
        <v>9.5999999999999992E-3</v>
      </c>
    </row>
    <row r="47" spans="1:63" x14ac:dyDescent="0.25">
      <c r="A47" t="s">
        <v>44</v>
      </c>
      <c r="B47">
        <v>43620</v>
      </c>
      <c r="C47">
        <v>2</v>
      </c>
      <c r="D47" s="1">
        <v>1168.3900000000001</v>
      </c>
      <c r="E47" s="1">
        <v>2336.7800000000002</v>
      </c>
      <c r="F47" s="1">
        <v>2288.61</v>
      </c>
      <c r="G47">
        <v>2.3099999999999999E-2</v>
      </c>
      <c r="H47">
        <v>4.0000000000000002E-4</v>
      </c>
      <c r="I47">
        <v>6.08E-2</v>
      </c>
      <c r="J47">
        <v>8.9999999999999998E-4</v>
      </c>
      <c r="K47">
        <v>2.3699999999999999E-2</v>
      </c>
      <c r="L47">
        <v>0.8347</v>
      </c>
      <c r="M47">
        <v>5.6300000000000003E-2</v>
      </c>
      <c r="N47">
        <v>0.10730000000000001</v>
      </c>
      <c r="O47">
        <v>5.3E-3</v>
      </c>
      <c r="P47">
        <v>0.10680000000000001</v>
      </c>
      <c r="Q47" s="1">
        <v>74053.31</v>
      </c>
      <c r="R47">
        <v>0.1676</v>
      </c>
      <c r="S47">
        <v>0.27929999999999999</v>
      </c>
      <c r="T47">
        <v>0.55310000000000004</v>
      </c>
      <c r="U47">
        <v>15</v>
      </c>
      <c r="V47" s="1">
        <v>98039.87</v>
      </c>
      <c r="W47">
        <v>155.72999999999999</v>
      </c>
      <c r="X47" s="1">
        <v>212687.66</v>
      </c>
      <c r="Y47">
        <v>0.95089999999999997</v>
      </c>
      <c r="Z47">
        <v>3.9100000000000003E-2</v>
      </c>
      <c r="AA47">
        <v>0.01</v>
      </c>
      <c r="AB47">
        <v>4.9099999999999998E-2</v>
      </c>
      <c r="AC47">
        <v>212.69</v>
      </c>
      <c r="AD47" s="1">
        <v>9710.48</v>
      </c>
      <c r="AE47" s="1">
        <v>1339.33</v>
      </c>
      <c r="AF47" s="1">
        <v>234113.98</v>
      </c>
      <c r="AG47">
        <v>564</v>
      </c>
      <c r="AH47" s="1">
        <v>63378</v>
      </c>
      <c r="AI47" s="1">
        <v>164320</v>
      </c>
      <c r="AJ47">
        <v>107.9</v>
      </c>
      <c r="AK47">
        <v>44.06</v>
      </c>
      <c r="AL47">
        <v>68.650000000000006</v>
      </c>
      <c r="AM47">
        <v>5.7</v>
      </c>
      <c r="AN47" s="1">
        <v>3044.75</v>
      </c>
      <c r="AO47">
        <v>0.74409999999999998</v>
      </c>
      <c r="AP47" s="1">
        <v>2033.01</v>
      </c>
      <c r="AQ47" s="1">
        <v>2145.8200000000002</v>
      </c>
      <c r="AR47" s="1">
        <v>8727.4</v>
      </c>
      <c r="AS47">
        <v>808.16</v>
      </c>
      <c r="AT47">
        <v>713.2</v>
      </c>
      <c r="AU47" s="1">
        <v>14427.57</v>
      </c>
      <c r="AV47" s="1">
        <v>3043.05</v>
      </c>
      <c r="AW47">
        <v>0.20419999999999999</v>
      </c>
      <c r="AX47" s="1">
        <v>10898.88</v>
      </c>
      <c r="AY47">
        <v>0.73129999999999995</v>
      </c>
      <c r="AZ47">
        <v>565.61</v>
      </c>
      <c r="BA47">
        <v>3.7999999999999999E-2</v>
      </c>
      <c r="BB47">
        <v>395.56</v>
      </c>
      <c r="BC47">
        <v>2.6499999999999999E-2</v>
      </c>
      <c r="BD47" s="1">
        <v>14903.1</v>
      </c>
      <c r="BE47" s="1">
        <v>1346.81</v>
      </c>
      <c r="BF47">
        <v>0.1108</v>
      </c>
      <c r="BG47">
        <v>0.55640000000000001</v>
      </c>
      <c r="BH47">
        <v>0.2321</v>
      </c>
      <c r="BI47">
        <v>0.1535</v>
      </c>
      <c r="BJ47">
        <v>4.1700000000000001E-2</v>
      </c>
      <c r="BK47">
        <v>1.6400000000000001E-2</v>
      </c>
    </row>
    <row r="48" spans="1:63" x14ac:dyDescent="0.25">
      <c r="A48" t="s">
        <v>45</v>
      </c>
      <c r="B48">
        <v>46748</v>
      </c>
      <c r="C48">
        <v>109</v>
      </c>
      <c r="D48">
        <v>30.5</v>
      </c>
      <c r="E48" s="1">
        <v>3324.21</v>
      </c>
      <c r="F48" s="1">
        <v>3305.35</v>
      </c>
      <c r="G48">
        <v>1.0699999999999999E-2</v>
      </c>
      <c r="H48">
        <v>5.9999999999999995E-4</v>
      </c>
      <c r="I48">
        <v>9.4000000000000004E-3</v>
      </c>
      <c r="J48">
        <v>2.7000000000000001E-3</v>
      </c>
      <c r="K48">
        <v>2.4299999999999999E-2</v>
      </c>
      <c r="L48">
        <v>0.9274</v>
      </c>
      <c r="M48">
        <v>2.4899999999999999E-2</v>
      </c>
      <c r="N48">
        <v>0.16159999999999999</v>
      </c>
      <c r="O48">
        <v>5.0000000000000001E-3</v>
      </c>
      <c r="P48">
        <v>9.3899999999999997E-2</v>
      </c>
      <c r="Q48" s="1">
        <v>59260.11</v>
      </c>
      <c r="R48">
        <v>0.22550000000000001</v>
      </c>
      <c r="S48">
        <v>0.26469999999999999</v>
      </c>
      <c r="T48">
        <v>0.50980000000000003</v>
      </c>
      <c r="U48">
        <v>17.8</v>
      </c>
      <c r="V48" s="1">
        <v>83855.28</v>
      </c>
      <c r="W48">
        <v>182.99</v>
      </c>
      <c r="X48" s="1">
        <v>243751.12</v>
      </c>
      <c r="Y48">
        <v>0.80130000000000001</v>
      </c>
      <c r="Z48">
        <v>5.4399999999999997E-2</v>
      </c>
      <c r="AA48">
        <v>0.14419999999999999</v>
      </c>
      <c r="AB48">
        <v>0.19869999999999999</v>
      </c>
      <c r="AC48">
        <v>243.75</v>
      </c>
      <c r="AD48" s="1">
        <v>7197.68</v>
      </c>
      <c r="AE48">
        <v>788.76</v>
      </c>
      <c r="AF48" s="1">
        <v>221694.55</v>
      </c>
      <c r="AG48">
        <v>551</v>
      </c>
      <c r="AH48" s="1">
        <v>47616</v>
      </c>
      <c r="AI48" s="1">
        <v>84629</v>
      </c>
      <c r="AJ48">
        <v>37.35</v>
      </c>
      <c r="AK48">
        <v>28.09</v>
      </c>
      <c r="AL48">
        <v>30.03</v>
      </c>
      <c r="AM48">
        <v>4.5999999999999996</v>
      </c>
      <c r="AN48" s="1">
        <v>1784.45</v>
      </c>
      <c r="AO48">
        <v>1.0157</v>
      </c>
      <c r="AP48" s="1">
        <v>1543</v>
      </c>
      <c r="AQ48" s="1">
        <v>1971.8</v>
      </c>
      <c r="AR48" s="1">
        <v>5969.39</v>
      </c>
      <c r="AS48">
        <v>494.37</v>
      </c>
      <c r="AT48">
        <v>391.66</v>
      </c>
      <c r="AU48" s="1">
        <v>10370.209999999999</v>
      </c>
      <c r="AV48" s="1">
        <v>2583.0100000000002</v>
      </c>
      <c r="AW48">
        <v>0.23</v>
      </c>
      <c r="AX48" s="1">
        <v>7497.17</v>
      </c>
      <c r="AY48">
        <v>0.66759999999999997</v>
      </c>
      <c r="AZ48">
        <v>778.2</v>
      </c>
      <c r="BA48">
        <v>6.93E-2</v>
      </c>
      <c r="BB48">
        <v>372.15</v>
      </c>
      <c r="BC48">
        <v>3.3099999999999997E-2</v>
      </c>
      <c r="BD48" s="1">
        <v>11230.54</v>
      </c>
      <c r="BE48" s="1">
        <v>1206.24</v>
      </c>
      <c r="BF48">
        <v>0.17599999999999999</v>
      </c>
      <c r="BG48">
        <v>0.56479999999999997</v>
      </c>
      <c r="BH48">
        <v>0.2351</v>
      </c>
      <c r="BI48">
        <v>0.15359999999999999</v>
      </c>
      <c r="BJ48">
        <v>3.2599999999999997E-2</v>
      </c>
      <c r="BK48">
        <v>1.38E-2</v>
      </c>
    </row>
    <row r="49" spans="1:63" x14ac:dyDescent="0.25">
      <c r="A49" t="s">
        <v>46</v>
      </c>
      <c r="B49">
        <v>48462</v>
      </c>
      <c r="C49">
        <v>114</v>
      </c>
      <c r="D49">
        <v>11.64</v>
      </c>
      <c r="E49" s="1">
        <v>1326.39</v>
      </c>
      <c r="F49" s="1">
        <v>1174.3599999999999</v>
      </c>
      <c r="G49">
        <v>3.0000000000000001E-3</v>
      </c>
      <c r="H49">
        <v>0</v>
      </c>
      <c r="I49">
        <v>9.4999999999999998E-3</v>
      </c>
      <c r="J49">
        <v>0</v>
      </c>
      <c r="K49">
        <v>1.44E-2</v>
      </c>
      <c r="L49">
        <v>0.96330000000000005</v>
      </c>
      <c r="M49">
        <v>9.7999999999999997E-3</v>
      </c>
      <c r="N49">
        <v>0.38640000000000002</v>
      </c>
      <c r="O49">
        <v>1.6999999999999999E-3</v>
      </c>
      <c r="P49">
        <v>0.15540000000000001</v>
      </c>
      <c r="Q49" s="1">
        <v>52481.279999999999</v>
      </c>
      <c r="R49">
        <v>0.27589999999999998</v>
      </c>
      <c r="S49">
        <v>0.1149</v>
      </c>
      <c r="T49">
        <v>0.60919999999999996</v>
      </c>
      <c r="U49">
        <v>11.4</v>
      </c>
      <c r="V49" s="1">
        <v>54933.77</v>
      </c>
      <c r="W49">
        <v>111.59</v>
      </c>
      <c r="X49" s="1">
        <v>152241.29</v>
      </c>
      <c r="Y49">
        <v>0.88439999999999996</v>
      </c>
      <c r="Z49">
        <v>3.8899999999999997E-2</v>
      </c>
      <c r="AA49">
        <v>7.6600000000000001E-2</v>
      </c>
      <c r="AB49">
        <v>0.11559999999999999</v>
      </c>
      <c r="AC49">
        <v>152.24</v>
      </c>
      <c r="AD49" s="1">
        <v>4972.6400000000003</v>
      </c>
      <c r="AE49">
        <v>595.07000000000005</v>
      </c>
      <c r="AF49" s="1">
        <v>147986.74</v>
      </c>
      <c r="AG49">
        <v>390</v>
      </c>
      <c r="AH49" s="1">
        <v>33856</v>
      </c>
      <c r="AI49" s="1">
        <v>48004</v>
      </c>
      <c r="AJ49">
        <v>55.05</v>
      </c>
      <c r="AK49">
        <v>30.76</v>
      </c>
      <c r="AL49">
        <v>31.94</v>
      </c>
      <c r="AM49">
        <v>3.6</v>
      </c>
      <c r="AN49">
        <v>0</v>
      </c>
      <c r="AO49">
        <v>1.2092000000000001</v>
      </c>
      <c r="AP49" s="1">
        <v>1494.27</v>
      </c>
      <c r="AQ49" s="1">
        <v>2877.4</v>
      </c>
      <c r="AR49" s="1">
        <v>6616.56</v>
      </c>
      <c r="AS49">
        <v>418.81</v>
      </c>
      <c r="AT49">
        <v>197.11</v>
      </c>
      <c r="AU49" s="1">
        <v>11604.2</v>
      </c>
      <c r="AV49" s="1">
        <v>6710.76</v>
      </c>
      <c r="AW49">
        <v>0.51439999999999997</v>
      </c>
      <c r="AX49" s="1">
        <v>4558.87</v>
      </c>
      <c r="AY49">
        <v>0.34939999999999999</v>
      </c>
      <c r="AZ49">
        <v>976</v>
      </c>
      <c r="BA49">
        <v>7.4800000000000005E-2</v>
      </c>
      <c r="BB49">
        <v>800.67</v>
      </c>
      <c r="BC49">
        <v>6.1400000000000003E-2</v>
      </c>
      <c r="BD49" s="1">
        <v>13046.29</v>
      </c>
      <c r="BE49" s="1">
        <v>4671.91</v>
      </c>
      <c r="BF49">
        <v>1.4581</v>
      </c>
      <c r="BG49">
        <v>0.49399999999999999</v>
      </c>
      <c r="BH49">
        <v>0.2177</v>
      </c>
      <c r="BI49">
        <v>0.2366</v>
      </c>
      <c r="BJ49">
        <v>3.7100000000000001E-2</v>
      </c>
      <c r="BK49">
        <v>1.46E-2</v>
      </c>
    </row>
    <row r="50" spans="1:63" x14ac:dyDescent="0.25">
      <c r="A50" t="s">
        <v>47</v>
      </c>
      <c r="B50">
        <v>46383</v>
      </c>
      <c r="C50">
        <v>70</v>
      </c>
      <c r="D50">
        <v>21.5</v>
      </c>
      <c r="E50" s="1">
        <v>1505.04</v>
      </c>
      <c r="F50" s="1">
        <v>1626.11</v>
      </c>
      <c r="G50">
        <v>3.5999999999999999E-3</v>
      </c>
      <c r="H50">
        <v>5.9999999999999995E-4</v>
      </c>
      <c r="I50">
        <v>4.1000000000000003E-3</v>
      </c>
      <c r="J50">
        <v>5.9999999999999995E-4</v>
      </c>
      <c r="K50">
        <v>1.29E-2</v>
      </c>
      <c r="L50">
        <v>0.96079999999999999</v>
      </c>
      <c r="M50">
        <v>1.7299999999999999E-2</v>
      </c>
      <c r="N50">
        <v>0.46039999999999998</v>
      </c>
      <c r="O50">
        <v>5.9999999999999995E-4</v>
      </c>
      <c r="P50">
        <v>0.1636</v>
      </c>
      <c r="Q50" s="1">
        <v>47562.57</v>
      </c>
      <c r="R50">
        <v>0.28849999999999998</v>
      </c>
      <c r="S50">
        <v>0.22120000000000001</v>
      </c>
      <c r="T50">
        <v>0.4904</v>
      </c>
      <c r="U50">
        <v>15.8</v>
      </c>
      <c r="V50" s="1">
        <v>68734.490000000005</v>
      </c>
      <c r="W50">
        <v>92.14</v>
      </c>
      <c r="X50" s="1">
        <v>102898.93</v>
      </c>
      <c r="Y50">
        <v>0.84689999999999999</v>
      </c>
      <c r="Z50">
        <v>9.98E-2</v>
      </c>
      <c r="AA50">
        <v>5.3199999999999997E-2</v>
      </c>
      <c r="AB50">
        <v>0.15310000000000001</v>
      </c>
      <c r="AC50">
        <v>102.9</v>
      </c>
      <c r="AD50" s="1">
        <v>2371.6</v>
      </c>
      <c r="AE50">
        <v>308.85000000000002</v>
      </c>
      <c r="AF50" s="1">
        <v>80769.08</v>
      </c>
      <c r="AG50">
        <v>66</v>
      </c>
      <c r="AH50" s="1">
        <v>31668</v>
      </c>
      <c r="AI50" s="1">
        <v>45294</v>
      </c>
      <c r="AJ50">
        <v>33.299999999999997</v>
      </c>
      <c r="AK50">
        <v>22.13</v>
      </c>
      <c r="AL50">
        <v>25.38</v>
      </c>
      <c r="AM50">
        <v>4.0999999999999996</v>
      </c>
      <c r="AN50">
        <v>0</v>
      </c>
      <c r="AO50">
        <v>0.81720000000000004</v>
      </c>
      <c r="AP50" s="1">
        <v>1245.55</v>
      </c>
      <c r="AQ50" s="1">
        <v>1853.47</v>
      </c>
      <c r="AR50" s="1">
        <v>5704.17</v>
      </c>
      <c r="AS50">
        <v>272.64999999999998</v>
      </c>
      <c r="AT50">
        <v>364.76</v>
      </c>
      <c r="AU50" s="1">
        <v>9440.6299999999992</v>
      </c>
      <c r="AV50" s="1">
        <v>6830.02</v>
      </c>
      <c r="AW50">
        <v>0.63839999999999997</v>
      </c>
      <c r="AX50" s="1">
        <v>1785.01</v>
      </c>
      <c r="AY50">
        <v>0.16689999999999999</v>
      </c>
      <c r="AZ50" s="1">
        <v>1334.83</v>
      </c>
      <c r="BA50">
        <v>0.12479999999999999</v>
      </c>
      <c r="BB50">
        <v>748.41</v>
      </c>
      <c r="BC50">
        <v>7.0000000000000007E-2</v>
      </c>
      <c r="BD50" s="1">
        <v>10698.26</v>
      </c>
      <c r="BE50" s="1">
        <v>7623.28</v>
      </c>
      <c r="BF50">
        <v>3.3243999999999998</v>
      </c>
      <c r="BG50">
        <v>0.52480000000000004</v>
      </c>
      <c r="BH50">
        <v>0.2596</v>
      </c>
      <c r="BI50">
        <v>0.13109999999999999</v>
      </c>
      <c r="BJ50">
        <v>4.3200000000000002E-2</v>
      </c>
      <c r="BK50">
        <v>4.1399999999999999E-2</v>
      </c>
    </row>
    <row r="51" spans="1:63" x14ac:dyDescent="0.25">
      <c r="A51" t="s">
        <v>48</v>
      </c>
      <c r="B51">
        <v>46862</v>
      </c>
      <c r="C51">
        <v>54</v>
      </c>
      <c r="D51">
        <v>34.76</v>
      </c>
      <c r="E51" s="1">
        <v>1876.81</v>
      </c>
      <c r="F51" s="1">
        <v>1911.67</v>
      </c>
      <c r="G51">
        <v>6.1000000000000004E-3</v>
      </c>
      <c r="H51">
        <v>0</v>
      </c>
      <c r="I51">
        <v>5.5999999999999999E-3</v>
      </c>
      <c r="J51">
        <v>0</v>
      </c>
      <c r="K51">
        <v>5.1000000000000004E-3</v>
      </c>
      <c r="L51">
        <v>0.96619999999999995</v>
      </c>
      <c r="M51">
        <v>1.6899999999999998E-2</v>
      </c>
      <c r="N51">
        <v>0.20119999999999999</v>
      </c>
      <c r="O51">
        <v>1.8E-3</v>
      </c>
      <c r="P51">
        <v>9.4500000000000001E-2</v>
      </c>
      <c r="Q51" s="1">
        <v>53511.48</v>
      </c>
      <c r="R51">
        <v>0.26229999999999998</v>
      </c>
      <c r="S51">
        <v>0.18029999999999999</v>
      </c>
      <c r="T51">
        <v>0.55740000000000001</v>
      </c>
      <c r="U51">
        <v>11.2</v>
      </c>
      <c r="V51" s="1">
        <v>89090.09</v>
      </c>
      <c r="W51">
        <v>164.52</v>
      </c>
      <c r="X51" s="1">
        <v>180348.43</v>
      </c>
      <c r="Y51">
        <v>0.80989999999999995</v>
      </c>
      <c r="Z51">
        <v>7.0000000000000007E-2</v>
      </c>
      <c r="AA51">
        <v>0.1201</v>
      </c>
      <c r="AB51">
        <v>0.19009999999999999</v>
      </c>
      <c r="AC51">
        <v>180.35</v>
      </c>
      <c r="AD51" s="1">
        <v>4484.6899999999996</v>
      </c>
      <c r="AE51">
        <v>507.67</v>
      </c>
      <c r="AF51" s="1">
        <v>184387.54</v>
      </c>
      <c r="AG51">
        <v>492</v>
      </c>
      <c r="AH51" s="1">
        <v>46063</v>
      </c>
      <c r="AI51" s="1">
        <v>68820</v>
      </c>
      <c r="AJ51">
        <v>44.3</v>
      </c>
      <c r="AK51">
        <v>22</v>
      </c>
      <c r="AL51">
        <v>24.7</v>
      </c>
      <c r="AM51">
        <v>5.0999999999999996</v>
      </c>
      <c r="AN51" s="1">
        <v>2253.6</v>
      </c>
      <c r="AO51">
        <v>1.0002</v>
      </c>
      <c r="AP51" s="1">
        <v>1600.22</v>
      </c>
      <c r="AQ51" s="1">
        <v>1938.5</v>
      </c>
      <c r="AR51" s="1">
        <v>4643.47</v>
      </c>
      <c r="AS51">
        <v>394.06</v>
      </c>
      <c r="AT51">
        <v>384.51</v>
      </c>
      <c r="AU51" s="1">
        <v>8960.75</v>
      </c>
      <c r="AV51" s="1">
        <v>2761.04</v>
      </c>
      <c r="AW51">
        <v>0.27050000000000002</v>
      </c>
      <c r="AX51" s="1">
        <v>5952.1</v>
      </c>
      <c r="AY51">
        <v>0.58309999999999995</v>
      </c>
      <c r="AZ51" s="1">
        <v>1178.3499999999999</v>
      </c>
      <c r="BA51">
        <v>0.1154</v>
      </c>
      <c r="BB51">
        <v>315.7</v>
      </c>
      <c r="BC51">
        <v>3.09E-2</v>
      </c>
      <c r="BD51" s="1">
        <v>10207.18</v>
      </c>
      <c r="BE51" s="1">
        <v>2526.59</v>
      </c>
      <c r="BF51">
        <v>0.54610000000000003</v>
      </c>
      <c r="BG51">
        <v>0.54679999999999995</v>
      </c>
      <c r="BH51">
        <v>0.19309999999999999</v>
      </c>
      <c r="BI51">
        <v>0.1812</v>
      </c>
      <c r="BJ51">
        <v>4.9500000000000002E-2</v>
      </c>
      <c r="BK51">
        <v>2.93E-2</v>
      </c>
    </row>
    <row r="52" spans="1:63" x14ac:dyDescent="0.25">
      <c r="A52" t="s">
        <v>49</v>
      </c>
      <c r="B52">
        <v>49593</v>
      </c>
      <c r="C52">
        <v>84</v>
      </c>
      <c r="D52">
        <v>10.48</v>
      </c>
      <c r="E52">
        <v>880.07</v>
      </c>
      <c r="F52">
        <v>867.09</v>
      </c>
      <c r="G52">
        <v>0</v>
      </c>
      <c r="H52">
        <v>0</v>
      </c>
      <c r="I52">
        <v>1.1999999999999999E-3</v>
      </c>
      <c r="J52">
        <v>0</v>
      </c>
      <c r="K52">
        <v>2.3E-3</v>
      </c>
      <c r="L52">
        <v>0.99239999999999995</v>
      </c>
      <c r="M52">
        <v>4.1999999999999997E-3</v>
      </c>
      <c r="N52">
        <v>0.55659999999999998</v>
      </c>
      <c r="O52">
        <v>0</v>
      </c>
      <c r="P52">
        <v>0.1285</v>
      </c>
      <c r="Q52" s="1">
        <v>49600.87</v>
      </c>
      <c r="R52">
        <v>0.2097</v>
      </c>
      <c r="S52">
        <v>0.2097</v>
      </c>
      <c r="T52">
        <v>0.5806</v>
      </c>
      <c r="U52">
        <v>7</v>
      </c>
      <c r="V52" s="1">
        <v>71775.710000000006</v>
      </c>
      <c r="W52">
        <v>120.04</v>
      </c>
      <c r="X52" s="1">
        <v>79018.559999999998</v>
      </c>
      <c r="Y52">
        <v>0.74309999999999998</v>
      </c>
      <c r="Z52">
        <v>2.3900000000000001E-2</v>
      </c>
      <c r="AA52">
        <v>0.23300000000000001</v>
      </c>
      <c r="AB52">
        <v>0.25690000000000002</v>
      </c>
      <c r="AC52">
        <v>79.02</v>
      </c>
      <c r="AD52" s="1">
        <v>1791.95</v>
      </c>
      <c r="AE52">
        <v>240.43</v>
      </c>
      <c r="AF52" s="1">
        <v>74040.78</v>
      </c>
      <c r="AG52">
        <v>53</v>
      </c>
      <c r="AH52" s="1">
        <v>31563</v>
      </c>
      <c r="AI52" s="1">
        <v>45351</v>
      </c>
      <c r="AJ52">
        <v>24.67</v>
      </c>
      <c r="AK52">
        <v>22.06</v>
      </c>
      <c r="AL52">
        <v>22.44</v>
      </c>
      <c r="AM52">
        <v>3.4</v>
      </c>
      <c r="AN52">
        <v>0</v>
      </c>
      <c r="AO52">
        <v>0.65290000000000004</v>
      </c>
      <c r="AP52" s="1">
        <v>1240.6300000000001</v>
      </c>
      <c r="AQ52" s="1">
        <v>2406.27</v>
      </c>
      <c r="AR52" s="1">
        <v>5608.06</v>
      </c>
      <c r="AS52">
        <v>326.14</v>
      </c>
      <c r="AT52">
        <v>530.03</v>
      </c>
      <c r="AU52" s="1">
        <v>10111.08</v>
      </c>
      <c r="AV52" s="1">
        <v>9892.9599999999991</v>
      </c>
      <c r="AW52">
        <v>0.68759999999999999</v>
      </c>
      <c r="AX52" s="1">
        <v>1445.68</v>
      </c>
      <c r="AY52">
        <v>0.10050000000000001</v>
      </c>
      <c r="AZ52" s="1">
        <v>1737.68</v>
      </c>
      <c r="BA52">
        <v>0.1208</v>
      </c>
      <c r="BB52" s="1">
        <v>1310.98</v>
      </c>
      <c r="BC52">
        <v>9.11E-2</v>
      </c>
      <c r="BD52" s="1">
        <v>14387.31</v>
      </c>
      <c r="BE52" s="1">
        <v>8839.2099999999991</v>
      </c>
      <c r="BF52">
        <v>4.7363</v>
      </c>
      <c r="BG52">
        <v>0.46450000000000002</v>
      </c>
      <c r="BH52">
        <v>0.20419999999999999</v>
      </c>
      <c r="BI52">
        <v>0.26440000000000002</v>
      </c>
      <c r="BJ52">
        <v>5.4399999999999997E-2</v>
      </c>
      <c r="BK52">
        <v>1.24E-2</v>
      </c>
    </row>
    <row r="53" spans="1:63" x14ac:dyDescent="0.25">
      <c r="A53" t="s">
        <v>50</v>
      </c>
      <c r="B53">
        <v>50096</v>
      </c>
      <c r="C53">
        <v>51</v>
      </c>
      <c r="D53">
        <v>5.37</v>
      </c>
      <c r="E53">
        <v>274.10000000000002</v>
      </c>
      <c r="F53">
        <v>254.99</v>
      </c>
      <c r="G53">
        <v>0</v>
      </c>
      <c r="H53">
        <v>0</v>
      </c>
      <c r="I53">
        <v>1.9800000000000002E-2</v>
      </c>
      <c r="J53">
        <v>0</v>
      </c>
      <c r="K53">
        <v>0</v>
      </c>
      <c r="L53">
        <v>0.93530000000000002</v>
      </c>
      <c r="M53">
        <v>4.4900000000000002E-2</v>
      </c>
      <c r="N53">
        <v>0.55740000000000001</v>
      </c>
      <c r="O53">
        <v>0.1855</v>
      </c>
      <c r="P53">
        <v>0.15679999999999999</v>
      </c>
      <c r="Q53" s="1">
        <v>40723.370000000003</v>
      </c>
      <c r="R53">
        <v>0.42859999999999998</v>
      </c>
      <c r="S53">
        <v>0.1429</v>
      </c>
      <c r="T53">
        <v>0.42859999999999998</v>
      </c>
      <c r="U53">
        <v>4</v>
      </c>
      <c r="V53" s="1">
        <v>54189.5</v>
      </c>
      <c r="W53">
        <v>66.75</v>
      </c>
      <c r="X53" s="1">
        <v>213470.49</v>
      </c>
      <c r="Y53">
        <v>0.92659999999999998</v>
      </c>
      <c r="Z53">
        <v>3.49E-2</v>
      </c>
      <c r="AA53">
        <v>3.85E-2</v>
      </c>
      <c r="AB53">
        <v>7.3400000000000007E-2</v>
      </c>
      <c r="AC53">
        <v>213.47</v>
      </c>
      <c r="AD53" s="1">
        <v>5709.85</v>
      </c>
      <c r="AE53">
        <v>672.24</v>
      </c>
      <c r="AF53" s="1">
        <v>179272.59</v>
      </c>
      <c r="AG53">
        <v>479</v>
      </c>
      <c r="AH53" s="1">
        <v>18646</v>
      </c>
      <c r="AI53" s="1">
        <v>42664</v>
      </c>
      <c r="AJ53">
        <v>54.05</v>
      </c>
      <c r="AK53">
        <v>25.24</v>
      </c>
      <c r="AL53">
        <v>36.549999999999997</v>
      </c>
      <c r="AM53">
        <v>4.7</v>
      </c>
      <c r="AN53">
        <v>0</v>
      </c>
      <c r="AO53">
        <v>1.7347999999999999</v>
      </c>
      <c r="AP53" s="1">
        <v>2417.38</v>
      </c>
      <c r="AQ53" s="1">
        <v>3236.43</v>
      </c>
      <c r="AR53" s="1">
        <v>7281.9</v>
      </c>
      <c r="AS53">
        <v>609.04</v>
      </c>
      <c r="AT53">
        <v>518.85</v>
      </c>
      <c r="AU53" s="1">
        <v>14063.41</v>
      </c>
      <c r="AV53" s="1">
        <v>6967.87</v>
      </c>
      <c r="AW53">
        <v>0.40860000000000002</v>
      </c>
      <c r="AX53" s="1">
        <v>5171.16</v>
      </c>
      <c r="AY53">
        <v>0.30330000000000001</v>
      </c>
      <c r="AZ53" s="1">
        <v>1003.51</v>
      </c>
      <c r="BA53">
        <v>5.8900000000000001E-2</v>
      </c>
      <c r="BB53" s="1">
        <v>3909.23</v>
      </c>
      <c r="BC53">
        <v>0.2293</v>
      </c>
      <c r="BD53" s="1">
        <v>17051.78</v>
      </c>
      <c r="BE53" s="1">
        <v>4438.7299999999996</v>
      </c>
      <c r="BF53">
        <v>1.3134999999999999</v>
      </c>
      <c r="BG53">
        <v>0.44929999999999998</v>
      </c>
      <c r="BH53">
        <v>0.18590000000000001</v>
      </c>
      <c r="BI53">
        <v>0.2873</v>
      </c>
      <c r="BJ53">
        <v>5.7299999999999997E-2</v>
      </c>
      <c r="BK53">
        <v>2.0299999999999999E-2</v>
      </c>
    </row>
    <row r="54" spans="1:63" x14ac:dyDescent="0.25">
      <c r="A54" t="s">
        <v>51</v>
      </c>
      <c r="B54">
        <v>45211</v>
      </c>
      <c r="C54">
        <v>53</v>
      </c>
      <c r="D54">
        <v>19.96</v>
      </c>
      <c r="E54" s="1">
        <v>1058.01</v>
      </c>
      <c r="F54" s="1">
        <v>1123.0899999999999</v>
      </c>
      <c r="G54">
        <v>1.15E-2</v>
      </c>
      <c r="H54">
        <v>0</v>
      </c>
      <c r="I54">
        <v>6.1999999999999998E-3</v>
      </c>
      <c r="J54">
        <v>1.6999999999999999E-3</v>
      </c>
      <c r="K54">
        <v>2.23E-2</v>
      </c>
      <c r="L54">
        <v>0.93030000000000002</v>
      </c>
      <c r="M54">
        <v>2.81E-2</v>
      </c>
      <c r="N54">
        <v>0.1991</v>
      </c>
      <c r="O54">
        <v>8.0999999999999996E-3</v>
      </c>
      <c r="P54">
        <v>8.0699999999999994E-2</v>
      </c>
      <c r="Q54" s="1">
        <v>51297.8</v>
      </c>
      <c r="R54">
        <v>0.1449</v>
      </c>
      <c r="S54">
        <v>0.1159</v>
      </c>
      <c r="T54">
        <v>0.73909999999999998</v>
      </c>
      <c r="U54">
        <v>5</v>
      </c>
      <c r="V54" s="1">
        <v>83022</v>
      </c>
      <c r="W54">
        <v>205.32</v>
      </c>
      <c r="X54" s="1">
        <v>140913.46</v>
      </c>
      <c r="Y54">
        <v>0.80430000000000001</v>
      </c>
      <c r="Z54">
        <v>0.13420000000000001</v>
      </c>
      <c r="AA54">
        <v>6.1400000000000003E-2</v>
      </c>
      <c r="AB54">
        <v>0.19570000000000001</v>
      </c>
      <c r="AC54">
        <v>140.91</v>
      </c>
      <c r="AD54" s="1">
        <v>3816.76</v>
      </c>
      <c r="AE54">
        <v>430.11</v>
      </c>
      <c r="AF54" s="1">
        <v>132841.91</v>
      </c>
      <c r="AG54">
        <v>304</v>
      </c>
      <c r="AH54" s="1">
        <v>37964</v>
      </c>
      <c r="AI54" s="1">
        <v>58746</v>
      </c>
      <c r="AJ54">
        <v>39.61</v>
      </c>
      <c r="AK54">
        <v>26.1</v>
      </c>
      <c r="AL54">
        <v>27.28</v>
      </c>
      <c r="AM54">
        <v>4.5999999999999996</v>
      </c>
      <c r="AN54">
        <v>0</v>
      </c>
      <c r="AO54">
        <v>0.6321</v>
      </c>
      <c r="AP54">
        <v>992.34</v>
      </c>
      <c r="AQ54" s="1">
        <v>1820.9</v>
      </c>
      <c r="AR54" s="1">
        <v>5154.3599999999997</v>
      </c>
      <c r="AS54">
        <v>327.33999999999997</v>
      </c>
      <c r="AT54">
        <v>136.16999999999999</v>
      </c>
      <c r="AU54" s="1">
        <v>8431.1</v>
      </c>
      <c r="AV54" s="1">
        <v>4705.92</v>
      </c>
      <c r="AW54">
        <v>0.502</v>
      </c>
      <c r="AX54" s="1">
        <v>2909.47</v>
      </c>
      <c r="AY54">
        <v>0.31040000000000001</v>
      </c>
      <c r="AZ54" s="1">
        <v>1368</v>
      </c>
      <c r="BA54">
        <v>0.1459</v>
      </c>
      <c r="BB54">
        <v>390.69</v>
      </c>
      <c r="BC54">
        <v>4.1700000000000001E-2</v>
      </c>
      <c r="BD54" s="1">
        <v>9374.08</v>
      </c>
      <c r="BE54" s="1">
        <v>4749.38</v>
      </c>
      <c r="BF54">
        <v>1.2851999999999999</v>
      </c>
      <c r="BG54">
        <v>0.58140000000000003</v>
      </c>
      <c r="BH54">
        <v>0.19950000000000001</v>
      </c>
      <c r="BI54">
        <v>0.16400000000000001</v>
      </c>
      <c r="BJ54">
        <v>3.6700000000000003E-2</v>
      </c>
      <c r="BK54">
        <v>1.84E-2</v>
      </c>
    </row>
    <row r="55" spans="1:63" x14ac:dyDescent="0.25">
      <c r="A55" t="s">
        <v>52</v>
      </c>
      <c r="B55">
        <v>48306</v>
      </c>
      <c r="C55">
        <v>25</v>
      </c>
      <c r="D55">
        <v>181.46</v>
      </c>
      <c r="E55" s="1">
        <v>4536.47</v>
      </c>
      <c r="F55" s="1">
        <v>4174.1099999999997</v>
      </c>
      <c r="G55">
        <v>3.2800000000000003E-2</v>
      </c>
      <c r="H55">
        <v>5.0000000000000001E-4</v>
      </c>
      <c r="I55">
        <v>9.0700000000000003E-2</v>
      </c>
      <c r="J55">
        <v>1.4E-3</v>
      </c>
      <c r="K55">
        <v>6.1100000000000002E-2</v>
      </c>
      <c r="L55">
        <v>0.75980000000000003</v>
      </c>
      <c r="M55">
        <v>5.3800000000000001E-2</v>
      </c>
      <c r="N55">
        <v>0.42299999999999999</v>
      </c>
      <c r="O55">
        <v>1.6799999999999999E-2</v>
      </c>
      <c r="P55">
        <v>0.13869999999999999</v>
      </c>
      <c r="Q55" s="1">
        <v>54610.39</v>
      </c>
      <c r="R55">
        <v>0.29970000000000002</v>
      </c>
      <c r="S55">
        <v>0.2056</v>
      </c>
      <c r="T55">
        <v>0.49480000000000002</v>
      </c>
      <c r="U55">
        <v>26</v>
      </c>
      <c r="V55" s="1">
        <v>65733.88</v>
      </c>
      <c r="W55">
        <v>172.42</v>
      </c>
      <c r="X55" s="1">
        <v>185565.76</v>
      </c>
      <c r="Y55">
        <v>0.59130000000000005</v>
      </c>
      <c r="Z55">
        <v>0.36830000000000002</v>
      </c>
      <c r="AA55">
        <v>4.0399999999999998E-2</v>
      </c>
      <c r="AB55">
        <v>0.40870000000000001</v>
      </c>
      <c r="AC55">
        <v>185.57</v>
      </c>
      <c r="AD55" s="1">
        <v>7580.95</v>
      </c>
      <c r="AE55">
        <v>775.19</v>
      </c>
      <c r="AF55" s="1">
        <v>181140.18</v>
      </c>
      <c r="AG55">
        <v>481</v>
      </c>
      <c r="AH55" s="1">
        <v>32189</v>
      </c>
      <c r="AI55" s="1">
        <v>53951</v>
      </c>
      <c r="AJ55">
        <v>58.65</v>
      </c>
      <c r="AK55">
        <v>39.94</v>
      </c>
      <c r="AL55">
        <v>40.369999999999997</v>
      </c>
      <c r="AM55">
        <v>5.25</v>
      </c>
      <c r="AN55">
        <v>0</v>
      </c>
      <c r="AO55">
        <v>0.89649999999999996</v>
      </c>
      <c r="AP55" s="1">
        <v>1178.5999999999999</v>
      </c>
      <c r="AQ55" s="1">
        <v>1953.99</v>
      </c>
      <c r="AR55" s="1">
        <v>6057.71</v>
      </c>
      <c r="AS55">
        <v>421.61</v>
      </c>
      <c r="AT55">
        <v>222.8</v>
      </c>
      <c r="AU55" s="1">
        <v>9834.69</v>
      </c>
      <c r="AV55" s="1">
        <v>3343.39</v>
      </c>
      <c r="AW55">
        <v>0.28100000000000003</v>
      </c>
      <c r="AX55" s="1">
        <v>6772.48</v>
      </c>
      <c r="AY55">
        <v>0.56920000000000004</v>
      </c>
      <c r="AZ55" s="1">
        <v>1043.56</v>
      </c>
      <c r="BA55">
        <v>8.77E-2</v>
      </c>
      <c r="BB55">
        <v>738.5</v>
      </c>
      <c r="BC55">
        <v>6.2100000000000002E-2</v>
      </c>
      <c r="BD55" s="1">
        <v>11897.93</v>
      </c>
      <c r="BE55">
        <v>911.92</v>
      </c>
      <c r="BF55">
        <v>0.17979999999999999</v>
      </c>
      <c r="BG55">
        <v>0.55430000000000001</v>
      </c>
      <c r="BH55">
        <v>0.24379999999999999</v>
      </c>
      <c r="BI55">
        <v>0.15890000000000001</v>
      </c>
      <c r="BJ55">
        <v>2.7699999999999999E-2</v>
      </c>
      <c r="BK55">
        <v>1.54E-2</v>
      </c>
    </row>
    <row r="56" spans="1:63" x14ac:dyDescent="0.25">
      <c r="A56" t="s">
        <v>53</v>
      </c>
      <c r="B56">
        <v>49767</v>
      </c>
      <c r="C56">
        <v>32</v>
      </c>
      <c r="D56">
        <v>12.15</v>
      </c>
      <c r="E56">
        <v>388.69</v>
      </c>
      <c r="F56">
        <v>639.41</v>
      </c>
      <c r="G56">
        <v>0</v>
      </c>
      <c r="H56">
        <v>1.6000000000000001E-3</v>
      </c>
      <c r="I56">
        <v>1.6000000000000001E-3</v>
      </c>
      <c r="J56">
        <v>0</v>
      </c>
      <c r="K56">
        <v>1.7999999999999999E-2</v>
      </c>
      <c r="L56">
        <v>0.9637</v>
      </c>
      <c r="M56">
        <v>1.52E-2</v>
      </c>
      <c r="N56">
        <v>0.20780000000000001</v>
      </c>
      <c r="O56">
        <v>1.6000000000000001E-3</v>
      </c>
      <c r="P56">
        <v>9.0300000000000005E-2</v>
      </c>
      <c r="Q56" s="1">
        <v>55098.59</v>
      </c>
      <c r="R56">
        <v>0.24390000000000001</v>
      </c>
      <c r="S56">
        <v>0.14630000000000001</v>
      </c>
      <c r="T56">
        <v>0.60980000000000001</v>
      </c>
      <c r="U56">
        <v>7</v>
      </c>
      <c r="V56" s="1">
        <v>55132.43</v>
      </c>
      <c r="W56">
        <v>54.58</v>
      </c>
      <c r="X56" s="1">
        <v>163829.92000000001</v>
      </c>
      <c r="Y56">
        <v>0.8488</v>
      </c>
      <c r="Z56">
        <v>0.1045</v>
      </c>
      <c r="AA56">
        <v>4.6699999999999998E-2</v>
      </c>
      <c r="AB56">
        <v>0.1512</v>
      </c>
      <c r="AC56">
        <v>163.83000000000001</v>
      </c>
      <c r="AD56" s="1">
        <v>3746.07</v>
      </c>
      <c r="AE56">
        <v>565.21</v>
      </c>
      <c r="AF56" s="1">
        <v>86136.66</v>
      </c>
      <c r="AG56">
        <v>87</v>
      </c>
      <c r="AH56" s="1">
        <v>39014</v>
      </c>
      <c r="AI56" s="1">
        <v>58036</v>
      </c>
      <c r="AJ56">
        <v>29.52</v>
      </c>
      <c r="AK56">
        <v>22.27</v>
      </c>
      <c r="AL56">
        <v>24.74</v>
      </c>
      <c r="AM56">
        <v>5.3</v>
      </c>
      <c r="AN56" s="1">
        <v>1707.66</v>
      </c>
      <c r="AO56">
        <v>1.1278999999999999</v>
      </c>
      <c r="AP56" s="1">
        <v>1150.04</v>
      </c>
      <c r="AQ56" s="1">
        <v>1779.84</v>
      </c>
      <c r="AR56" s="1">
        <v>5380.26</v>
      </c>
      <c r="AS56">
        <v>480.41</v>
      </c>
      <c r="AT56">
        <v>444.59</v>
      </c>
      <c r="AU56" s="1">
        <v>9235.08</v>
      </c>
      <c r="AV56" s="1">
        <v>4015.33</v>
      </c>
      <c r="AW56">
        <v>0.36249999999999999</v>
      </c>
      <c r="AX56" s="1">
        <v>2872.68</v>
      </c>
      <c r="AY56">
        <v>0.25929999999999997</v>
      </c>
      <c r="AZ56" s="1">
        <v>3654.15</v>
      </c>
      <c r="BA56">
        <v>0.32990000000000003</v>
      </c>
      <c r="BB56">
        <v>534.58000000000004</v>
      </c>
      <c r="BC56">
        <v>4.8300000000000003E-2</v>
      </c>
      <c r="BD56" s="1">
        <v>11076.74</v>
      </c>
      <c r="BE56" s="1">
        <v>10121.57</v>
      </c>
      <c r="BF56">
        <v>2.6659000000000002</v>
      </c>
      <c r="BG56">
        <v>0.59540000000000004</v>
      </c>
      <c r="BH56">
        <v>0.21079999999999999</v>
      </c>
      <c r="BI56">
        <v>0.1366</v>
      </c>
      <c r="BJ56">
        <v>4.0599999999999997E-2</v>
      </c>
      <c r="BK56">
        <v>1.66E-2</v>
      </c>
    </row>
    <row r="57" spans="1:63" x14ac:dyDescent="0.25">
      <c r="A57" t="s">
        <v>54</v>
      </c>
      <c r="B57">
        <v>43638</v>
      </c>
      <c r="C57">
        <v>118</v>
      </c>
      <c r="D57">
        <v>26.17</v>
      </c>
      <c r="E57" s="1">
        <v>3088.52</v>
      </c>
      <c r="F57" s="1">
        <v>2857.77</v>
      </c>
      <c r="G57">
        <v>1.67E-2</v>
      </c>
      <c r="H57">
        <v>0</v>
      </c>
      <c r="I57">
        <v>3.04E-2</v>
      </c>
      <c r="J57">
        <v>6.9999999999999999E-4</v>
      </c>
      <c r="K57">
        <v>9.98E-2</v>
      </c>
      <c r="L57">
        <v>0.78910000000000002</v>
      </c>
      <c r="M57">
        <v>6.3299999999999995E-2</v>
      </c>
      <c r="N57">
        <v>0.43280000000000002</v>
      </c>
      <c r="O57">
        <v>1.9199999999999998E-2</v>
      </c>
      <c r="P57">
        <v>0.15429999999999999</v>
      </c>
      <c r="Q57" s="1">
        <v>56164.800000000003</v>
      </c>
      <c r="R57">
        <v>0.31669999999999998</v>
      </c>
      <c r="S57">
        <v>0.18329999999999999</v>
      </c>
      <c r="T57">
        <v>0.5</v>
      </c>
      <c r="U57">
        <v>21</v>
      </c>
      <c r="V57" s="1">
        <v>83941.29</v>
      </c>
      <c r="W57">
        <v>140.02000000000001</v>
      </c>
      <c r="X57" s="1">
        <v>203510.12</v>
      </c>
      <c r="Y57">
        <v>0.68589999999999995</v>
      </c>
      <c r="Z57">
        <v>0.30199999999999999</v>
      </c>
      <c r="AA57">
        <v>1.21E-2</v>
      </c>
      <c r="AB57">
        <v>0.31409999999999999</v>
      </c>
      <c r="AC57">
        <v>203.51</v>
      </c>
      <c r="AD57" s="1">
        <v>6114.7</v>
      </c>
      <c r="AE57">
        <v>577.33000000000004</v>
      </c>
      <c r="AF57" s="1">
        <v>199020.26</v>
      </c>
      <c r="AG57">
        <v>519</v>
      </c>
      <c r="AH57" s="1">
        <v>28529</v>
      </c>
      <c r="AI57" s="1">
        <v>49740</v>
      </c>
      <c r="AJ57">
        <v>56</v>
      </c>
      <c r="AK57">
        <v>27.37</v>
      </c>
      <c r="AL57">
        <v>35.090000000000003</v>
      </c>
      <c r="AM57">
        <v>4</v>
      </c>
      <c r="AN57" s="1">
        <v>1082.22</v>
      </c>
      <c r="AO57">
        <v>1.2053</v>
      </c>
      <c r="AP57" s="1">
        <v>1199.6400000000001</v>
      </c>
      <c r="AQ57" s="1">
        <v>1758.43</v>
      </c>
      <c r="AR57" s="1">
        <v>5986.1</v>
      </c>
      <c r="AS57">
        <v>531.30999999999995</v>
      </c>
      <c r="AT57">
        <v>389.09</v>
      </c>
      <c r="AU57" s="1">
        <v>9864.6</v>
      </c>
      <c r="AV57" s="1">
        <v>4036.9</v>
      </c>
      <c r="AW57">
        <v>0.3322</v>
      </c>
      <c r="AX57" s="1">
        <v>6832.52</v>
      </c>
      <c r="AY57">
        <v>0.56220000000000003</v>
      </c>
      <c r="AZ57">
        <v>572.05999999999995</v>
      </c>
      <c r="BA57">
        <v>4.7100000000000003E-2</v>
      </c>
      <c r="BB57">
        <v>711.11</v>
      </c>
      <c r="BC57">
        <v>5.8500000000000003E-2</v>
      </c>
      <c r="BD57" s="1">
        <v>12152.6</v>
      </c>
      <c r="BE57" s="1">
        <v>2123.5</v>
      </c>
      <c r="BF57">
        <v>0.41689999999999999</v>
      </c>
      <c r="BG57">
        <v>0.53700000000000003</v>
      </c>
      <c r="BH57">
        <v>0.22919999999999999</v>
      </c>
      <c r="BI57">
        <v>0.14399999999999999</v>
      </c>
      <c r="BJ57">
        <v>4.5900000000000003E-2</v>
      </c>
      <c r="BK57">
        <v>4.3999999999999997E-2</v>
      </c>
    </row>
    <row r="58" spans="1:63" x14ac:dyDescent="0.25">
      <c r="A58" t="s">
        <v>55</v>
      </c>
      <c r="B58">
        <v>45229</v>
      </c>
      <c r="C58">
        <v>25</v>
      </c>
      <c r="D58">
        <v>21.9</v>
      </c>
      <c r="E58">
        <v>547.46</v>
      </c>
      <c r="F58">
        <v>475.66</v>
      </c>
      <c r="G58">
        <v>6.1999999999999998E-3</v>
      </c>
      <c r="H58">
        <v>0</v>
      </c>
      <c r="I58">
        <v>3.7000000000000002E-3</v>
      </c>
      <c r="J58">
        <v>0</v>
      </c>
      <c r="K58">
        <v>1.26E-2</v>
      </c>
      <c r="L58">
        <v>0.97350000000000003</v>
      </c>
      <c r="M58">
        <v>4.1000000000000003E-3</v>
      </c>
      <c r="N58">
        <v>0.50219999999999998</v>
      </c>
      <c r="O58">
        <v>2.0999999999999999E-3</v>
      </c>
      <c r="P58">
        <v>0.1522</v>
      </c>
      <c r="Q58" s="1">
        <v>46155.29</v>
      </c>
      <c r="R58">
        <v>0.40479999999999999</v>
      </c>
      <c r="S58">
        <v>0.23810000000000001</v>
      </c>
      <c r="T58">
        <v>0.35709999999999997</v>
      </c>
      <c r="U58">
        <v>6.8</v>
      </c>
      <c r="V58" s="1">
        <v>67569.119999999995</v>
      </c>
      <c r="W58">
        <v>74.08</v>
      </c>
      <c r="X58" s="1">
        <v>97118.24</v>
      </c>
      <c r="Y58">
        <v>0.92449999999999999</v>
      </c>
      <c r="Z58">
        <v>4.8800000000000003E-2</v>
      </c>
      <c r="AA58">
        <v>2.6599999999999999E-2</v>
      </c>
      <c r="AB58">
        <v>7.5499999999999998E-2</v>
      </c>
      <c r="AC58">
        <v>97.12</v>
      </c>
      <c r="AD58" s="1">
        <v>2175.2399999999998</v>
      </c>
      <c r="AE58">
        <v>307.77999999999997</v>
      </c>
      <c r="AF58" s="1">
        <v>90628.74</v>
      </c>
      <c r="AG58">
        <v>102</v>
      </c>
      <c r="AH58" s="1">
        <v>30501</v>
      </c>
      <c r="AI58" s="1">
        <v>41534</v>
      </c>
      <c r="AJ58">
        <v>30.52</v>
      </c>
      <c r="AK58">
        <v>22.07</v>
      </c>
      <c r="AL58">
        <v>24.23</v>
      </c>
      <c r="AM58">
        <v>5.5</v>
      </c>
      <c r="AN58" s="1">
        <v>1952.56</v>
      </c>
      <c r="AO58">
        <v>1.8220000000000001</v>
      </c>
      <c r="AP58" s="1">
        <v>2229.09</v>
      </c>
      <c r="AQ58" s="1">
        <v>2485.48</v>
      </c>
      <c r="AR58" s="1">
        <v>5993.46</v>
      </c>
      <c r="AS58">
        <v>662.12</v>
      </c>
      <c r="AT58">
        <v>365.29</v>
      </c>
      <c r="AU58" s="1">
        <v>11735.56</v>
      </c>
      <c r="AV58" s="1">
        <v>8869.9599999999991</v>
      </c>
      <c r="AW58">
        <v>0.57230000000000003</v>
      </c>
      <c r="AX58" s="1">
        <v>4252.09</v>
      </c>
      <c r="AY58">
        <v>0.27429999999999999</v>
      </c>
      <c r="AZ58" s="1">
        <v>1386.24</v>
      </c>
      <c r="BA58">
        <v>8.9399999999999993E-2</v>
      </c>
      <c r="BB58">
        <v>991.38</v>
      </c>
      <c r="BC58">
        <v>6.4000000000000001E-2</v>
      </c>
      <c r="BD58" s="1">
        <v>15499.67</v>
      </c>
      <c r="BE58" s="1">
        <v>7475.32</v>
      </c>
      <c r="BF58">
        <v>3.1566000000000001</v>
      </c>
      <c r="BG58">
        <v>0.53620000000000001</v>
      </c>
      <c r="BH58">
        <v>0.19980000000000001</v>
      </c>
      <c r="BI58">
        <v>0.20849999999999999</v>
      </c>
      <c r="BJ58">
        <v>3.09E-2</v>
      </c>
      <c r="BK58">
        <v>2.46E-2</v>
      </c>
    </row>
    <row r="59" spans="1:63" x14ac:dyDescent="0.25">
      <c r="A59" t="s">
        <v>56</v>
      </c>
      <c r="B59">
        <v>43646</v>
      </c>
      <c r="C59">
        <v>29</v>
      </c>
      <c r="D59">
        <v>134.83000000000001</v>
      </c>
      <c r="E59" s="1">
        <v>3910.05</v>
      </c>
      <c r="F59" s="1">
        <v>3872.56</v>
      </c>
      <c r="G59">
        <v>5.9700000000000003E-2</v>
      </c>
      <c r="H59">
        <v>8.9999999999999998E-4</v>
      </c>
      <c r="I59">
        <v>2.2499999999999999E-2</v>
      </c>
      <c r="J59">
        <v>6.9999999999999999E-4</v>
      </c>
      <c r="K59">
        <v>2.2599999999999999E-2</v>
      </c>
      <c r="L59">
        <v>0.86550000000000005</v>
      </c>
      <c r="M59">
        <v>2.8000000000000001E-2</v>
      </c>
      <c r="N59">
        <v>0.1041</v>
      </c>
      <c r="O59">
        <v>2.2700000000000001E-2</v>
      </c>
      <c r="P59">
        <v>0.10199999999999999</v>
      </c>
      <c r="Q59" s="1">
        <v>74138.27</v>
      </c>
      <c r="R59">
        <v>0.29649999999999999</v>
      </c>
      <c r="S59">
        <v>0.32740000000000002</v>
      </c>
      <c r="T59">
        <v>0.37609999999999999</v>
      </c>
      <c r="U59">
        <v>22.6</v>
      </c>
      <c r="V59" s="1">
        <v>102350.54</v>
      </c>
      <c r="W59">
        <v>171.13</v>
      </c>
      <c r="X59" s="1">
        <v>258896.07</v>
      </c>
      <c r="Y59">
        <v>0.80030000000000001</v>
      </c>
      <c r="Z59">
        <v>0.17280000000000001</v>
      </c>
      <c r="AA59">
        <v>2.69E-2</v>
      </c>
      <c r="AB59">
        <v>0.19969999999999999</v>
      </c>
      <c r="AC59">
        <v>258.89999999999998</v>
      </c>
      <c r="AD59" s="1">
        <v>10108.33</v>
      </c>
      <c r="AE59" s="1">
        <v>1141.9000000000001</v>
      </c>
      <c r="AF59" s="1">
        <v>272932.51</v>
      </c>
      <c r="AG59">
        <v>587</v>
      </c>
      <c r="AH59" s="1">
        <v>47565</v>
      </c>
      <c r="AI59" s="1">
        <v>98771</v>
      </c>
      <c r="AJ59">
        <v>74.44</v>
      </c>
      <c r="AK59">
        <v>36.67</v>
      </c>
      <c r="AL59">
        <v>44.55</v>
      </c>
      <c r="AM59">
        <v>4.6900000000000004</v>
      </c>
      <c r="AN59">
        <v>0</v>
      </c>
      <c r="AO59">
        <v>0.66459999999999997</v>
      </c>
      <c r="AP59" s="1">
        <v>1328.69</v>
      </c>
      <c r="AQ59" s="1">
        <v>2056.37</v>
      </c>
      <c r="AR59" s="1">
        <v>7293.06</v>
      </c>
      <c r="AS59">
        <v>722.88</v>
      </c>
      <c r="AT59">
        <v>409.08</v>
      </c>
      <c r="AU59" s="1">
        <v>11810.07</v>
      </c>
      <c r="AV59" s="1">
        <v>2852.01</v>
      </c>
      <c r="AW59">
        <v>0.22689999999999999</v>
      </c>
      <c r="AX59" s="1">
        <v>8432</v>
      </c>
      <c r="AY59">
        <v>0.67069999999999996</v>
      </c>
      <c r="AZ59">
        <v>933.3</v>
      </c>
      <c r="BA59">
        <v>7.4200000000000002E-2</v>
      </c>
      <c r="BB59">
        <v>354.81</v>
      </c>
      <c r="BC59">
        <v>2.8199999999999999E-2</v>
      </c>
      <c r="BD59" s="1">
        <v>12572.13</v>
      </c>
      <c r="BE59" s="1">
        <v>1149.3900000000001</v>
      </c>
      <c r="BF59">
        <v>0.1069</v>
      </c>
      <c r="BG59">
        <v>0.64300000000000002</v>
      </c>
      <c r="BH59">
        <v>0.21210000000000001</v>
      </c>
      <c r="BI59">
        <v>0.1033</v>
      </c>
      <c r="BJ59">
        <v>2.35E-2</v>
      </c>
      <c r="BK59">
        <v>1.8100000000000002E-2</v>
      </c>
    </row>
    <row r="60" spans="1:63" x14ac:dyDescent="0.25">
      <c r="A60" t="s">
        <v>57</v>
      </c>
      <c r="B60">
        <v>45237</v>
      </c>
      <c r="C60">
        <v>16</v>
      </c>
      <c r="D60">
        <v>48.1</v>
      </c>
      <c r="E60">
        <v>769.52</v>
      </c>
      <c r="F60">
        <v>792.8</v>
      </c>
      <c r="G60">
        <v>4.7999999999999996E-3</v>
      </c>
      <c r="H60">
        <v>0</v>
      </c>
      <c r="I60">
        <v>5.4699999999999999E-2</v>
      </c>
      <c r="J60">
        <v>0</v>
      </c>
      <c r="K60">
        <v>1.3599999999999999E-2</v>
      </c>
      <c r="L60">
        <v>0.86950000000000005</v>
      </c>
      <c r="M60">
        <v>5.74E-2</v>
      </c>
      <c r="N60">
        <v>0.58260000000000001</v>
      </c>
      <c r="O60">
        <v>0</v>
      </c>
      <c r="P60">
        <v>0.13150000000000001</v>
      </c>
      <c r="Q60" s="1">
        <v>40488.54</v>
      </c>
      <c r="R60">
        <v>0.44440000000000002</v>
      </c>
      <c r="S60">
        <v>0.14810000000000001</v>
      </c>
      <c r="T60">
        <v>0.40739999999999998</v>
      </c>
      <c r="U60">
        <v>12</v>
      </c>
      <c r="V60" s="1">
        <v>45494.33</v>
      </c>
      <c r="W60">
        <v>61.11</v>
      </c>
      <c r="X60" s="1">
        <v>101901.08</v>
      </c>
      <c r="Y60">
        <v>0.71220000000000006</v>
      </c>
      <c r="Z60">
        <v>0.21959999999999999</v>
      </c>
      <c r="AA60">
        <v>6.8199999999999997E-2</v>
      </c>
      <c r="AB60">
        <v>0.2878</v>
      </c>
      <c r="AC60">
        <v>101.9</v>
      </c>
      <c r="AD60" s="1">
        <v>2639.4</v>
      </c>
      <c r="AE60">
        <v>409.28</v>
      </c>
      <c r="AF60" s="1">
        <v>92214.27</v>
      </c>
      <c r="AG60">
        <v>110</v>
      </c>
      <c r="AH60" s="1">
        <v>26989</v>
      </c>
      <c r="AI60" s="1">
        <v>43197</v>
      </c>
      <c r="AJ60">
        <v>40.85</v>
      </c>
      <c r="AK60">
        <v>23.27</v>
      </c>
      <c r="AL60">
        <v>29.81</v>
      </c>
      <c r="AM60">
        <v>4.3499999999999996</v>
      </c>
      <c r="AN60">
        <v>0</v>
      </c>
      <c r="AO60">
        <v>0.5151</v>
      </c>
      <c r="AP60" s="1">
        <v>1394.29</v>
      </c>
      <c r="AQ60" s="1">
        <v>1824.11</v>
      </c>
      <c r="AR60" s="1">
        <v>5328.92</v>
      </c>
      <c r="AS60">
        <v>483.91</v>
      </c>
      <c r="AT60">
        <v>397.9</v>
      </c>
      <c r="AU60" s="1">
        <v>9429.14</v>
      </c>
      <c r="AV60" s="1">
        <v>7242.4</v>
      </c>
      <c r="AW60">
        <v>0.6028</v>
      </c>
      <c r="AX60" s="1">
        <v>2043.15</v>
      </c>
      <c r="AY60">
        <v>0.17</v>
      </c>
      <c r="AZ60" s="1">
        <v>1665.3</v>
      </c>
      <c r="BA60">
        <v>0.1386</v>
      </c>
      <c r="BB60" s="1">
        <v>1064.6199999999999</v>
      </c>
      <c r="BC60">
        <v>8.8599999999999998E-2</v>
      </c>
      <c r="BD60" s="1">
        <v>12015.48</v>
      </c>
      <c r="BE60" s="1">
        <v>6866.81</v>
      </c>
      <c r="BF60">
        <v>2.0137</v>
      </c>
      <c r="BG60">
        <v>0.49680000000000002</v>
      </c>
      <c r="BH60">
        <v>0.18479999999999999</v>
      </c>
      <c r="BI60">
        <v>0.27129999999999999</v>
      </c>
      <c r="BJ60">
        <v>3.4099999999999998E-2</v>
      </c>
      <c r="BK60">
        <v>1.2999999999999999E-2</v>
      </c>
    </row>
    <row r="61" spans="1:63" x14ac:dyDescent="0.25">
      <c r="A61" t="s">
        <v>58</v>
      </c>
      <c r="B61">
        <v>47613</v>
      </c>
      <c r="C61">
        <v>120</v>
      </c>
      <c r="D61">
        <v>6.01</v>
      </c>
      <c r="E61">
        <v>721.09</v>
      </c>
      <c r="F61">
        <v>669.87</v>
      </c>
      <c r="G61">
        <v>0</v>
      </c>
      <c r="H61">
        <v>1.5E-3</v>
      </c>
      <c r="I61">
        <v>8.9999999999999993E-3</v>
      </c>
      <c r="J61">
        <v>5.7000000000000002E-3</v>
      </c>
      <c r="K61">
        <v>1.66E-2</v>
      </c>
      <c r="L61">
        <v>0.95440000000000003</v>
      </c>
      <c r="M61">
        <v>1.2800000000000001E-2</v>
      </c>
      <c r="N61">
        <v>0.60119999999999996</v>
      </c>
      <c r="O61">
        <v>0</v>
      </c>
      <c r="P61">
        <v>0.1462</v>
      </c>
      <c r="Q61" s="1">
        <v>49943.03</v>
      </c>
      <c r="R61">
        <v>0.1346</v>
      </c>
      <c r="S61">
        <v>0.1346</v>
      </c>
      <c r="T61">
        <v>0.73080000000000001</v>
      </c>
      <c r="U61">
        <v>6</v>
      </c>
      <c r="V61" s="1">
        <v>58969.67</v>
      </c>
      <c r="W61">
        <v>116.2</v>
      </c>
      <c r="X61" s="1">
        <v>138648.09</v>
      </c>
      <c r="Y61">
        <v>0.91320000000000001</v>
      </c>
      <c r="Z61">
        <v>1.34E-2</v>
      </c>
      <c r="AA61">
        <v>7.3400000000000007E-2</v>
      </c>
      <c r="AB61">
        <v>8.6800000000000002E-2</v>
      </c>
      <c r="AC61">
        <v>138.65</v>
      </c>
      <c r="AD61" s="1">
        <v>3147.69</v>
      </c>
      <c r="AE61">
        <v>340.92</v>
      </c>
      <c r="AF61" s="1">
        <v>110967.98</v>
      </c>
      <c r="AG61">
        <v>194</v>
      </c>
      <c r="AH61" s="1">
        <v>28639</v>
      </c>
      <c r="AI61" s="1">
        <v>42482</v>
      </c>
      <c r="AJ61">
        <v>31.1</v>
      </c>
      <c r="AK61">
        <v>22</v>
      </c>
      <c r="AL61">
        <v>24.61</v>
      </c>
      <c r="AM61">
        <v>4.4000000000000004</v>
      </c>
      <c r="AN61">
        <v>0</v>
      </c>
      <c r="AO61">
        <v>1.1119000000000001</v>
      </c>
      <c r="AP61" s="1">
        <v>1167.6199999999999</v>
      </c>
      <c r="AQ61" s="1">
        <v>2860.98</v>
      </c>
      <c r="AR61" s="1">
        <v>6592.45</v>
      </c>
      <c r="AS61">
        <v>513.33000000000004</v>
      </c>
      <c r="AT61">
        <v>298.27</v>
      </c>
      <c r="AU61" s="1">
        <v>11432.57</v>
      </c>
      <c r="AV61" s="1">
        <v>8735.65</v>
      </c>
      <c r="AW61">
        <v>0.63470000000000004</v>
      </c>
      <c r="AX61" s="1">
        <v>2601.73</v>
      </c>
      <c r="AY61">
        <v>0.189</v>
      </c>
      <c r="AZ61" s="1">
        <v>1335.8</v>
      </c>
      <c r="BA61">
        <v>9.7100000000000006E-2</v>
      </c>
      <c r="BB61" s="1">
        <v>1090.82</v>
      </c>
      <c r="BC61">
        <v>7.9299999999999995E-2</v>
      </c>
      <c r="BD61" s="1">
        <v>13764</v>
      </c>
      <c r="BE61" s="1">
        <v>7245.08</v>
      </c>
      <c r="BF61">
        <v>3.4195000000000002</v>
      </c>
      <c r="BG61">
        <v>0.46239999999999998</v>
      </c>
      <c r="BH61">
        <v>0.19919999999999999</v>
      </c>
      <c r="BI61">
        <v>0.28189999999999998</v>
      </c>
      <c r="BJ61">
        <v>4.36E-2</v>
      </c>
      <c r="BK61">
        <v>1.2999999999999999E-2</v>
      </c>
    </row>
    <row r="62" spans="1:63" x14ac:dyDescent="0.25">
      <c r="A62" t="s">
        <v>59</v>
      </c>
      <c r="B62">
        <v>50112</v>
      </c>
      <c r="C62">
        <v>54</v>
      </c>
      <c r="D62">
        <v>13.3</v>
      </c>
      <c r="E62">
        <v>718.23</v>
      </c>
      <c r="F62">
        <v>586.84</v>
      </c>
      <c r="G62">
        <v>0</v>
      </c>
      <c r="H62">
        <v>0</v>
      </c>
      <c r="I62">
        <v>3.7000000000000002E-3</v>
      </c>
      <c r="J62">
        <v>0</v>
      </c>
      <c r="K62">
        <v>3.3999999999999998E-3</v>
      </c>
      <c r="L62">
        <v>0.98099999999999998</v>
      </c>
      <c r="M62">
        <v>1.1900000000000001E-2</v>
      </c>
      <c r="N62">
        <v>0.48080000000000001</v>
      </c>
      <c r="O62">
        <v>3.7499999999999999E-2</v>
      </c>
      <c r="P62">
        <v>0.1384</v>
      </c>
      <c r="Q62" s="1">
        <v>49131.12</v>
      </c>
      <c r="R62">
        <v>0.14630000000000001</v>
      </c>
      <c r="S62">
        <v>0.3659</v>
      </c>
      <c r="T62">
        <v>0.48780000000000001</v>
      </c>
      <c r="U62">
        <v>4</v>
      </c>
      <c r="V62" s="1">
        <v>70303.25</v>
      </c>
      <c r="W62">
        <v>171.69</v>
      </c>
      <c r="X62" s="1">
        <v>131482.94</v>
      </c>
      <c r="Y62">
        <v>0.94079999999999997</v>
      </c>
      <c r="Z62">
        <v>2.46E-2</v>
      </c>
      <c r="AA62">
        <v>3.4599999999999999E-2</v>
      </c>
      <c r="AB62">
        <v>5.9200000000000003E-2</v>
      </c>
      <c r="AC62">
        <v>131.47999999999999</v>
      </c>
      <c r="AD62" s="1">
        <v>4078.56</v>
      </c>
      <c r="AE62">
        <v>584.53</v>
      </c>
      <c r="AF62" s="1">
        <v>120883.42</v>
      </c>
      <c r="AG62">
        <v>244</v>
      </c>
      <c r="AH62" s="1">
        <v>28820</v>
      </c>
      <c r="AI62" s="1">
        <v>44034</v>
      </c>
      <c r="AJ62">
        <v>48.55</v>
      </c>
      <c r="AK62">
        <v>30.3</v>
      </c>
      <c r="AL62">
        <v>33.68</v>
      </c>
      <c r="AM62">
        <v>5.2</v>
      </c>
      <c r="AN62">
        <v>0</v>
      </c>
      <c r="AO62">
        <v>1.2505999999999999</v>
      </c>
      <c r="AP62" s="1">
        <v>1572.95</v>
      </c>
      <c r="AQ62" s="1">
        <v>2150.96</v>
      </c>
      <c r="AR62" s="1">
        <v>6299.69</v>
      </c>
      <c r="AS62">
        <v>148.86000000000001</v>
      </c>
      <c r="AT62">
        <v>210.28</v>
      </c>
      <c r="AU62" s="1">
        <v>10382.69</v>
      </c>
      <c r="AV62" s="1">
        <v>7767.28</v>
      </c>
      <c r="AW62">
        <v>0.56130000000000002</v>
      </c>
      <c r="AX62" s="1">
        <v>3982.07</v>
      </c>
      <c r="AY62">
        <v>0.2878</v>
      </c>
      <c r="AZ62">
        <v>915.92</v>
      </c>
      <c r="BA62">
        <v>6.6199999999999995E-2</v>
      </c>
      <c r="BB62" s="1">
        <v>1173.31</v>
      </c>
      <c r="BC62">
        <v>8.48E-2</v>
      </c>
      <c r="BD62" s="1">
        <v>13838.58</v>
      </c>
      <c r="BE62" s="1">
        <v>4516.58</v>
      </c>
      <c r="BF62">
        <v>1.5889</v>
      </c>
      <c r="BG62">
        <v>0.48099999999999998</v>
      </c>
      <c r="BH62">
        <v>0.21790000000000001</v>
      </c>
      <c r="BI62">
        <v>0.25069999999999998</v>
      </c>
      <c r="BJ62">
        <v>3.6999999999999998E-2</v>
      </c>
      <c r="BK62">
        <v>1.34E-2</v>
      </c>
    </row>
    <row r="63" spans="1:63" x14ac:dyDescent="0.25">
      <c r="A63" t="s">
        <v>60</v>
      </c>
      <c r="B63">
        <v>50120</v>
      </c>
      <c r="C63">
        <v>25</v>
      </c>
      <c r="D63">
        <v>42.77</v>
      </c>
      <c r="E63" s="1">
        <v>1069.3</v>
      </c>
      <c r="F63">
        <v>999.3</v>
      </c>
      <c r="G63">
        <v>1E-3</v>
      </c>
      <c r="H63">
        <v>0</v>
      </c>
      <c r="I63">
        <v>1.8800000000000001E-2</v>
      </c>
      <c r="J63">
        <v>1E-3</v>
      </c>
      <c r="K63">
        <v>9.7999999999999997E-3</v>
      </c>
      <c r="L63">
        <v>0.92079999999999995</v>
      </c>
      <c r="M63">
        <v>4.8599999999999997E-2</v>
      </c>
      <c r="N63">
        <v>0.50490000000000002</v>
      </c>
      <c r="O63">
        <v>0</v>
      </c>
      <c r="P63">
        <v>0.13139999999999999</v>
      </c>
      <c r="Q63" s="1">
        <v>48104.79</v>
      </c>
      <c r="R63">
        <v>0.27539999999999998</v>
      </c>
      <c r="S63">
        <v>0.1449</v>
      </c>
      <c r="T63">
        <v>0.57969999999999999</v>
      </c>
      <c r="U63">
        <v>7</v>
      </c>
      <c r="V63" s="1">
        <v>65142.86</v>
      </c>
      <c r="W63">
        <v>148.78</v>
      </c>
      <c r="X63" s="1">
        <v>116442.58</v>
      </c>
      <c r="Y63">
        <v>0.74970000000000003</v>
      </c>
      <c r="Z63">
        <v>0.15179999999999999</v>
      </c>
      <c r="AA63">
        <v>9.8500000000000004E-2</v>
      </c>
      <c r="AB63">
        <v>0.25030000000000002</v>
      </c>
      <c r="AC63">
        <v>116.44</v>
      </c>
      <c r="AD63" s="1">
        <v>3756.01</v>
      </c>
      <c r="AE63">
        <v>587.79999999999995</v>
      </c>
      <c r="AF63" s="1">
        <v>113047.42</v>
      </c>
      <c r="AG63">
        <v>202</v>
      </c>
      <c r="AH63" s="1">
        <v>28468</v>
      </c>
      <c r="AI63" s="1">
        <v>44268</v>
      </c>
      <c r="AJ63">
        <v>51.35</v>
      </c>
      <c r="AK63">
        <v>29.58</v>
      </c>
      <c r="AL63">
        <v>33.08</v>
      </c>
      <c r="AM63">
        <v>6</v>
      </c>
      <c r="AN63">
        <v>0</v>
      </c>
      <c r="AO63">
        <v>0.71540000000000004</v>
      </c>
      <c r="AP63" s="1">
        <v>1481.7</v>
      </c>
      <c r="AQ63" s="1">
        <v>1957.71</v>
      </c>
      <c r="AR63" s="1">
        <v>5040.6899999999996</v>
      </c>
      <c r="AS63">
        <v>558.02</v>
      </c>
      <c r="AT63">
        <v>152.15</v>
      </c>
      <c r="AU63" s="1">
        <v>9190.2199999999993</v>
      </c>
      <c r="AV63" s="1">
        <v>6188.12</v>
      </c>
      <c r="AW63">
        <v>0.4975</v>
      </c>
      <c r="AX63" s="1">
        <v>3266.99</v>
      </c>
      <c r="AY63">
        <v>0.2626</v>
      </c>
      <c r="AZ63" s="1">
        <v>1497.08</v>
      </c>
      <c r="BA63">
        <v>0.1203</v>
      </c>
      <c r="BB63" s="1">
        <v>1487.32</v>
      </c>
      <c r="BC63">
        <v>0.1196</v>
      </c>
      <c r="BD63" s="1">
        <v>12439.51</v>
      </c>
      <c r="BE63" s="1">
        <v>4383.8999999999996</v>
      </c>
      <c r="BF63">
        <v>1.2641</v>
      </c>
      <c r="BG63">
        <v>0.52329999999999999</v>
      </c>
      <c r="BH63">
        <v>0.1956</v>
      </c>
      <c r="BI63">
        <v>0.22839999999999999</v>
      </c>
      <c r="BJ63">
        <v>4.02E-2</v>
      </c>
      <c r="BK63">
        <v>1.26E-2</v>
      </c>
    </row>
    <row r="64" spans="1:63" x14ac:dyDescent="0.25">
      <c r="A64" t="s">
        <v>61</v>
      </c>
      <c r="B64">
        <v>43653</v>
      </c>
      <c r="C64">
        <v>4</v>
      </c>
      <c r="D64">
        <v>345.63</v>
      </c>
      <c r="E64" s="1">
        <v>1382.52</v>
      </c>
      <c r="F64" s="1">
        <v>1285.03</v>
      </c>
      <c r="G64">
        <v>4.2599999999999999E-2</v>
      </c>
      <c r="H64">
        <v>0</v>
      </c>
      <c r="I64">
        <v>7.1800000000000003E-2</v>
      </c>
      <c r="J64">
        <v>1.2999999999999999E-3</v>
      </c>
      <c r="K64">
        <v>0.21279999999999999</v>
      </c>
      <c r="L64">
        <v>0.60529999999999995</v>
      </c>
      <c r="M64">
        <v>6.6299999999999998E-2</v>
      </c>
      <c r="N64">
        <v>0.50319999999999998</v>
      </c>
      <c r="O64">
        <v>7.2400000000000006E-2</v>
      </c>
      <c r="P64">
        <v>0.17330000000000001</v>
      </c>
      <c r="Q64" s="1">
        <v>67654.66</v>
      </c>
      <c r="R64">
        <v>9.5200000000000007E-2</v>
      </c>
      <c r="S64">
        <v>0.25</v>
      </c>
      <c r="T64">
        <v>0.65480000000000005</v>
      </c>
      <c r="U64">
        <v>9.8000000000000007</v>
      </c>
      <c r="V64" s="1">
        <v>88428.47</v>
      </c>
      <c r="W64">
        <v>135.72</v>
      </c>
      <c r="X64" s="1">
        <v>211070.96</v>
      </c>
      <c r="Y64">
        <v>0.41249999999999998</v>
      </c>
      <c r="Z64">
        <v>0.505</v>
      </c>
      <c r="AA64">
        <v>8.2500000000000004E-2</v>
      </c>
      <c r="AB64">
        <v>0.58750000000000002</v>
      </c>
      <c r="AC64">
        <v>211.07</v>
      </c>
      <c r="AD64" s="1">
        <v>10191.58</v>
      </c>
      <c r="AE64">
        <v>866.35</v>
      </c>
      <c r="AF64" s="1">
        <v>218926.5</v>
      </c>
      <c r="AG64">
        <v>547</v>
      </c>
      <c r="AH64" s="1">
        <v>30797</v>
      </c>
      <c r="AI64" s="1">
        <v>41101</v>
      </c>
      <c r="AJ64">
        <v>56.2</v>
      </c>
      <c r="AK64">
        <v>48.77</v>
      </c>
      <c r="AL64">
        <v>46.6</v>
      </c>
      <c r="AM64">
        <v>4.5999999999999996</v>
      </c>
      <c r="AN64">
        <v>0</v>
      </c>
      <c r="AO64">
        <v>1.1467000000000001</v>
      </c>
      <c r="AP64" s="1">
        <v>2566.71</v>
      </c>
      <c r="AQ64" s="1">
        <v>1476.57</v>
      </c>
      <c r="AR64" s="1">
        <v>6799.78</v>
      </c>
      <c r="AS64">
        <v>816.91</v>
      </c>
      <c r="AT64">
        <v>182.64</v>
      </c>
      <c r="AU64" s="1">
        <v>11842.58</v>
      </c>
      <c r="AV64" s="1">
        <v>3097.9</v>
      </c>
      <c r="AW64">
        <v>0.23369999999999999</v>
      </c>
      <c r="AX64" s="1">
        <v>9405.25</v>
      </c>
      <c r="AY64">
        <v>0.70960000000000001</v>
      </c>
      <c r="AZ64">
        <v>476.51</v>
      </c>
      <c r="BA64">
        <v>3.5999999999999997E-2</v>
      </c>
      <c r="BB64">
        <v>273.89999999999998</v>
      </c>
      <c r="BC64">
        <v>2.07E-2</v>
      </c>
      <c r="BD64" s="1">
        <v>13253.57</v>
      </c>
      <c r="BE64">
        <v>268.2</v>
      </c>
      <c r="BF64">
        <v>7.7200000000000005E-2</v>
      </c>
      <c r="BG64">
        <v>0.55900000000000005</v>
      </c>
      <c r="BH64">
        <v>0.20680000000000001</v>
      </c>
      <c r="BI64">
        <v>0.18010000000000001</v>
      </c>
      <c r="BJ64">
        <v>1.9900000000000001E-2</v>
      </c>
      <c r="BK64">
        <v>3.4200000000000001E-2</v>
      </c>
    </row>
    <row r="65" spans="1:63" x14ac:dyDescent="0.25">
      <c r="A65" t="s">
        <v>62</v>
      </c>
      <c r="B65">
        <v>48678</v>
      </c>
      <c r="C65">
        <v>37</v>
      </c>
      <c r="D65">
        <v>41.36</v>
      </c>
      <c r="E65" s="1">
        <v>1530.36</v>
      </c>
      <c r="F65" s="1">
        <v>1434.91</v>
      </c>
      <c r="G65">
        <v>1.4800000000000001E-2</v>
      </c>
      <c r="H65">
        <v>0</v>
      </c>
      <c r="I65">
        <v>7.7999999999999996E-3</v>
      </c>
      <c r="J65">
        <v>0</v>
      </c>
      <c r="K65">
        <v>1.0999999999999999E-2</v>
      </c>
      <c r="L65">
        <v>0.95379999999999998</v>
      </c>
      <c r="M65">
        <v>1.2699999999999999E-2</v>
      </c>
      <c r="N65">
        <v>0.2888</v>
      </c>
      <c r="O65">
        <v>5.0000000000000001E-3</v>
      </c>
      <c r="P65">
        <v>0.10780000000000001</v>
      </c>
      <c r="Q65" s="1">
        <v>55679.57</v>
      </c>
      <c r="R65">
        <v>0.25879999999999997</v>
      </c>
      <c r="S65">
        <v>0.15290000000000001</v>
      </c>
      <c r="T65">
        <v>0.58819999999999995</v>
      </c>
      <c r="U65">
        <v>7</v>
      </c>
      <c r="V65" s="1">
        <v>87529.29</v>
      </c>
      <c r="W65">
        <v>208.81</v>
      </c>
      <c r="X65" s="1">
        <v>125832.58</v>
      </c>
      <c r="Y65">
        <v>0.82269999999999999</v>
      </c>
      <c r="Z65">
        <v>0.1492</v>
      </c>
      <c r="AA65">
        <v>2.8000000000000001E-2</v>
      </c>
      <c r="AB65">
        <v>0.17730000000000001</v>
      </c>
      <c r="AC65">
        <v>125.83</v>
      </c>
      <c r="AD65" s="1">
        <v>4851.8100000000004</v>
      </c>
      <c r="AE65">
        <v>656.46</v>
      </c>
      <c r="AF65" s="1">
        <v>134184.18</v>
      </c>
      <c r="AG65">
        <v>314</v>
      </c>
      <c r="AH65" s="1">
        <v>33588</v>
      </c>
      <c r="AI65" s="1">
        <v>52413</v>
      </c>
      <c r="AJ65">
        <v>68.02</v>
      </c>
      <c r="AK65">
        <v>36.909999999999997</v>
      </c>
      <c r="AL65">
        <v>42.11</v>
      </c>
      <c r="AM65">
        <v>6.7</v>
      </c>
      <c r="AN65">
        <v>0</v>
      </c>
      <c r="AO65">
        <v>1.038</v>
      </c>
      <c r="AP65" s="1">
        <v>1143.99</v>
      </c>
      <c r="AQ65" s="1">
        <v>1681.59</v>
      </c>
      <c r="AR65" s="1">
        <v>5233.63</v>
      </c>
      <c r="AS65">
        <v>754.7</v>
      </c>
      <c r="AT65">
        <v>422.49</v>
      </c>
      <c r="AU65" s="1">
        <v>9236.3700000000008</v>
      </c>
      <c r="AV65" s="1">
        <v>4854.5600000000004</v>
      </c>
      <c r="AW65">
        <v>0.45579999999999998</v>
      </c>
      <c r="AX65" s="1">
        <v>4346.2299999999996</v>
      </c>
      <c r="AY65">
        <v>0.40810000000000002</v>
      </c>
      <c r="AZ65">
        <v>999.54</v>
      </c>
      <c r="BA65">
        <v>9.3799999999999994E-2</v>
      </c>
      <c r="BB65">
        <v>450.28</v>
      </c>
      <c r="BC65">
        <v>4.2299999999999997E-2</v>
      </c>
      <c r="BD65" s="1">
        <v>10650.61</v>
      </c>
      <c r="BE65" s="1">
        <v>3675.29</v>
      </c>
      <c r="BF65">
        <v>1.0441</v>
      </c>
      <c r="BG65">
        <v>0.59870000000000001</v>
      </c>
      <c r="BH65">
        <v>0.23019999999999999</v>
      </c>
      <c r="BI65">
        <v>9.8799999999999999E-2</v>
      </c>
      <c r="BJ65">
        <v>3.95E-2</v>
      </c>
      <c r="BK65">
        <v>3.2800000000000003E-2</v>
      </c>
    </row>
    <row r="66" spans="1:63" x14ac:dyDescent="0.25">
      <c r="A66" t="s">
        <v>63</v>
      </c>
      <c r="B66">
        <v>46177</v>
      </c>
      <c r="C66">
        <v>33</v>
      </c>
      <c r="D66">
        <v>21.87</v>
      </c>
      <c r="E66">
        <v>721.58</v>
      </c>
      <c r="F66">
        <v>614.26</v>
      </c>
      <c r="G66">
        <v>0</v>
      </c>
      <c r="H66">
        <v>1.2999999999999999E-2</v>
      </c>
      <c r="I66">
        <v>0.02</v>
      </c>
      <c r="J66">
        <v>0</v>
      </c>
      <c r="K66">
        <v>1.2699999999999999E-2</v>
      </c>
      <c r="L66">
        <v>0.91930000000000001</v>
      </c>
      <c r="M66">
        <v>3.49E-2</v>
      </c>
      <c r="N66">
        <v>0.55779999999999996</v>
      </c>
      <c r="O66">
        <v>0</v>
      </c>
      <c r="P66">
        <v>0.1535</v>
      </c>
      <c r="Q66" s="1">
        <v>42367.08</v>
      </c>
      <c r="R66">
        <v>0.38300000000000001</v>
      </c>
      <c r="S66">
        <v>0.17019999999999999</v>
      </c>
      <c r="T66">
        <v>0.44679999999999997</v>
      </c>
      <c r="U66">
        <v>13.2</v>
      </c>
      <c r="V66" s="1">
        <v>26845.51</v>
      </c>
      <c r="W66">
        <v>52.55</v>
      </c>
      <c r="X66" s="1">
        <v>171369.45</v>
      </c>
      <c r="Y66">
        <v>0.85850000000000004</v>
      </c>
      <c r="Z66">
        <v>8.6999999999999994E-2</v>
      </c>
      <c r="AA66">
        <v>5.4399999999999997E-2</v>
      </c>
      <c r="AB66">
        <v>0.14149999999999999</v>
      </c>
      <c r="AC66">
        <v>171.37</v>
      </c>
      <c r="AD66" s="1">
        <v>5699.81</v>
      </c>
      <c r="AE66">
        <v>817.7</v>
      </c>
      <c r="AF66" s="1">
        <v>170147.57</v>
      </c>
      <c r="AG66">
        <v>460</v>
      </c>
      <c r="AH66" s="1">
        <v>33847</v>
      </c>
      <c r="AI66" s="1">
        <v>55458</v>
      </c>
      <c r="AJ66">
        <v>44.6</v>
      </c>
      <c r="AK66">
        <v>32.46</v>
      </c>
      <c r="AL66">
        <v>34.1</v>
      </c>
      <c r="AM66">
        <v>3.8</v>
      </c>
      <c r="AN66">
        <v>0</v>
      </c>
      <c r="AO66">
        <v>1.0936999999999999</v>
      </c>
      <c r="AP66" s="1">
        <v>1808.27</v>
      </c>
      <c r="AQ66" s="1">
        <v>1913.33</v>
      </c>
      <c r="AR66" s="1">
        <v>5484.51</v>
      </c>
      <c r="AS66">
        <v>442.77</v>
      </c>
      <c r="AT66">
        <v>307.55</v>
      </c>
      <c r="AU66" s="1">
        <v>9956.35</v>
      </c>
      <c r="AV66" s="1">
        <v>5451.26</v>
      </c>
      <c r="AW66">
        <v>0.39939999999999998</v>
      </c>
      <c r="AX66" s="1">
        <v>5706.33</v>
      </c>
      <c r="AY66">
        <v>0.41799999999999998</v>
      </c>
      <c r="AZ66" s="1">
        <v>1108.2</v>
      </c>
      <c r="BA66">
        <v>8.1199999999999994E-2</v>
      </c>
      <c r="BB66" s="1">
        <v>1384.28</v>
      </c>
      <c r="BC66">
        <v>0.1014</v>
      </c>
      <c r="BD66" s="1">
        <v>13650.07</v>
      </c>
      <c r="BE66" s="1">
        <v>3169.27</v>
      </c>
      <c r="BF66">
        <v>0.74270000000000003</v>
      </c>
      <c r="BG66">
        <v>0.43440000000000001</v>
      </c>
      <c r="BH66">
        <v>0.21</v>
      </c>
      <c r="BI66">
        <v>0.29720000000000002</v>
      </c>
      <c r="BJ66">
        <v>3.2300000000000002E-2</v>
      </c>
      <c r="BK66">
        <v>2.5999999999999999E-2</v>
      </c>
    </row>
    <row r="67" spans="1:63" x14ac:dyDescent="0.25">
      <c r="A67" t="s">
        <v>64</v>
      </c>
      <c r="B67">
        <v>43661</v>
      </c>
      <c r="C67">
        <v>26</v>
      </c>
      <c r="D67">
        <v>285.8</v>
      </c>
      <c r="E67" s="1">
        <v>7430.81</v>
      </c>
      <c r="F67" s="1">
        <v>7107.22</v>
      </c>
      <c r="G67">
        <v>1.26E-2</v>
      </c>
      <c r="H67">
        <v>1.1000000000000001E-3</v>
      </c>
      <c r="I67">
        <v>1.3599999999999999E-2</v>
      </c>
      <c r="J67">
        <v>1.1000000000000001E-3</v>
      </c>
      <c r="K67">
        <v>2.9700000000000001E-2</v>
      </c>
      <c r="L67">
        <v>0.91059999999999997</v>
      </c>
      <c r="M67">
        <v>3.1199999999999999E-2</v>
      </c>
      <c r="N67">
        <v>0.2213</v>
      </c>
      <c r="O67">
        <v>6.1000000000000004E-3</v>
      </c>
      <c r="P67">
        <v>0.1048</v>
      </c>
      <c r="Q67" s="1">
        <v>60601.66</v>
      </c>
      <c r="R67">
        <v>0.22689999999999999</v>
      </c>
      <c r="S67">
        <v>0.2195</v>
      </c>
      <c r="T67">
        <v>0.55359999999999998</v>
      </c>
      <c r="U67">
        <v>33.5</v>
      </c>
      <c r="V67" s="1">
        <v>93348.15</v>
      </c>
      <c r="W67">
        <v>214.48</v>
      </c>
      <c r="X67" s="1">
        <v>136030.72</v>
      </c>
      <c r="Y67">
        <v>0.81469999999999998</v>
      </c>
      <c r="Z67">
        <v>0.1686</v>
      </c>
      <c r="AA67">
        <v>1.67E-2</v>
      </c>
      <c r="AB67">
        <v>0.18529999999999999</v>
      </c>
      <c r="AC67">
        <v>136.03</v>
      </c>
      <c r="AD67" s="1">
        <v>5656.15</v>
      </c>
      <c r="AE67">
        <v>727.77</v>
      </c>
      <c r="AF67" s="1">
        <v>145533.09</v>
      </c>
      <c r="AG67">
        <v>379</v>
      </c>
      <c r="AH67" s="1">
        <v>39413</v>
      </c>
      <c r="AI67" s="1">
        <v>58223</v>
      </c>
      <c r="AJ67">
        <v>69.319999999999993</v>
      </c>
      <c r="AK67">
        <v>41.35</v>
      </c>
      <c r="AL67">
        <v>39.93</v>
      </c>
      <c r="AM67">
        <v>3.65</v>
      </c>
      <c r="AN67">
        <v>0</v>
      </c>
      <c r="AO67">
        <v>0.91679999999999995</v>
      </c>
      <c r="AP67" s="1">
        <v>1114.26</v>
      </c>
      <c r="AQ67" s="1">
        <v>1954.26</v>
      </c>
      <c r="AR67" s="1">
        <v>5536.26</v>
      </c>
      <c r="AS67">
        <v>957.59</v>
      </c>
      <c r="AT67">
        <v>370.81</v>
      </c>
      <c r="AU67" s="1">
        <v>9933.19</v>
      </c>
      <c r="AV67" s="1">
        <v>4621.75</v>
      </c>
      <c r="AW67">
        <v>0.44319999999999998</v>
      </c>
      <c r="AX67" s="1">
        <v>4843.8500000000004</v>
      </c>
      <c r="AY67">
        <v>0.46450000000000002</v>
      </c>
      <c r="AZ67">
        <v>544.87</v>
      </c>
      <c r="BA67">
        <v>5.2200000000000003E-2</v>
      </c>
      <c r="BB67">
        <v>418.15</v>
      </c>
      <c r="BC67">
        <v>4.0099999999999997E-2</v>
      </c>
      <c r="BD67" s="1">
        <v>10428.61</v>
      </c>
      <c r="BE67" s="1">
        <v>3587.05</v>
      </c>
      <c r="BF67">
        <v>0.79190000000000005</v>
      </c>
      <c r="BG67">
        <v>0.59889999999999999</v>
      </c>
      <c r="BH67">
        <v>0.24709999999999999</v>
      </c>
      <c r="BI67">
        <v>0.10630000000000001</v>
      </c>
      <c r="BJ67">
        <v>3.4500000000000003E-2</v>
      </c>
      <c r="BK67">
        <v>1.32E-2</v>
      </c>
    </row>
    <row r="68" spans="1:63" x14ac:dyDescent="0.25">
      <c r="A68" t="s">
        <v>65</v>
      </c>
      <c r="B68">
        <v>43679</v>
      </c>
      <c r="C68">
        <v>59</v>
      </c>
      <c r="D68">
        <v>32.909999999999997</v>
      </c>
      <c r="E68" s="1">
        <v>1941.56</v>
      </c>
      <c r="F68" s="1">
        <v>1930.24</v>
      </c>
      <c r="G68">
        <v>1.3100000000000001E-2</v>
      </c>
      <c r="H68">
        <v>4.0000000000000002E-4</v>
      </c>
      <c r="I68">
        <v>6.7000000000000002E-3</v>
      </c>
      <c r="J68">
        <v>5.0000000000000001E-4</v>
      </c>
      <c r="K68">
        <v>6.2199999999999998E-2</v>
      </c>
      <c r="L68">
        <v>0.89710000000000001</v>
      </c>
      <c r="M68">
        <v>2.01E-2</v>
      </c>
      <c r="N68">
        <v>0.39319999999999999</v>
      </c>
      <c r="O68">
        <v>4.3E-3</v>
      </c>
      <c r="P68">
        <v>0.16159999999999999</v>
      </c>
      <c r="Q68" s="1">
        <v>53720.66</v>
      </c>
      <c r="R68">
        <v>0.18240000000000001</v>
      </c>
      <c r="S68">
        <v>0.1757</v>
      </c>
      <c r="T68">
        <v>0.64190000000000003</v>
      </c>
      <c r="U68">
        <v>16</v>
      </c>
      <c r="V68" s="1">
        <v>69986.69</v>
      </c>
      <c r="W68">
        <v>117.51</v>
      </c>
      <c r="X68" s="1">
        <v>134760.29</v>
      </c>
      <c r="Y68">
        <v>0.74980000000000002</v>
      </c>
      <c r="Z68">
        <v>0.23130000000000001</v>
      </c>
      <c r="AA68">
        <v>1.89E-2</v>
      </c>
      <c r="AB68">
        <v>0.25019999999999998</v>
      </c>
      <c r="AC68">
        <v>134.76</v>
      </c>
      <c r="AD68" s="1">
        <v>4135.87</v>
      </c>
      <c r="AE68">
        <v>566.41999999999996</v>
      </c>
      <c r="AF68" s="1">
        <v>133406.56</v>
      </c>
      <c r="AG68">
        <v>308</v>
      </c>
      <c r="AH68" s="1">
        <v>29732</v>
      </c>
      <c r="AI68" s="1">
        <v>49200</v>
      </c>
      <c r="AJ68">
        <v>52.4</v>
      </c>
      <c r="AK68">
        <v>28.82</v>
      </c>
      <c r="AL68">
        <v>34.97</v>
      </c>
      <c r="AM68">
        <v>0</v>
      </c>
      <c r="AN68" s="1">
        <v>1520.31</v>
      </c>
      <c r="AO68">
        <v>1.3781000000000001</v>
      </c>
      <c r="AP68" s="1">
        <v>1361.55</v>
      </c>
      <c r="AQ68" s="1">
        <v>1521.22</v>
      </c>
      <c r="AR68" s="1">
        <v>6662.77</v>
      </c>
      <c r="AS68">
        <v>548.52</v>
      </c>
      <c r="AT68">
        <v>320.60000000000002</v>
      </c>
      <c r="AU68" s="1">
        <v>10414.68</v>
      </c>
      <c r="AV68" s="1">
        <v>4708.8599999999997</v>
      </c>
      <c r="AW68">
        <v>0.40689999999999998</v>
      </c>
      <c r="AX68" s="1">
        <v>4967.76</v>
      </c>
      <c r="AY68">
        <v>0.42930000000000001</v>
      </c>
      <c r="AZ68" s="1">
        <v>1168.54</v>
      </c>
      <c r="BA68">
        <v>0.10100000000000001</v>
      </c>
      <c r="BB68">
        <v>726.25</v>
      </c>
      <c r="BC68">
        <v>6.2799999999999995E-2</v>
      </c>
      <c r="BD68" s="1">
        <v>11571.41</v>
      </c>
      <c r="BE68" s="1">
        <v>3423.02</v>
      </c>
      <c r="BF68">
        <v>0.92569999999999997</v>
      </c>
      <c r="BG68">
        <v>0.60440000000000005</v>
      </c>
      <c r="BH68">
        <v>0.2331</v>
      </c>
      <c r="BI68">
        <v>0.13439999999999999</v>
      </c>
      <c r="BJ68">
        <v>2.8000000000000001E-2</v>
      </c>
      <c r="BK68">
        <v>0</v>
      </c>
    </row>
    <row r="69" spans="1:63" x14ac:dyDescent="0.25">
      <c r="A69" t="s">
        <v>66</v>
      </c>
      <c r="B69">
        <v>46508</v>
      </c>
      <c r="C69">
        <v>133</v>
      </c>
      <c r="D69">
        <v>6.34</v>
      </c>
      <c r="E69">
        <v>843.79</v>
      </c>
      <c r="F69">
        <v>666.73</v>
      </c>
      <c r="G69">
        <v>4.4999999999999997E-3</v>
      </c>
      <c r="H69">
        <v>0</v>
      </c>
      <c r="I69">
        <v>1.03E-2</v>
      </c>
      <c r="J69">
        <v>0</v>
      </c>
      <c r="K69">
        <v>2.4E-2</v>
      </c>
      <c r="L69">
        <v>0.93779999999999997</v>
      </c>
      <c r="M69">
        <v>2.3400000000000001E-2</v>
      </c>
      <c r="N69">
        <v>0.4103</v>
      </c>
      <c r="O69">
        <v>3.0000000000000001E-3</v>
      </c>
      <c r="P69">
        <v>0.1608</v>
      </c>
      <c r="Q69" s="1">
        <v>51513.68</v>
      </c>
      <c r="R69">
        <v>0.15090000000000001</v>
      </c>
      <c r="S69">
        <v>0.26419999999999999</v>
      </c>
      <c r="T69">
        <v>0.58489999999999998</v>
      </c>
      <c r="U69">
        <v>9.3000000000000007</v>
      </c>
      <c r="V69" s="1">
        <v>62442.82</v>
      </c>
      <c r="W69">
        <v>86.02</v>
      </c>
      <c r="X69" s="1">
        <v>159739.32</v>
      </c>
      <c r="Y69">
        <v>0.90410000000000001</v>
      </c>
      <c r="Z69">
        <v>4.6600000000000003E-2</v>
      </c>
      <c r="AA69">
        <v>4.9299999999999997E-2</v>
      </c>
      <c r="AB69">
        <v>9.5899999999999999E-2</v>
      </c>
      <c r="AC69">
        <v>159.74</v>
      </c>
      <c r="AD69" s="1">
        <v>3859.36</v>
      </c>
      <c r="AE69">
        <v>472.71</v>
      </c>
      <c r="AF69" s="1">
        <v>123620.57</v>
      </c>
      <c r="AG69">
        <v>257</v>
      </c>
      <c r="AH69" s="1">
        <v>30700</v>
      </c>
      <c r="AI69" s="1">
        <v>47802</v>
      </c>
      <c r="AJ69">
        <v>48.7</v>
      </c>
      <c r="AK69">
        <v>22.7</v>
      </c>
      <c r="AL69">
        <v>26.59</v>
      </c>
      <c r="AM69">
        <v>4.2</v>
      </c>
      <c r="AN69" s="1">
        <v>1920.66</v>
      </c>
      <c r="AO69">
        <v>1.6836</v>
      </c>
      <c r="AP69" s="1">
        <v>1981.24</v>
      </c>
      <c r="AQ69" s="1">
        <v>2022.15</v>
      </c>
      <c r="AR69" s="1">
        <v>7406.52</v>
      </c>
      <c r="AS69">
        <v>486.81</v>
      </c>
      <c r="AT69">
        <v>140.06</v>
      </c>
      <c r="AU69" s="1">
        <v>12036.87</v>
      </c>
      <c r="AV69" s="1">
        <v>7991.7</v>
      </c>
      <c r="AW69">
        <v>0.50670000000000004</v>
      </c>
      <c r="AX69" s="1">
        <v>6084.61</v>
      </c>
      <c r="AY69">
        <v>0.38569999999999999</v>
      </c>
      <c r="AZ69">
        <v>807.21</v>
      </c>
      <c r="BA69">
        <v>5.1200000000000002E-2</v>
      </c>
      <c r="BB69">
        <v>890.03</v>
      </c>
      <c r="BC69">
        <v>5.6399999999999999E-2</v>
      </c>
      <c r="BD69" s="1">
        <v>15773.55</v>
      </c>
      <c r="BE69" s="1">
        <v>4823.72</v>
      </c>
      <c r="BF69">
        <v>1.6268</v>
      </c>
      <c r="BG69">
        <v>0.47560000000000002</v>
      </c>
      <c r="BH69">
        <v>0.21709999999999999</v>
      </c>
      <c r="BI69">
        <v>0.23699999999999999</v>
      </c>
      <c r="BJ69">
        <v>4.9099999999999998E-2</v>
      </c>
      <c r="BK69">
        <v>2.12E-2</v>
      </c>
    </row>
    <row r="70" spans="1:63" x14ac:dyDescent="0.25">
      <c r="A70" t="s">
        <v>67</v>
      </c>
      <c r="B70">
        <v>45856</v>
      </c>
      <c r="C70">
        <v>98</v>
      </c>
      <c r="D70">
        <v>16.73</v>
      </c>
      <c r="E70" s="1">
        <v>1639.93</v>
      </c>
      <c r="F70" s="1">
        <v>1738.39</v>
      </c>
      <c r="G70">
        <v>5.1999999999999998E-3</v>
      </c>
      <c r="H70">
        <v>1.6999999999999999E-3</v>
      </c>
      <c r="I70">
        <v>1.32E-2</v>
      </c>
      <c r="J70">
        <v>5.9999999999999995E-4</v>
      </c>
      <c r="K70">
        <v>4.0800000000000003E-2</v>
      </c>
      <c r="L70">
        <v>0.89119999999999999</v>
      </c>
      <c r="M70">
        <v>4.7300000000000002E-2</v>
      </c>
      <c r="N70">
        <v>0.5071</v>
      </c>
      <c r="O70">
        <v>1.1999999999999999E-3</v>
      </c>
      <c r="P70">
        <v>0.13100000000000001</v>
      </c>
      <c r="Q70" s="1">
        <v>58968.639999999999</v>
      </c>
      <c r="R70">
        <v>9.1800000000000007E-2</v>
      </c>
      <c r="S70">
        <v>0.19389999999999999</v>
      </c>
      <c r="T70">
        <v>0.71430000000000005</v>
      </c>
      <c r="U70">
        <v>10</v>
      </c>
      <c r="V70" s="1">
        <v>71071.199999999997</v>
      </c>
      <c r="W70">
        <v>160.05000000000001</v>
      </c>
      <c r="X70" s="1">
        <v>138745.51</v>
      </c>
      <c r="Y70">
        <v>0.69230000000000003</v>
      </c>
      <c r="Z70">
        <v>0.2135</v>
      </c>
      <c r="AA70">
        <v>9.4299999999999995E-2</v>
      </c>
      <c r="AB70">
        <v>0.30769999999999997</v>
      </c>
      <c r="AC70">
        <v>138.75</v>
      </c>
      <c r="AD70" s="1">
        <v>4226.55</v>
      </c>
      <c r="AE70">
        <v>416.08</v>
      </c>
      <c r="AF70" s="1">
        <v>132891.47</v>
      </c>
      <c r="AG70">
        <v>306</v>
      </c>
      <c r="AH70" s="1">
        <v>29924</v>
      </c>
      <c r="AI70" s="1">
        <v>44965</v>
      </c>
      <c r="AJ70">
        <v>47.22</v>
      </c>
      <c r="AK70">
        <v>25.3</v>
      </c>
      <c r="AL70">
        <v>39.81</v>
      </c>
      <c r="AM70">
        <v>4.3</v>
      </c>
      <c r="AN70">
        <v>0</v>
      </c>
      <c r="AO70">
        <v>0.7873</v>
      </c>
      <c r="AP70" s="1">
        <v>1170.92</v>
      </c>
      <c r="AQ70" s="1">
        <v>1994.15</v>
      </c>
      <c r="AR70" s="1">
        <v>5751.14</v>
      </c>
      <c r="AS70">
        <v>667.98</v>
      </c>
      <c r="AT70">
        <v>212.8</v>
      </c>
      <c r="AU70" s="1">
        <v>9797</v>
      </c>
      <c r="AV70" s="1">
        <v>5811.03</v>
      </c>
      <c r="AW70">
        <v>0.52639999999999998</v>
      </c>
      <c r="AX70" s="1">
        <v>3276.86</v>
      </c>
      <c r="AY70">
        <v>0.29680000000000001</v>
      </c>
      <c r="AZ70" s="1">
        <v>1433.36</v>
      </c>
      <c r="BA70">
        <v>0.1298</v>
      </c>
      <c r="BB70">
        <v>518.95000000000005</v>
      </c>
      <c r="BC70">
        <v>4.7E-2</v>
      </c>
      <c r="BD70" s="1">
        <v>11040.21</v>
      </c>
      <c r="BE70" s="1">
        <v>4371.18</v>
      </c>
      <c r="BF70">
        <v>1.4641999999999999</v>
      </c>
      <c r="BG70">
        <v>0.53249999999999997</v>
      </c>
      <c r="BH70">
        <v>0.2288</v>
      </c>
      <c r="BI70">
        <v>0.18379999999999999</v>
      </c>
      <c r="BJ70">
        <v>4.1799999999999997E-2</v>
      </c>
      <c r="BK70">
        <v>1.2999999999999999E-2</v>
      </c>
    </row>
    <row r="71" spans="1:63" x14ac:dyDescent="0.25">
      <c r="A71" t="s">
        <v>68</v>
      </c>
      <c r="B71">
        <v>47787</v>
      </c>
      <c r="C71">
        <v>128</v>
      </c>
      <c r="D71">
        <v>15.2</v>
      </c>
      <c r="E71" s="1">
        <v>1945.61</v>
      </c>
      <c r="F71" s="1">
        <v>1810.83</v>
      </c>
      <c r="G71">
        <v>2.5999999999999999E-3</v>
      </c>
      <c r="H71">
        <v>0</v>
      </c>
      <c r="I71">
        <v>1.24E-2</v>
      </c>
      <c r="J71">
        <v>0</v>
      </c>
      <c r="K71">
        <v>3.5999999999999999E-3</v>
      </c>
      <c r="L71">
        <v>0.96409999999999996</v>
      </c>
      <c r="M71">
        <v>1.7299999999999999E-2</v>
      </c>
      <c r="N71">
        <v>0.60350000000000004</v>
      </c>
      <c r="O71">
        <v>0</v>
      </c>
      <c r="P71">
        <v>0.1613</v>
      </c>
      <c r="Q71" s="1">
        <v>43307.69</v>
      </c>
      <c r="R71">
        <v>0.2727</v>
      </c>
      <c r="S71">
        <v>0.26569999999999999</v>
      </c>
      <c r="T71">
        <v>0.46150000000000002</v>
      </c>
      <c r="U71">
        <v>13</v>
      </c>
      <c r="V71" s="1">
        <v>65356.23</v>
      </c>
      <c r="W71">
        <v>146.6</v>
      </c>
      <c r="X71" s="1">
        <v>189170.33</v>
      </c>
      <c r="Y71">
        <v>0.42859999999999998</v>
      </c>
      <c r="Z71">
        <v>0.1168</v>
      </c>
      <c r="AA71">
        <v>0.45469999999999999</v>
      </c>
      <c r="AB71">
        <v>0.57140000000000002</v>
      </c>
      <c r="AC71">
        <v>189.17</v>
      </c>
      <c r="AD71" s="1">
        <v>4905.38</v>
      </c>
      <c r="AE71">
        <v>284.02999999999997</v>
      </c>
      <c r="AF71" s="1">
        <v>166972.49</v>
      </c>
      <c r="AG71">
        <v>452</v>
      </c>
      <c r="AH71" s="1">
        <v>31167</v>
      </c>
      <c r="AI71" s="1">
        <v>50017</v>
      </c>
      <c r="AJ71">
        <v>29.89</v>
      </c>
      <c r="AK71">
        <v>22.28</v>
      </c>
      <c r="AL71">
        <v>23.89</v>
      </c>
      <c r="AM71">
        <v>4.5</v>
      </c>
      <c r="AN71">
        <v>0</v>
      </c>
      <c r="AO71">
        <v>0.50460000000000005</v>
      </c>
      <c r="AP71" s="1">
        <v>1529.41</v>
      </c>
      <c r="AQ71" s="1">
        <v>2626.9</v>
      </c>
      <c r="AR71" s="1">
        <v>6274.43</v>
      </c>
      <c r="AS71">
        <v>337.06</v>
      </c>
      <c r="AT71">
        <v>156.94999999999999</v>
      </c>
      <c r="AU71" s="1">
        <v>10924.73</v>
      </c>
      <c r="AV71" s="1">
        <v>5902.92</v>
      </c>
      <c r="AW71">
        <v>0.45879999999999999</v>
      </c>
      <c r="AX71" s="1">
        <v>4655.53</v>
      </c>
      <c r="AY71">
        <v>0.3619</v>
      </c>
      <c r="AZ71" s="1">
        <v>1209.23</v>
      </c>
      <c r="BA71">
        <v>9.4E-2</v>
      </c>
      <c r="BB71" s="1">
        <v>1097.92</v>
      </c>
      <c r="BC71">
        <v>8.5300000000000001E-2</v>
      </c>
      <c r="BD71" s="1">
        <v>12865.6</v>
      </c>
      <c r="BE71" s="1">
        <v>3972.92</v>
      </c>
      <c r="BF71">
        <v>1.1211</v>
      </c>
      <c r="BG71">
        <v>0.49280000000000002</v>
      </c>
      <c r="BH71">
        <v>0.24779999999999999</v>
      </c>
      <c r="BI71">
        <v>0.18290000000000001</v>
      </c>
      <c r="BJ71">
        <v>5.7299999999999997E-2</v>
      </c>
      <c r="BK71">
        <v>1.9099999999999999E-2</v>
      </c>
    </row>
    <row r="72" spans="1:63" x14ac:dyDescent="0.25">
      <c r="A72" t="s">
        <v>69</v>
      </c>
      <c r="B72">
        <v>48470</v>
      </c>
      <c r="C72">
        <v>71</v>
      </c>
      <c r="D72">
        <v>30.27</v>
      </c>
      <c r="E72" s="1">
        <v>2149.39</v>
      </c>
      <c r="F72" s="1">
        <v>2175.11</v>
      </c>
      <c r="G72">
        <v>6.4999999999999997E-3</v>
      </c>
      <c r="H72">
        <v>0</v>
      </c>
      <c r="I72">
        <v>1.09E-2</v>
      </c>
      <c r="J72">
        <v>8.9999999999999998E-4</v>
      </c>
      <c r="K72">
        <v>2.0500000000000001E-2</v>
      </c>
      <c r="L72">
        <v>0.93410000000000004</v>
      </c>
      <c r="M72">
        <v>2.7E-2</v>
      </c>
      <c r="N72">
        <v>0.20380000000000001</v>
      </c>
      <c r="O72">
        <v>1.6999999999999999E-3</v>
      </c>
      <c r="P72">
        <v>0.1103</v>
      </c>
      <c r="Q72" s="1">
        <v>60350.39</v>
      </c>
      <c r="R72">
        <v>0.2707</v>
      </c>
      <c r="S72">
        <v>0.1729</v>
      </c>
      <c r="T72">
        <v>0.55640000000000001</v>
      </c>
      <c r="U72">
        <v>15</v>
      </c>
      <c r="V72" s="1">
        <v>79014.070000000007</v>
      </c>
      <c r="W72">
        <v>136.83000000000001</v>
      </c>
      <c r="X72" s="1">
        <v>200890.55</v>
      </c>
      <c r="Y72">
        <v>0.80600000000000005</v>
      </c>
      <c r="Z72">
        <v>0.15459999999999999</v>
      </c>
      <c r="AA72">
        <v>3.9399999999999998E-2</v>
      </c>
      <c r="AB72">
        <v>0.19400000000000001</v>
      </c>
      <c r="AC72">
        <v>200.89</v>
      </c>
      <c r="AD72" s="1">
        <v>6721.06</v>
      </c>
      <c r="AE72">
        <v>806.13</v>
      </c>
      <c r="AF72" s="1">
        <v>209731.86</v>
      </c>
      <c r="AG72">
        <v>535</v>
      </c>
      <c r="AH72" s="1">
        <v>42586</v>
      </c>
      <c r="AI72" s="1">
        <v>64764</v>
      </c>
      <c r="AJ72">
        <v>65.95</v>
      </c>
      <c r="AK72">
        <v>31.55</v>
      </c>
      <c r="AL72">
        <v>35.119999999999997</v>
      </c>
      <c r="AM72">
        <v>3.3</v>
      </c>
      <c r="AN72">
        <v>0</v>
      </c>
      <c r="AO72">
        <v>0.7732</v>
      </c>
      <c r="AP72" s="1">
        <v>1249.5</v>
      </c>
      <c r="AQ72" s="1">
        <v>1522.3</v>
      </c>
      <c r="AR72" s="1">
        <v>5670.62</v>
      </c>
      <c r="AS72">
        <v>439.57</v>
      </c>
      <c r="AT72">
        <v>566.62</v>
      </c>
      <c r="AU72" s="1">
        <v>9448.6</v>
      </c>
      <c r="AV72" s="1">
        <v>4571.29</v>
      </c>
      <c r="AW72">
        <v>0.40379999999999999</v>
      </c>
      <c r="AX72" s="1">
        <v>5545.4</v>
      </c>
      <c r="AY72">
        <v>0.4899</v>
      </c>
      <c r="AZ72">
        <v>799.65</v>
      </c>
      <c r="BA72">
        <v>7.0599999999999996E-2</v>
      </c>
      <c r="BB72">
        <v>403.76</v>
      </c>
      <c r="BC72">
        <v>3.5700000000000003E-2</v>
      </c>
      <c r="BD72" s="1">
        <v>11320.1</v>
      </c>
      <c r="BE72" s="1">
        <v>2512.63</v>
      </c>
      <c r="BF72">
        <v>0.4299</v>
      </c>
      <c r="BG72">
        <v>0.55659999999999998</v>
      </c>
      <c r="BH72">
        <v>0.251</v>
      </c>
      <c r="BI72">
        <v>0.1429</v>
      </c>
      <c r="BJ72">
        <v>2.93E-2</v>
      </c>
      <c r="BK72">
        <v>2.0299999999999999E-2</v>
      </c>
    </row>
    <row r="73" spans="1:63" x14ac:dyDescent="0.25">
      <c r="A73" t="s">
        <v>70</v>
      </c>
      <c r="B73">
        <v>46755</v>
      </c>
      <c r="C73">
        <v>206</v>
      </c>
      <c r="D73">
        <v>11.2</v>
      </c>
      <c r="E73" s="1">
        <v>2307.37</v>
      </c>
      <c r="F73" s="1">
        <v>2148.48</v>
      </c>
      <c r="G73">
        <v>1.5800000000000002E-2</v>
      </c>
      <c r="H73">
        <v>0</v>
      </c>
      <c r="I73">
        <v>4.1999999999999997E-3</v>
      </c>
      <c r="J73">
        <v>1.9E-3</v>
      </c>
      <c r="K73">
        <v>2.8000000000000001E-2</v>
      </c>
      <c r="L73">
        <v>0.92610000000000003</v>
      </c>
      <c r="M73">
        <v>2.4E-2</v>
      </c>
      <c r="N73">
        <v>0.21190000000000001</v>
      </c>
      <c r="O73">
        <v>6.6E-3</v>
      </c>
      <c r="P73">
        <v>0.1027</v>
      </c>
      <c r="Q73" s="1">
        <v>53989.85</v>
      </c>
      <c r="R73">
        <v>0.39419999999999999</v>
      </c>
      <c r="S73">
        <v>0.1971</v>
      </c>
      <c r="T73">
        <v>0.4088</v>
      </c>
      <c r="U73">
        <v>24.3</v>
      </c>
      <c r="V73" s="1">
        <v>70255.23</v>
      </c>
      <c r="W73">
        <v>91.82</v>
      </c>
      <c r="X73" s="1">
        <v>258974.07999999999</v>
      </c>
      <c r="Y73">
        <v>0.94479999999999997</v>
      </c>
      <c r="Z73">
        <v>2.5399999999999999E-2</v>
      </c>
      <c r="AA73">
        <v>2.98E-2</v>
      </c>
      <c r="AB73">
        <v>5.5199999999999999E-2</v>
      </c>
      <c r="AC73">
        <v>258.97000000000003</v>
      </c>
      <c r="AD73" s="1">
        <v>5802.6</v>
      </c>
      <c r="AE73">
        <v>814.15</v>
      </c>
      <c r="AF73" s="1">
        <v>246418.22</v>
      </c>
      <c r="AG73">
        <v>577</v>
      </c>
      <c r="AH73" s="1">
        <v>46662</v>
      </c>
      <c r="AI73" s="1">
        <v>79967</v>
      </c>
      <c r="AJ73">
        <v>31.8</v>
      </c>
      <c r="AK73">
        <v>22.04</v>
      </c>
      <c r="AL73">
        <v>25.12</v>
      </c>
      <c r="AM73">
        <v>3</v>
      </c>
      <c r="AN73" s="1">
        <v>2563.98</v>
      </c>
      <c r="AO73">
        <v>0.9919</v>
      </c>
      <c r="AP73" s="1">
        <v>1437.28</v>
      </c>
      <c r="AQ73" s="1">
        <v>2142.1999999999998</v>
      </c>
      <c r="AR73" s="1">
        <v>6597.74</v>
      </c>
      <c r="AS73">
        <v>471.17</v>
      </c>
      <c r="AT73">
        <v>177.64</v>
      </c>
      <c r="AU73" s="1">
        <v>10826</v>
      </c>
      <c r="AV73" s="1">
        <v>3031.98</v>
      </c>
      <c r="AW73">
        <v>0.2447</v>
      </c>
      <c r="AX73" s="1">
        <v>7820.09</v>
      </c>
      <c r="AY73">
        <v>0.63109999999999999</v>
      </c>
      <c r="AZ73">
        <v>907.34</v>
      </c>
      <c r="BA73">
        <v>7.3200000000000001E-2</v>
      </c>
      <c r="BB73">
        <v>631.97</v>
      </c>
      <c r="BC73">
        <v>5.0999999999999997E-2</v>
      </c>
      <c r="BD73" s="1">
        <v>12391.37</v>
      </c>
      <c r="BE73" s="1">
        <v>1605.88</v>
      </c>
      <c r="BF73">
        <v>0.2152</v>
      </c>
      <c r="BG73">
        <v>0.53700000000000003</v>
      </c>
      <c r="BH73">
        <v>0.2072</v>
      </c>
      <c r="BI73">
        <v>0.20019999999999999</v>
      </c>
      <c r="BJ73">
        <v>4.02E-2</v>
      </c>
      <c r="BK73">
        <v>1.54E-2</v>
      </c>
    </row>
    <row r="74" spans="1:63" x14ac:dyDescent="0.25">
      <c r="A74" t="s">
        <v>71</v>
      </c>
      <c r="B74">
        <v>43687</v>
      </c>
      <c r="C74">
        <v>6</v>
      </c>
      <c r="D74">
        <v>270.3</v>
      </c>
      <c r="E74" s="1">
        <v>1621.77</v>
      </c>
      <c r="F74" s="1">
        <v>1339.23</v>
      </c>
      <c r="G74">
        <v>1.11E-2</v>
      </c>
      <c r="H74">
        <v>6.9999999999999999E-4</v>
      </c>
      <c r="I74">
        <v>8.6999999999999994E-3</v>
      </c>
      <c r="J74">
        <v>0</v>
      </c>
      <c r="K74">
        <v>0.02</v>
      </c>
      <c r="L74">
        <v>0.91410000000000002</v>
      </c>
      <c r="M74">
        <v>4.5400000000000003E-2</v>
      </c>
      <c r="N74">
        <v>0.66959999999999997</v>
      </c>
      <c r="O74">
        <v>1.03E-2</v>
      </c>
      <c r="P74">
        <v>0.23930000000000001</v>
      </c>
      <c r="Q74" s="1">
        <v>47220.6</v>
      </c>
      <c r="R74">
        <v>0.28710000000000002</v>
      </c>
      <c r="S74">
        <v>0.1188</v>
      </c>
      <c r="T74">
        <v>0.59409999999999996</v>
      </c>
      <c r="U74">
        <v>10.3</v>
      </c>
      <c r="V74" s="1">
        <v>78904.429999999993</v>
      </c>
      <c r="W74">
        <v>150.52000000000001</v>
      </c>
      <c r="X74" s="1">
        <v>74311.45</v>
      </c>
      <c r="Y74">
        <v>0.74660000000000004</v>
      </c>
      <c r="Z74">
        <v>0.19489999999999999</v>
      </c>
      <c r="AA74">
        <v>5.8500000000000003E-2</v>
      </c>
      <c r="AB74">
        <v>0.25340000000000001</v>
      </c>
      <c r="AC74">
        <v>74.31</v>
      </c>
      <c r="AD74" s="1">
        <v>3006.42</v>
      </c>
      <c r="AE74">
        <v>496.1</v>
      </c>
      <c r="AF74" s="1">
        <v>74563.460000000006</v>
      </c>
      <c r="AG74">
        <v>55</v>
      </c>
      <c r="AH74" s="1">
        <v>25835</v>
      </c>
      <c r="AI74" s="1">
        <v>35408</v>
      </c>
      <c r="AJ74">
        <v>55.25</v>
      </c>
      <c r="AK74">
        <v>38.72</v>
      </c>
      <c r="AL74">
        <v>42.66</v>
      </c>
      <c r="AM74">
        <v>3.5</v>
      </c>
      <c r="AN74">
        <v>0</v>
      </c>
      <c r="AO74">
        <v>1.0481</v>
      </c>
      <c r="AP74" s="1">
        <v>2333.13</v>
      </c>
      <c r="AQ74" s="1">
        <v>1924.99</v>
      </c>
      <c r="AR74" s="1">
        <v>6311.16</v>
      </c>
      <c r="AS74">
        <v>401.93</v>
      </c>
      <c r="AT74">
        <v>155.21</v>
      </c>
      <c r="AU74" s="1">
        <v>11126.41</v>
      </c>
      <c r="AV74" s="1">
        <v>9368.0499999999993</v>
      </c>
      <c r="AW74">
        <v>0.62580000000000002</v>
      </c>
      <c r="AX74" s="1">
        <v>2882.17</v>
      </c>
      <c r="AY74">
        <v>0.1925</v>
      </c>
      <c r="AZ74">
        <v>973.4</v>
      </c>
      <c r="BA74">
        <v>6.5000000000000002E-2</v>
      </c>
      <c r="BB74" s="1">
        <v>1746.77</v>
      </c>
      <c r="BC74">
        <v>0.1167</v>
      </c>
      <c r="BD74" s="1">
        <v>14970.39</v>
      </c>
      <c r="BE74" s="1">
        <v>5825.55</v>
      </c>
      <c r="BF74">
        <v>3.032</v>
      </c>
      <c r="BG74">
        <v>0.46089999999999998</v>
      </c>
      <c r="BH74">
        <v>0.19670000000000001</v>
      </c>
      <c r="BI74">
        <v>0.30020000000000002</v>
      </c>
      <c r="BJ74">
        <v>1.3899999999999999E-2</v>
      </c>
      <c r="BK74">
        <v>2.8299999999999999E-2</v>
      </c>
    </row>
    <row r="75" spans="1:63" x14ac:dyDescent="0.25">
      <c r="A75" t="s">
        <v>72</v>
      </c>
      <c r="B75">
        <v>45252</v>
      </c>
      <c r="C75">
        <v>157</v>
      </c>
      <c r="D75">
        <v>5.76</v>
      </c>
      <c r="E75">
        <v>904.42</v>
      </c>
      <c r="F75">
        <v>788.43</v>
      </c>
      <c r="G75">
        <v>0</v>
      </c>
      <c r="H75">
        <v>0</v>
      </c>
      <c r="I75">
        <v>2.0999999999999999E-3</v>
      </c>
      <c r="J75">
        <v>1.5E-3</v>
      </c>
      <c r="K75">
        <v>4.8999999999999998E-3</v>
      </c>
      <c r="L75">
        <v>0.97970000000000002</v>
      </c>
      <c r="M75">
        <v>1.18E-2</v>
      </c>
      <c r="N75">
        <v>0.42920000000000003</v>
      </c>
      <c r="O75">
        <v>0</v>
      </c>
      <c r="P75">
        <v>0.1179</v>
      </c>
      <c r="Q75" s="1">
        <v>44066.7</v>
      </c>
      <c r="R75">
        <v>0.3019</v>
      </c>
      <c r="S75">
        <v>0.1321</v>
      </c>
      <c r="T75">
        <v>0.56599999999999995</v>
      </c>
      <c r="U75">
        <v>10</v>
      </c>
      <c r="V75" s="1">
        <v>51596.5</v>
      </c>
      <c r="W75">
        <v>85.71</v>
      </c>
      <c r="X75" s="1">
        <v>135680.31</v>
      </c>
      <c r="Y75">
        <v>0.70269999999999999</v>
      </c>
      <c r="Z75">
        <v>0.16489999999999999</v>
      </c>
      <c r="AA75">
        <v>0.13239999999999999</v>
      </c>
      <c r="AB75">
        <v>0.29730000000000001</v>
      </c>
      <c r="AC75">
        <v>135.68</v>
      </c>
      <c r="AD75" s="1">
        <v>4622.71</v>
      </c>
      <c r="AE75">
        <v>458.44</v>
      </c>
      <c r="AF75" s="1">
        <v>123771.01</v>
      </c>
      <c r="AG75">
        <v>259</v>
      </c>
      <c r="AH75" s="1">
        <v>30571</v>
      </c>
      <c r="AI75" s="1">
        <v>61709</v>
      </c>
      <c r="AJ75">
        <v>42.7</v>
      </c>
      <c r="AK75">
        <v>31.86</v>
      </c>
      <c r="AL75">
        <v>36.56</v>
      </c>
      <c r="AM75">
        <v>4.7</v>
      </c>
      <c r="AN75">
        <v>0</v>
      </c>
      <c r="AO75">
        <v>0.83279999999999998</v>
      </c>
      <c r="AP75" s="1">
        <v>1648.57</v>
      </c>
      <c r="AQ75" s="1">
        <v>2116.67</v>
      </c>
      <c r="AR75" s="1">
        <v>6035.44</v>
      </c>
      <c r="AS75">
        <v>570.15</v>
      </c>
      <c r="AT75">
        <v>241.47</v>
      </c>
      <c r="AU75" s="1">
        <v>10612.31</v>
      </c>
      <c r="AV75" s="1">
        <v>7064.91</v>
      </c>
      <c r="AW75">
        <v>0.52659999999999996</v>
      </c>
      <c r="AX75" s="1">
        <v>4428.2</v>
      </c>
      <c r="AY75">
        <v>0.3301</v>
      </c>
      <c r="AZ75" s="1">
        <v>1013.36</v>
      </c>
      <c r="BA75">
        <v>7.5499999999999998E-2</v>
      </c>
      <c r="BB75">
        <v>908.67</v>
      </c>
      <c r="BC75">
        <v>6.7699999999999996E-2</v>
      </c>
      <c r="BD75" s="1">
        <v>13415.14</v>
      </c>
      <c r="BE75" s="1">
        <v>4969.67</v>
      </c>
      <c r="BF75">
        <v>0.98429999999999995</v>
      </c>
      <c r="BG75">
        <v>0.4466</v>
      </c>
      <c r="BH75">
        <v>0.27750000000000002</v>
      </c>
      <c r="BI75">
        <v>0.21440000000000001</v>
      </c>
      <c r="BJ75">
        <v>3.6700000000000003E-2</v>
      </c>
      <c r="BK75">
        <v>2.4799999999999999E-2</v>
      </c>
    </row>
    <row r="76" spans="1:63" x14ac:dyDescent="0.25">
      <c r="A76" t="s">
        <v>73</v>
      </c>
      <c r="B76">
        <v>43695</v>
      </c>
      <c r="C76">
        <v>77</v>
      </c>
      <c r="D76">
        <v>28.82</v>
      </c>
      <c r="E76" s="1">
        <v>2219.4299999999998</v>
      </c>
      <c r="F76" s="1">
        <v>1930.67</v>
      </c>
      <c r="G76">
        <v>1.9E-3</v>
      </c>
      <c r="H76">
        <v>0</v>
      </c>
      <c r="I76">
        <v>2.2100000000000002E-2</v>
      </c>
      <c r="J76">
        <v>1.4E-3</v>
      </c>
      <c r="K76">
        <v>1.32E-2</v>
      </c>
      <c r="L76">
        <v>0.92559999999999998</v>
      </c>
      <c r="M76">
        <v>3.5700000000000003E-2</v>
      </c>
      <c r="N76">
        <v>0.62360000000000004</v>
      </c>
      <c r="O76">
        <v>3.5999999999999999E-3</v>
      </c>
      <c r="P76">
        <v>0.1736</v>
      </c>
      <c r="Q76" s="1">
        <v>49928.88</v>
      </c>
      <c r="R76">
        <v>0.28770000000000001</v>
      </c>
      <c r="S76">
        <v>0.1164</v>
      </c>
      <c r="T76">
        <v>0.59589999999999999</v>
      </c>
      <c r="U76">
        <v>13</v>
      </c>
      <c r="V76" s="1">
        <v>68281.69</v>
      </c>
      <c r="W76">
        <v>162.76</v>
      </c>
      <c r="X76" s="1">
        <v>114357.77</v>
      </c>
      <c r="Y76">
        <v>0.67469999999999997</v>
      </c>
      <c r="Z76">
        <v>0.21840000000000001</v>
      </c>
      <c r="AA76">
        <v>0.10680000000000001</v>
      </c>
      <c r="AB76">
        <v>0.32529999999999998</v>
      </c>
      <c r="AC76">
        <v>114.36</v>
      </c>
      <c r="AD76" s="1">
        <v>3263.5</v>
      </c>
      <c r="AE76">
        <v>347.19</v>
      </c>
      <c r="AF76" s="1">
        <v>94848.41</v>
      </c>
      <c r="AG76">
        <v>120</v>
      </c>
      <c r="AH76" s="1">
        <v>26378</v>
      </c>
      <c r="AI76" s="1">
        <v>42083</v>
      </c>
      <c r="AJ76">
        <v>37.35</v>
      </c>
      <c r="AK76">
        <v>27.4</v>
      </c>
      <c r="AL76">
        <v>27.74</v>
      </c>
      <c r="AM76">
        <v>4.4000000000000004</v>
      </c>
      <c r="AN76">
        <v>0</v>
      </c>
      <c r="AO76">
        <v>0.82799999999999996</v>
      </c>
      <c r="AP76" s="1">
        <v>1443.68</v>
      </c>
      <c r="AQ76" s="1">
        <v>2250.15</v>
      </c>
      <c r="AR76" s="1">
        <v>6738.74</v>
      </c>
      <c r="AS76">
        <v>728.4</v>
      </c>
      <c r="AT76">
        <v>102.45</v>
      </c>
      <c r="AU76" s="1">
        <v>11263.43</v>
      </c>
      <c r="AV76" s="1">
        <v>7783.24</v>
      </c>
      <c r="AW76">
        <v>0.59719999999999995</v>
      </c>
      <c r="AX76" s="1">
        <v>3110.72</v>
      </c>
      <c r="AY76">
        <v>0.2387</v>
      </c>
      <c r="AZ76">
        <v>694.21</v>
      </c>
      <c r="BA76">
        <v>5.33E-2</v>
      </c>
      <c r="BB76" s="1">
        <v>1443.86</v>
      </c>
      <c r="BC76">
        <v>0.1108</v>
      </c>
      <c r="BD76" s="1">
        <v>13032.03</v>
      </c>
      <c r="BE76" s="1">
        <v>5580.64</v>
      </c>
      <c r="BF76">
        <v>2.1514000000000002</v>
      </c>
      <c r="BG76">
        <v>0.50790000000000002</v>
      </c>
      <c r="BH76">
        <v>0.24079999999999999</v>
      </c>
      <c r="BI76">
        <v>0.2034</v>
      </c>
      <c r="BJ76">
        <v>3.3700000000000001E-2</v>
      </c>
      <c r="BK76">
        <v>1.4200000000000001E-2</v>
      </c>
    </row>
    <row r="77" spans="1:63" x14ac:dyDescent="0.25">
      <c r="A77" t="s">
        <v>74</v>
      </c>
      <c r="B77">
        <v>43703</v>
      </c>
      <c r="C77">
        <v>4</v>
      </c>
      <c r="D77">
        <v>342.25</v>
      </c>
      <c r="E77" s="1">
        <v>1369.01</v>
      </c>
      <c r="F77" s="1">
        <v>1126.69</v>
      </c>
      <c r="G77">
        <v>1.8E-3</v>
      </c>
      <c r="H77">
        <v>0</v>
      </c>
      <c r="I77">
        <v>0.30409999999999998</v>
      </c>
      <c r="J77">
        <v>0</v>
      </c>
      <c r="K77">
        <v>0.25190000000000001</v>
      </c>
      <c r="L77">
        <v>0.35199999999999998</v>
      </c>
      <c r="M77">
        <v>9.0200000000000002E-2</v>
      </c>
      <c r="N77">
        <v>0.84750000000000003</v>
      </c>
      <c r="O77">
        <v>3.2099999999999997E-2</v>
      </c>
      <c r="P77">
        <v>0.1454</v>
      </c>
      <c r="Q77" s="1">
        <v>54813.47</v>
      </c>
      <c r="R77">
        <v>0.42420000000000002</v>
      </c>
      <c r="S77">
        <v>0.16159999999999999</v>
      </c>
      <c r="T77">
        <v>0.41410000000000002</v>
      </c>
      <c r="U77">
        <v>12.3</v>
      </c>
      <c r="V77" s="1">
        <v>66724.81</v>
      </c>
      <c r="W77">
        <v>108.2</v>
      </c>
      <c r="X77" s="1">
        <v>47869.01</v>
      </c>
      <c r="Y77">
        <v>0.85170000000000001</v>
      </c>
      <c r="Z77">
        <v>9.5299999999999996E-2</v>
      </c>
      <c r="AA77">
        <v>5.2999999999999999E-2</v>
      </c>
      <c r="AB77">
        <v>0.14829999999999999</v>
      </c>
      <c r="AC77">
        <v>47.87</v>
      </c>
      <c r="AD77" s="1">
        <v>1926.58</v>
      </c>
      <c r="AE77">
        <v>430.47</v>
      </c>
      <c r="AF77" s="1">
        <v>39764.75</v>
      </c>
      <c r="AG77">
        <v>2</v>
      </c>
      <c r="AH77" s="1">
        <v>22630</v>
      </c>
      <c r="AI77" s="1">
        <v>35649</v>
      </c>
      <c r="AJ77">
        <v>40.4</v>
      </c>
      <c r="AK77">
        <v>40.380000000000003</v>
      </c>
      <c r="AL77">
        <v>39.020000000000003</v>
      </c>
      <c r="AM77">
        <v>4.7</v>
      </c>
      <c r="AN77">
        <v>0</v>
      </c>
      <c r="AO77">
        <v>1.1716</v>
      </c>
      <c r="AP77" s="1">
        <v>1526.43</v>
      </c>
      <c r="AQ77" s="1">
        <v>2612.79</v>
      </c>
      <c r="AR77" s="1">
        <v>7461.01</v>
      </c>
      <c r="AS77">
        <v>347.99</v>
      </c>
      <c r="AT77">
        <v>243.14</v>
      </c>
      <c r="AU77" s="1">
        <v>12191.31</v>
      </c>
      <c r="AV77" s="1">
        <v>13021.44</v>
      </c>
      <c r="AW77">
        <v>0.79110000000000003</v>
      </c>
      <c r="AX77" s="1">
        <v>1700.34</v>
      </c>
      <c r="AY77">
        <v>0.1033</v>
      </c>
      <c r="AZ77">
        <v>199.85</v>
      </c>
      <c r="BA77">
        <v>1.21E-2</v>
      </c>
      <c r="BB77" s="1">
        <v>1537.4</v>
      </c>
      <c r="BC77">
        <v>9.3399999999999997E-2</v>
      </c>
      <c r="BD77" s="1">
        <v>16459.02</v>
      </c>
      <c r="BE77" s="1">
        <v>8830.0400000000009</v>
      </c>
      <c r="BF77">
        <v>6.2727000000000004</v>
      </c>
      <c r="BG77">
        <v>0.53090000000000004</v>
      </c>
      <c r="BH77">
        <v>0.21840000000000001</v>
      </c>
      <c r="BI77">
        <v>0.21970000000000001</v>
      </c>
      <c r="BJ77">
        <v>2.3800000000000002E-2</v>
      </c>
      <c r="BK77">
        <v>7.1999999999999998E-3</v>
      </c>
    </row>
    <row r="78" spans="1:63" x14ac:dyDescent="0.25">
      <c r="A78" t="s">
        <v>75</v>
      </c>
      <c r="B78">
        <v>46946</v>
      </c>
      <c r="C78">
        <v>32</v>
      </c>
      <c r="D78">
        <v>117.06</v>
      </c>
      <c r="E78" s="1">
        <v>3745.76</v>
      </c>
      <c r="F78" s="1">
        <v>3611.41</v>
      </c>
      <c r="G78">
        <v>1.78E-2</v>
      </c>
      <c r="H78">
        <v>2.9999999999999997E-4</v>
      </c>
      <c r="I78">
        <v>0.20569999999999999</v>
      </c>
      <c r="J78">
        <v>1.9E-3</v>
      </c>
      <c r="K78">
        <v>3.7600000000000001E-2</v>
      </c>
      <c r="L78">
        <v>0.66210000000000002</v>
      </c>
      <c r="M78">
        <v>7.46E-2</v>
      </c>
      <c r="N78">
        <v>0.31990000000000002</v>
      </c>
      <c r="O78">
        <v>1.8499999999999999E-2</v>
      </c>
      <c r="P78">
        <v>0.1178</v>
      </c>
      <c r="Q78" s="1">
        <v>51855.09</v>
      </c>
      <c r="R78">
        <v>0.28089999999999998</v>
      </c>
      <c r="S78">
        <v>0.1835</v>
      </c>
      <c r="T78">
        <v>0.53559999999999997</v>
      </c>
      <c r="U78">
        <v>17</v>
      </c>
      <c r="V78" s="1">
        <v>87950.35</v>
      </c>
      <c r="W78">
        <v>216.93</v>
      </c>
      <c r="X78" s="1">
        <v>111261.54</v>
      </c>
      <c r="Y78">
        <v>0.78039999999999998</v>
      </c>
      <c r="Z78">
        <v>0.1628</v>
      </c>
      <c r="AA78">
        <v>5.6800000000000003E-2</v>
      </c>
      <c r="AB78">
        <v>0.21959999999999999</v>
      </c>
      <c r="AC78">
        <v>111.26</v>
      </c>
      <c r="AD78" s="1">
        <v>4919.12</v>
      </c>
      <c r="AE78">
        <v>627.11</v>
      </c>
      <c r="AF78" s="1">
        <v>121763.99</v>
      </c>
      <c r="AG78">
        <v>247</v>
      </c>
      <c r="AH78" s="1">
        <v>42645</v>
      </c>
      <c r="AI78" s="1">
        <v>62395</v>
      </c>
      <c r="AJ78">
        <v>69.95</v>
      </c>
      <c r="AK78">
        <v>42.2</v>
      </c>
      <c r="AL78">
        <v>44.89</v>
      </c>
      <c r="AM78">
        <v>5</v>
      </c>
      <c r="AN78" s="1">
        <v>1067.54</v>
      </c>
      <c r="AO78">
        <v>1.2218</v>
      </c>
      <c r="AP78" s="1">
        <v>1460.42</v>
      </c>
      <c r="AQ78" s="1">
        <v>2182.4699999999998</v>
      </c>
      <c r="AR78" s="1">
        <v>6121.55</v>
      </c>
      <c r="AS78">
        <v>522.6</v>
      </c>
      <c r="AT78">
        <v>140.1</v>
      </c>
      <c r="AU78" s="1">
        <v>10427.15</v>
      </c>
      <c r="AV78" s="1">
        <v>5362.96</v>
      </c>
      <c r="AW78">
        <v>0.42530000000000001</v>
      </c>
      <c r="AX78" s="1">
        <v>5458.38</v>
      </c>
      <c r="AY78">
        <v>0.43290000000000001</v>
      </c>
      <c r="AZ78" s="1">
        <v>1093.2</v>
      </c>
      <c r="BA78">
        <v>8.6699999999999999E-2</v>
      </c>
      <c r="BB78">
        <v>695.52</v>
      </c>
      <c r="BC78">
        <v>5.5199999999999999E-2</v>
      </c>
      <c r="BD78" s="1">
        <v>12610.06</v>
      </c>
      <c r="BE78" s="1">
        <v>3955.76</v>
      </c>
      <c r="BF78">
        <v>1.1538999999999999</v>
      </c>
      <c r="BG78">
        <v>0.55300000000000005</v>
      </c>
      <c r="BH78">
        <v>0.20030000000000001</v>
      </c>
      <c r="BI78">
        <v>0.18229999999999999</v>
      </c>
      <c r="BJ78">
        <v>5.2400000000000002E-2</v>
      </c>
      <c r="BK78">
        <v>1.2E-2</v>
      </c>
    </row>
    <row r="79" spans="1:63" x14ac:dyDescent="0.25">
      <c r="A79" t="s">
        <v>76</v>
      </c>
      <c r="B79">
        <v>48314</v>
      </c>
      <c r="C79">
        <v>30</v>
      </c>
      <c r="D79">
        <v>95.1</v>
      </c>
      <c r="E79" s="1">
        <v>2852.94</v>
      </c>
      <c r="F79" s="1">
        <v>2661.7</v>
      </c>
      <c r="G79">
        <v>2.7900000000000001E-2</v>
      </c>
      <c r="H79">
        <v>4.0000000000000002E-4</v>
      </c>
      <c r="I79">
        <v>8.8999999999999999E-3</v>
      </c>
      <c r="J79">
        <v>1.8E-3</v>
      </c>
      <c r="K79">
        <v>2.46E-2</v>
      </c>
      <c r="L79">
        <v>0.91539999999999999</v>
      </c>
      <c r="M79">
        <v>2.1100000000000001E-2</v>
      </c>
      <c r="N79">
        <v>0.104</v>
      </c>
      <c r="O79">
        <v>4.4999999999999997E-3</v>
      </c>
      <c r="P79">
        <v>9.5500000000000002E-2</v>
      </c>
      <c r="Q79" s="1">
        <v>62490.239999999998</v>
      </c>
      <c r="R79">
        <v>0.13250000000000001</v>
      </c>
      <c r="S79">
        <v>0.1386</v>
      </c>
      <c r="T79">
        <v>0.72889999999999999</v>
      </c>
      <c r="U79">
        <v>9.3000000000000007</v>
      </c>
      <c r="V79" s="1">
        <v>98800.960000000006</v>
      </c>
      <c r="W79">
        <v>304.23</v>
      </c>
      <c r="X79" s="1">
        <v>198247.14</v>
      </c>
      <c r="Y79">
        <v>0.85799999999999998</v>
      </c>
      <c r="Z79">
        <v>0.12</v>
      </c>
      <c r="AA79">
        <v>2.1999999999999999E-2</v>
      </c>
      <c r="AB79">
        <v>0.14199999999999999</v>
      </c>
      <c r="AC79">
        <v>198.25</v>
      </c>
      <c r="AD79" s="1">
        <v>7636.22</v>
      </c>
      <c r="AE79">
        <v>830.44</v>
      </c>
      <c r="AF79" s="1">
        <v>206059.79</v>
      </c>
      <c r="AG79">
        <v>530</v>
      </c>
      <c r="AH79" s="1">
        <v>44335</v>
      </c>
      <c r="AI79" s="1">
        <v>94805</v>
      </c>
      <c r="AJ79">
        <v>60.8</v>
      </c>
      <c r="AK79">
        <v>38.03</v>
      </c>
      <c r="AL79">
        <v>37.94</v>
      </c>
      <c r="AM79">
        <v>4.7</v>
      </c>
      <c r="AN79">
        <v>0</v>
      </c>
      <c r="AO79">
        <v>0.67300000000000004</v>
      </c>
      <c r="AP79">
        <v>981.18</v>
      </c>
      <c r="AQ79" s="1">
        <v>1772.36</v>
      </c>
      <c r="AR79" s="1">
        <v>5792.86</v>
      </c>
      <c r="AS79">
        <v>509.7</v>
      </c>
      <c r="AT79">
        <v>245.8</v>
      </c>
      <c r="AU79" s="1">
        <v>9301.89</v>
      </c>
      <c r="AV79" s="1">
        <v>3265.25</v>
      </c>
      <c r="AW79">
        <v>0.29289999999999999</v>
      </c>
      <c r="AX79" s="1">
        <v>6922.3</v>
      </c>
      <c r="AY79">
        <v>0.62090000000000001</v>
      </c>
      <c r="AZ79">
        <v>544.97</v>
      </c>
      <c r="BA79">
        <v>4.8899999999999999E-2</v>
      </c>
      <c r="BB79">
        <v>417.03</v>
      </c>
      <c r="BC79">
        <v>3.7400000000000003E-2</v>
      </c>
      <c r="BD79" s="1">
        <v>11149.55</v>
      </c>
      <c r="BE79" s="1">
        <v>1349.97</v>
      </c>
      <c r="BF79">
        <v>0.14280000000000001</v>
      </c>
      <c r="BG79">
        <v>0.5796</v>
      </c>
      <c r="BH79">
        <v>0.2271</v>
      </c>
      <c r="BI79">
        <v>0.1416</v>
      </c>
      <c r="BJ79">
        <v>3.1699999999999999E-2</v>
      </c>
      <c r="BK79">
        <v>0.02</v>
      </c>
    </row>
    <row r="80" spans="1:63" x14ac:dyDescent="0.25">
      <c r="A80" t="s">
        <v>77</v>
      </c>
      <c r="B80">
        <v>43711</v>
      </c>
      <c r="C80">
        <v>17</v>
      </c>
      <c r="D80">
        <v>615.34</v>
      </c>
      <c r="E80" s="1">
        <v>10460.799999999999</v>
      </c>
      <c r="F80" s="1">
        <v>9025.3700000000008</v>
      </c>
      <c r="G80">
        <v>2.2000000000000001E-3</v>
      </c>
      <c r="H80">
        <v>1.5E-3</v>
      </c>
      <c r="I80">
        <v>0.36130000000000001</v>
      </c>
      <c r="J80">
        <v>1.8E-3</v>
      </c>
      <c r="K80">
        <v>4.87E-2</v>
      </c>
      <c r="L80">
        <v>0.44280000000000003</v>
      </c>
      <c r="M80">
        <v>0.14169999999999999</v>
      </c>
      <c r="N80">
        <v>0.99170000000000003</v>
      </c>
      <c r="O80">
        <v>1.72E-2</v>
      </c>
      <c r="P80">
        <v>0.16550000000000001</v>
      </c>
      <c r="Q80" s="1">
        <v>57869.18</v>
      </c>
      <c r="R80">
        <v>0.311</v>
      </c>
      <c r="S80">
        <v>0.1338</v>
      </c>
      <c r="T80">
        <v>0.55520000000000003</v>
      </c>
      <c r="U80">
        <v>89.6</v>
      </c>
      <c r="V80" s="1">
        <v>76451.899999999994</v>
      </c>
      <c r="W80">
        <v>116.66</v>
      </c>
      <c r="X80" s="1">
        <v>53286.86</v>
      </c>
      <c r="Y80">
        <v>0.60540000000000005</v>
      </c>
      <c r="Z80">
        <v>0.29780000000000001</v>
      </c>
      <c r="AA80">
        <v>9.6799999999999997E-2</v>
      </c>
      <c r="AB80">
        <v>0.39460000000000001</v>
      </c>
      <c r="AC80">
        <v>53.29</v>
      </c>
      <c r="AD80" s="1">
        <v>2658.75</v>
      </c>
      <c r="AE80">
        <v>361.58</v>
      </c>
      <c r="AF80" s="1">
        <v>46145.93</v>
      </c>
      <c r="AG80">
        <v>6</v>
      </c>
      <c r="AH80" s="1">
        <v>21074</v>
      </c>
      <c r="AI80" s="1">
        <v>31467</v>
      </c>
      <c r="AJ80">
        <v>68</v>
      </c>
      <c r="AK80">
        <v>44.66</v>
      </c>
      <c r="AL80">
        <v>54.64</v>
      </c>
      <c r="AM80">
        <v>4.4000000000000004</v>
      </c>
      <c r="AN80">
        <v>0</v>
      </c>
      <c r="AO80">
        <v>1.3019000000000001</v>
      </c>
      <c r="AP80" s="1">
        <v>1987.72</v>
      </c>
      <c r="AQ80" s="1">
        <v>2344.54</v>
      </c>
      <c r="AR80" s="1">
        <v>6926.81</v>
      </c>
      <c r="AS80">
        <v>798.49</v>
      </c>
      <c r="AT80">
        <v>353.23</v>
      </c>
      <c r="AU80" s="1">
        <v>12410.78</v>
      </c>
      <c r="AV80" s="1">
        <v>10908.18</v>
      </c>
      <c r="AW80">
        <v>0.69199999999999995</v>
      </c>
      <c r="AX80" s="1">
        <v>2762.6</v>
      </c>
      <c r="AY80">
        <v>0.17530000000000001</v>
      </c>
      <c r="AZ80">
        <v>383.05</v>
      </c>
      <c r="BA80">
        <v>2.4299999999999999E-2</v>
      </c>
      <c r="BB80" s="1">
        <v>1709.51</v>
      </c>
      <c r="BC80">
        <v>0.1084</v>
      </c>
      <c r="BD80" s="1">
        <v>15763.34</v>
      </c>
      <c r="BE80" s="1">
        <v>6935.37</v>
      </c>
      <c r="BF80">
        <v>5.7900999999999998</v>
      </c>
      <c r="BG80">
        <v>0.51570000000000005</v>
      </c>
      <c r="BH80">
        <v>0.2203</v>
      </c>
      <c r="BI80">
        <v>0.23</v>
      </c>
      <c r="BJ80">
        <v>2.5100000000000001E-2</v>
      </c>
      <c r="BK80">
        <v>8.9999999999999993E-3</v>
      </c>
    </row>
    <row r="81" spans="1:63" x14ac:dyDescent="0.25">
      <c r="A81" t="s">
        <v>78</v>
      </c>
      <c r="B81">
        <v>49833</v>
      </c>
      <c r="C81">
        <v>36</v>
      </c>
      <c r="D81">
        <v>52.9</v>
      </c>
      <c r="E81" s="1">
        <v>1904.53</v>
      </c>
      <c r="F81" s="1">
        <v>1965.64</v>
      </c>
      <c r="G81">
        <v>3.8999999999999998E-3</v>
      </c>
      <c r="H81">
        <v>0</v>
      </c>
      <c r="I81">
        <v>7.1599999999999997E-2</v>
      </c>
      <c r="J81">
        <v>0</v>
      </c>
      <c r="K81">
        <v>1.12E-2</v>
      </c>
      <c r="L81">
        <v>0.84499999999999997</v>
      </c>
      <c r="M81">
        <v>6.83E-2</v>
      </c>
      <c r="N81">
        <v>0.79349999999999998</v>
      </c>
      <c r="O81">
        <v>5.0000000000000001E-4</v>
      </c>
      <c r="P81">
        <v>0.14699999999999999</v>
      </c>
      <c r="Q81" s="1">
        <v>62359.81</v>
      </c>
      <c r="R81">
        <v>0.16789999999999999</v>
      </c>
      <c r="S81">
        <v>0.1898</v>
      </c>
      <c r="T81">
        <v>0.64229999999999998</v>
      </c>
      <c r="U81">
        <v>21.4</v>
      </c>
      <c r="V81" s="1">
        <v>92513.99</v>
      </c>
      <c r="W81">
        <v>88.96</v>
      </c>
      <c r="X81" s="1">
        <v>174694.16</v>
      </c>
      <c r="Y81">
        <v>0.50509999999999999</v>
      </c>
      <c r="Z81">
        <v>0.17680000000000001</v>
      </c>
      <c r="AA81">
        <v>0.31809999999999999</v>
      </c>
      <c r="AB81">
        <v>0.49490000000000001</v>
      </c>
      <c r="AC81">
        <v>174.69</v>
      </c>
      <c r="AD81" s="1">
        <v>6003.09</v>
      </c>
      <c r="AE81">
        <v>463.87</v>
      </c>
      <c r="AF81" s="1">
        <v>135126.95000000001</v>
      </c>
      <c r="AG81">
        <v>326</v>
      </c>
      <c r="AH81" s="1">
        <v>29307</v>
      </c>
      <c r="AI81" s="1">
        <v>44240</v>
      </c>
      <c r="AJ81">
        <v>48.2</v>
      </c>
      <c r="AK81">
        <v>25.82</v>
      </c>
      <c r="AL81">
        <v>33.89</v>
      </c>
      <c r="AM81">
        <v>5.2</v>
      </c>
      <c r="AN81">
        <v>0</v>
      </c>
      <c r="AO81">
        <v>0.71199999999999997</v>
      </c>
      <c r="AP81" s="1">
        <v>1584.44</v>
      </c>
      <c r="AQ81" s="1">
        <v>1897.6</v>
      </c>
      <c r="AR81" s="1">
        <v>7021.43</v>
      </c>
      <c r="AS81">
        <v>560</v>
      </c>
      <c r="AT81">
        <v>760.89</v>
      </c>
      <c r="AU81" s="1">
        <v>11824.38</v>
      </c>
      <c r="AV81" s="1">
        <v>6793.5</v>
      </c>
      <c r="AW81">
        <v>0.4698</v>
      </c>
      <c r="AX81" s="1">
        <v>4900.46</v>
      </c>
      <c r="AY81">
        <v>0.33889999999999998</v>
      </c>
      <c r="AZ81" s="1">
        <v>1532.21</v>
      </c>
      <c r="BA81">
        <v>0.106</v>
      </c>
      <c r="BB81" s="1">
        <v>1232.74</v>
      </c>
      <c r="BC81">
        <v>8.5300000000000001E-2</v>
      </c>
      <c r="BD81" s="1">
        <v>14458.91</v>
      </c>
      <c r="BE81" s="1">
        <v>5036.4399999999996</v>
      </c>
      <c r="BF81">
        <v>1.6944999999999999</v>
      </c>
      <c r="BG81">
        <v>0.60109999999999997</v>
      </c>
      <c r="BH81">
        <v>0.21510000000000001</v>
      </c>
      <c r="BI81">
        <v>0.13830000000000001</v>
      </c>
      <c r="BJ81">
        <v>2.6200000000000001E-2</v>
      </c>
      <c r="BK81">
        <v>1.9199999999999998E-2</v>
      </c>
    </row>
    <row r="82" spans="1:63" x14ac:dyDescent="0.25">
      <c r="A82" t="s">
        <v>79</v>
      </c>
      <c r="B82">
        <v>47175</v>
      </c>
      <c r="C82">
        <v>79</v>
      </c>
      <c r="D82">
        <v>13.89</v>
      </c>
      <c r="E82" s="1">
        <v>1097.3599999999999</v>
      </c>
      <c r="F82" s="1">
        <v>1069.75</v>
      </c>
      <c r="G82">
        <v>4.5999999999999999E-3</v>
      </c>
      <c r="H82">
        <v>8.9999999999999998E-4</v>
      </c>
      <c r="I82">
        <v>4.5999999999999999E-3</v>
      </c>
      <c r="J82">
        <v>0</v>
      </c>
      <c r="K82">
        <v>7.0000000000000001E-3</v>
      </c>
      <c r="L82">
        <v>0.9617</v>
      </c>
      <c r="M82">
        <v>2.1100000000000001E-2</v>
      </c>
      <c r="N82">
        <v>0.41210000000000002</v>
      </c>
      <c r="O82">
        <v>4.48E-2</v>
      </c>
      <c r="P82">
        <v>0.12709999999999999</v>
      </c>
      <c r="Q82" s="1">
        <v>53249.37</v>
      </c>
      <c r="R82">
        <v>0.23860000000000001</v>
      </c>
      <c r="S82">
        <v>0.31819999999999998</v>
      </c>
      <c r="T82">
        <v>0.44319999999999998</v>
      </c>
      <c r="U82">
        <v>10.5</v>
      </c>
      <c r="V82" s="1">
        <v>71378.570000000007</v>
      </c>
      <c r="W82">
        <v>102.88</v>
      </c>
      <c r="X82" s="1">
        <v>277069.31</v>
      </c>
      <c r="Y82">
        <v>0.74580000000000002</v>
      </c>
      <c r="Z82">
        <v>0.20949999999999999</v>
      </c>
      <c r="AA82">
        <v>4.4699999999999997E-2</v>
      </c>
      <c r="AB82">
        <v>0.25419999999999998</v>
      </c>
      <c r="AC82">
        <v>277.07</v>
      </c>
      <c r="AD82" s="1">
        <v>7179.52</v>
      </c>
      <c r="AE82">
        <v>736.85</v>
      </c>
      <c r="AF82" s="1">
        <v>247946.98</v>
      </c>
      <c r="AG82">
        <v>581</v>
      </c>
      <c r="AH82" s="1">
        <v>22571</v>
      </c>
      <c r="AI82" s="1">
        <v>46310</v>
      </c>
      <c r="AJ82">
        <v>52.6</v>
      </c>
      <c r="AK82">
        <v>22.91</v>
      </c>
      <c r="AL82">
        <v>30.91</v>
      </c>
      <c r="AM82">
        <v>3.5</v>
      </c>
      <c r="AN82">
        <v>0</v>
      </c>
      <c r="AO82">
        <v>1.2770999999999999</v>
      </c>
      <c r="AP82" s="1">
        <v>1751.41</v>
      </c>
      <c r="AQ82" s="1">
        <v>2809.91</v>
      </c>
      <c r="AR82" s="1">
        <v>6625.37</v>
      </c>
      <c r="AS82">
        <v>448.04</v>
      </c>
      <c r="AT82">
        <v>176.81</v>
      </c>
      <c r="AU82" s="1">
        <v>11811.56</v>
      </c>
      <c r="AV82" s="1">
        <v>5131.88</v>
      </c>
      <c r="AW82">
        <v>0.35520000000000002</v>
      </c>
      <c r="AX82" s="1">
        <v>6247.5</v>
      </c>
      <c r="AY82">
        <v>0.4325</v>
      </c>
      <c r="AZ82" s="1">
        <v>1520.93</v>
      </c>
      <c r="BA82">
        <v>0.1053</v>
      </c>
      <c r="BB82" s="1">
        <v>1546.01</v>
      </c>
      <c r="BC82">
        <v>0.107</v>
      </c>
      <c r="BD82" s="1">
        <v>14446.31</v>
      </c>
      <c r="BE82" s="1">
        <v>2203.09</v>
      </c>
      <c r="BF82">
        <v>0.53680000000000005</v>
      </c>
      <c r="BG82">
        <v>0.4874</v>
      </c>
      <c r="BH82">
        <v>0.2346</v>
      </c>
      <c r="BI82">
        <v>0.22939999999999999</v>
      </c>
      <c r="BJ82">
        <v>2.6700000000000002E-2</v>
      </c>
      <c r="BK82">
        <v>2.1899999999999999E-2</v>
      </c>
    </row>
    <row r="83" spans="1:63" x14ac:dyDescent="0.25">
      <c r="A83" t="s">
        <v>80</v>
      </c>
      <c r="B83">
        <v>48793</v>
      </c>
      <c r="C83">
        <v>71</v>
      </c>
      <c r="D83">
        <v>15.91</v>
      </c>
      <c r="E83" s="1">
        <v>1129.3</v>
      </c>
      <c r="F83" s="1">
        <v>1079.71</v>
      </c>
      <c r="G83">
        <v>2.0999999999999999E-3</v>
      </c>
      <c r="H83">
        <v>0</v>
      </c>
      <c r="I83">
        <v>4.5999999999999999E-3</v>
      </c>
      <c r="J83">
        <v>1.9E-3</v>
      </c>
      <c r="K83">
        <v>1.67E-2</v>
      </c>
      <c r="L83">
        <v>0.95369999999999999</v>
      </c>
      <c r="M83">
        <v>2.0899999999999998E-2</v>
      </c>
      <c r="N83">
        <v>0.42259999999999998</v>
      </c>
      <c r="O83">
        <v>0</v>
      </c>
      <c r="P83">
        <v>0.19919999999999999</v>
      </c>
      <c r="Q83" s="1">
        <v>49844.72</v>
      </c>
      <c r="R83">
        <v>0.35959999999999998</v>
      </c>
      <c r="S83">
        <v>0.1348</v>
      </c>
      <c r="T83">
        <v>0.50560000000000005</v>
      </c>
      <c r="U83">
        <v>6.9</v>
      </c>
      <c r="V83" s="1">
        <v>78999.570000000007</v>
      </c>
      <c r="W83">
        <v>159.44999999999999</v>
      </c>
      <c r="X83" s="1">
        <v>122458.09</v>
      </c>
      <c r="Y83">
        <v>0.88959999999999995</v>
      </c>
      <c r="Z83">
        <v>6.6500000000000004E-2</v>
      </c>
      <c r="AA83">
        <v>4.3900000000000002E-2</v>
      </c>
      <c r="AB83">
        <v>0.1104</v>
      </c>
      <c r="AC83">
        <v>122.46</v>
      </c>
      <c r="AD83" s="1">
        <v>2776.02</v>
      </c>
      <c r="AE83">
        <v>344.41</v>
      </c>
      <c r="AF83" s="1">
        <v>107653.32</v>
      </c>
      <c r="AG83">
        <v>162</v>
      </c>
      <c r="AH83" s="1">
        <v>32729</v>
      </c>
      <c r="AI83" s="1">
        <v>47287</v>
      </c>
      <c r="AJ83">
        <v>31.5</v>
      </c>
      <c r="AK83">
        <v>22</v>
      </c>
      <c r="AL83">
        <v>25.8</v>
      </c>
      <c r="AM83">
        <v>4.3</v>
      </c>
      <c r="AN83">
        <v>705.31</v>
      </c>
      <c r="AO83">
        <v>1.2302</v>
      </c>
      <c r="AP83" s="1">
        <v>1595.62</v>
      </c>
      <c r="AQ83" s="1">
        <v>2533.19</v>
      </c>
      <c r="AR83" s="1">
        <v>6423.73</v>
      </c>
      <c r="AS83">
        <v>518.83000000000004</v>
      </c>
      <c r="AT83">
        <v>201.96</v>
      </c>
      <c r="AU83" s="1">
        <v>11273.36</v>
      </c>
      <c r="AV83" s="1">
        <v>6767.9</v>
      </c>
      <c r="AW83">
        <v>0.51910000000000001</v>
      </c>
      <c r="AX83" s="1">
        <v>3260.14</v>
      </c>
      <c r="AY83">
        <v>0.25</v>
      </c>
      <c r="AZ83" s="1">
        <v>1904.5</v>
      </c>
      <c r="BA83">
        <v>0.14610000000000001</v>
      </c>
      <c r="BB83" s="1">
        <v>1106.3499999999999</v>
      </c>
      <c r="BC83">
        <v>8.48E-2</v>
      </c>
      <c r="BD83" s="1">
        <v>13038.89</v>
      </c>
      <c r="BE83" s="1">
        <v>5847.35</v>
      </c>
      <c r="BF83">
        <v>2.1831999999999998</v>
      </c>
      <c r="BG83">
        <v>0.55700000000000005</v>
      </c>
      <c r="BH83">
        <v>0.25480000000000003</v>
      </c>
      <c r="BI83">
        <v>0.13139999999999999</v>
      </c>
      <c r="BJ83">
        <v>3.2399999999999998E-2</v>
      </c>
      <c r="BK83">
        <v>2.4400000000000002E-2</v>
      </c>
    </row>
    <row r="84" spans="1:63" x14ac:dyDescent="0.25">
      <c r="A84" t="s">
        <v>81</v>
      </c>
      <c r="B84">
        <v>45260</v>
      </c>
      <c r="C84">
        <v>50</v>
      </c>
      <c r="D84">
        <v>16.63</v>
      </c>
      <c r="E84">
        <v>831.3</v>
      </c>
      <c r="F84">
        <v>789.62</v>
      </c>
      <c r="G84">
        <v>1.77E-2</v>
      </c>
      <c r="H84">
        <v>0</v>
      </c>
      <c r="I84">
        <v>2.5000000000000001E-3</v>
      </c>
      <c r="J84">
        <v>6.3E-3</v>
      </c>
      <c r="K84">
        <v>3.5900000000000001E-2</v>
      </c>
      <c r="L84">
        <v>0.92449999999999999</v>
      </c>
      <c r="M84">
        <v>1.2999999999999999E-2</v>
      </c>
      <c r="N84">
        <v>0.3735</v>
      </c>
      <c r="O84">
        <v>0</v>
      </c>
      <c r="P84">
        <v>0.1411</v>
      </c>
      <c r="Q84" s="1">
        <v>53253.75</v>
      </c>
      <c r="R84">
        <v>0.15</v>
      </c>
      <c r="S84">
        <v>0.2</v>
      </c>
      <c r="T84">
        <v>0.65</v>
      </c>
      <c r="U84">
        <v>9</v>
      </c>
      <c r="V84" s="1">
        <v>71021.11</v>
      </c>
      <c r="W84">
        <v>92.23</v>
      </c>
      <c r="X84" s="1">
        <v>117043.26</v>
      </c>
      <c r="Y84">
        <v>0.85619999999999996</v>
      </c>
      <c r="Z84">
        <v>0.1162</v>
      </c>
      <c r="AA84">
        <v>2.76E-2</v>
      </c>
      <c r="AB84">
        <v>0.14380000000000001</v>
      </c>
      <c r="AC84">
        <v>117.04</v>
      </c>
      <c r="AD84" s="1">
        <v>2566.4499999999998</v>
      </c>
      <c r="AE84">
        <v>424.73</v>
      </c>
      <c r="AF84" s="1">
        <v>106980.91</v>
      </c>
      <c r="AG84">
        <v>159</v>
      </c>
      <c r="AH84" s="1">
        <v>33343</v>
      </c>
      <c r="AI84" s="1">
        <v>47410</v>
      </c>
      <c r="AJ84">
        <v>49.9</v>
      </c>
      <c r="AK84">
        <v>20</v>
      </c>
      <c r="AL84">
        <v>29.49</v>
      </c>
      <c r="AM84">
        <v>5</v>
      </c>
      <c r="AN84" s="1">
        <v>1397.75</v>
      </c>
      <c r="AO84">
        <v>1.0742</v>
      </c>
      <c r="AP84" s="1">
        <v>1498.09</v>
      </c>
      <c r="AQ84" s="1">
        <v>1362.13</v>
      </c>
      <c r="AR84" s="1">
        <v>6418.2</v>
      </c>
      <c r="AS84">
        <v>257.58999999999997</v>
      </c>
      <c r="AT84">
        <v>534.01</v>
      </c>
      <c r="AU84" s="1">
        <v>10070.06</v>
      </c>
      <c r="AV84" s="1">
        <v>7510.7</v>
      </c>
      <c r="AW84">
        <v>0.56279999999999997</v>
      </c>
      <c r="AX84" s="1">
        <v>3964.58</v>
      </c>
      <c r="AY84">
        <v>0.29709999999999998</v>
      </c>
      <c r="AZ84" s="1">
        <v>1255.8499999999999</v>
      </c>
      <c r="BA84">
        <v>9.4100000000000003E-2</v>
      </c>
      <c r="BB84">
        <v>614.66999999999996</v>
      </c>
      <c r="BC84">
        <v>4.6100000000000002E-2</v>
      </c>
      <c r="BD84" s="1">
        <v>13345.8</v>
      </c>
      <c r="BE84" s="1">
        <v>5264.76</v>
      </c>
      <c r="BF84">
        <v>1.7034</v>
      </c>
      <c r="BG84">
        <v>0.53739999999999999</v>
      </c>
      <c r="BH84">
        <v>0.2177</v>
      </c>
      <c r="BI84">
        <v>0.19800000000000001</v>
      </c>
      <c r="BJ84">
        <v>3.1899999999999998E-2</v>
      </c>
      <c r="BK84">
        <v>1.49E-2</v>
      </c>
    </row>
    <row r="85" spans="1:63" x14ac:dyDescent="0.25">
      <c r="A85" t="s">
        <v>82</v>
      </c>
      <c r="B85">
        <v>50419</v>
      </c>
      <c r="C85">
        <v>11</v>
      </c>
      <c r="D85">
        <v>143.72</v>
      </c>
      <c r="E85" s="1">
        <v>1580.93</v>
      </c>
      <c r="F85" s="1">
        <v>1542.55</v>
      </c>
      <c r="G85">
        <v>5.7999999999999996E-3</v>
      </c>
      <c r="H85">
        <v>0</v>
      </c>
      <c r="I85">
        <v>6.3E-3</v>
      </c>
      <c r="J85">
        <v>2.9999999999999997E-4</v>
      </c>
      <c r="K85">
        <v>2.1499999999999998E-2</v>
      </c>
      <c r="L85">
        <v>0.94740000000000002</v>
      </c>
      <c r="M85">
        <v>1.8700000000000001E-2</v>
      </c>
      <c r="N85">
        <v>0.36449999999999999</v>
      </c>
      <c r="O85">
        <v>1E-4</v>
      </c>
      <c r="P85">
        <v>0.1179</v>
      </c>
      <c r="Q85" s="1">
        <v>54037.17</v>
      </c>
      <c r="R85">
        <v>0.2</v>
      </c>
      <c r="S85">
        <v>0.16189999999999999</v>
      </c>
      <c r="T85">
        <v>0.6381</v>
      </c>
      <c r="U85">
        <v>7.7</v>
      </c>
      <c r="V85" s="1">
        <v>87345.84</v>
      </c>
      <c r="W85">
        <v>200.07</v>
      </c>
      <c r="X85" s="1">
        <v>104474.37</v>
      </c>
      <c r="Y85">
        <v>0.79179999999999995</v>
      </c>
      <c r="Z85">
        <v>8.5599999999999996E-2</v>
      </c>
      <c r="AA85">
        <v>0.1226</v>
      </c>
      <c r="AB85">
        <v>0.2082</v>
      </c>
      <c r="AC85">
        <v>104.47</v>
      </c>
      <c r="AD85" s="1">
        <v>3747.9</v>
      </c>
      <c r="AE85">
        <v>445.99</v>
      </c>
      <c r="AF85" s="1">
        <v>109261.03</v>
      </c>
      <c r="AG85">
        <v>179</v>
      </c>
      <c r="AH85" s="1">
        <v>34139</v>
      </c>
      <c r="AI85" s="1">
        <v>47144</v>
      </c>
      <c r="AJ85">
        <v>51.13</v>
      </c>
      <c r="AK85">
        <v>31.96</v>
      </c>
      <c r="AL85">
        <v>50.21</v>
      </c>
      <c r="AM85">
        <v>5.81</v>
      </c>
      <c r="AN85" s="1">
        <v>1268.43</v>
      </c>
      <c r="AO85">
        <v>1.2768999999999999</v>
      </c>
      <c r="AP85" s="1">
        <v>1181.58</v>
      </c>
      <c r="AQ85" s="1">
        <v>1937.64</v>
      </c>
      <c r="AR85" s="1">
        <v>6330.47</v>
      </c>
      <c r="AS85">
        <v>604.23</v>
      </c>
      <c r="AT85">
        <v>187.12</v>
      </c>
      <c r="AU85" s="1">
        <v>10241.02</v>
      </c>
      <c r="AV85" s="1">
        <v>6346.53</v>
      </c>
      <c r="AW85">
        <v>0.52039999999999997</v>
      </c>
      <c r="AX85" s="1">
        <v>4284.91</v>
      </c>
      <c r="AY85">
        <v>0.35139999999999999</v>
      </c>
      <c r="AZ85">
        <v>907.5</v>
      </c>
      <c r="BA85">
        <v>7.4399999999999994E-2</v>
      </c>
      <c r="BB85">
        <v>655.73</v>
      </c>
      <c r="BC85">
        <v>5.3800000000000001E-2</v>
      </c>
      <c r="BD85" s="1">
        <v>12194.66</v>
      </c>
      <c r="BE85" s="1">
        <v>5176.22</v>
      </c>
      <c r="BF85">
        <v>1.8439000000000001</v>
      </c>
      <c r="BG85">
        <v>0.53100000000000003</v>
      </c>
      <c r="BH85">
        <v>0.251</v>
      </c>
      <c r="BI85">
        <v>0.1678</v>
      </c>
      <c r="BJ85">
        <v>3.8199999999999998E-2</v>
      </c>
      <c r="BK85">
        <v>1.2E-2</v>
      </c>
    </row>
    <row r="86" spans="1:63" x14ac:dyDescent="0.25">
      <c r="A86" t="s">
        <v>83</v>
      </c>
      <c r="B86">
        <v>45278</v>
      </c>
      <c r="C86">
        <v>289</v>
      </c>
      <c r="D86">
        <v>7.88</v>
      </c>
      <c r="E86" s="1">
        <v>2278.1799999999998</v>
      </c>
      <c r="F86" s="1">
        <v>2137.61</v>
      </c>
      <c r="G86">
        <v>1.4E-3</v>
      </c>
      <c r="H86">
        <v>5.0000000000000001E-4</v>
      </c>
      <c r="I86">
        <v>7.6E-3</v>
      </c>
      <c r="J86">
        <v>3.7000000000000002E-3</v>
      </c>
      <c r="K86">
        <v>2.23E-2</v>
      </c>
      <c r="L86">
        <v>0.95630000000000004</v>
      </c>
      <c r="M86">
        <v>8.0999999999999996E-3</v>
      </c>
      <c r="N86">
        <v>0.33829999999999999</v>
      </c>
      <c r="O86">
        <v>5.0000000000000001E-3</v>
      </c>
      <c r="P86">
        <v>0.1628</v>
      </c>
      <c r="Q86" s="1">
        <v>50558.42</v>
      </c>
      <c r="R86">
        <v>0.2913</v>
      </c>
      <c r="S86">
        <v>0.189</v>
      </c>
      <c r="T86">
        <v>0.51970000000000005</v>
      </c>
      <c r="U86">
        <v>23</v>
      </c>
      <c r="V86" s="1">
        <v>47539.57</v>
      </c>
      <c r="W86">
        <v>95.91</v>
      </c>
      <c r="X86" s="1">
        <v>248450.9</v>
      </c>
      <c r="Y86">
        <v>0.4904</v>
      </c>
      <c r="Z86">
        <v>0.35210000000000002</v>
      </c>
      <c r="AA86">
        <v>0.1575</v>
      </c>
      <c r="AB86">
        <v>0.50960000000000005</v>
      </c>
      <c r="AC86">
        <v>248.45</v>
      </c>
      <c r="AD86" s="1">
        <v>6032.23</v>
      </c>
      <c r="AE86">
        <v>356.61</v>
      </c>
      <c r="AF86" s="1">
        <v>157863.25</v>
      </c>
      <c r="AG86">
        <v>424</v>
      </c>
      <c r="AH86" s="1">
        <v>33525</v>
      </c>
      <c r="AI86" s="1">
        <v>57384</v>
      </c>
      <c r="AJ86">
        <v>32.200000000000003</v>
      </c>
      <c r="AK86">
        <v>22.44</v>
      </c>
      <c r="AL86">
        <v>23.3</v>
      </c>
      <c r="AM86">
        <v>4</v>
      </c>
      <c r="AN86">
        <v>0</v>
      </c>
      <c r="AO86">
        <v>0.6774</v>
      </c>
      <c r="AP86" s="1">
        <v>1172.28</v>
      </c>
      <c r="AQ86" s="1">
        <v>1815.61</v>
      </c>
      <c r="AR86" s="1">
        <v>5602.69</v>
      </c>
      <c r="AS86">
        <v>677.08</v>
      </c>
      <c r="AT86">
        <v>220.69</v>
      </c>
      <c r="AU86" s="1">
        <v>9488.35</v>
      </c>
      <c r="AV86" s="1">
        <v>5659.72</v>
      </c>
      <c r="AW86">
        <v>0.49640000000000001</v>
      </c>
      <c r="AX86" s="1">
        <v>3992.93</v>
      </c>
      <c r="AY86">
        <v>0.35020000000000001</v>
      </c>
      <c r="AZ86">
        <v>700.96</v>
      </c>
      <c r="BA86">
        <v>6.1499999999999999E-2</v>
      </c>
      <c r="BB86" s="1">
        <v>1048.2</v>
      </c>
      <c r="BC86">
        <v>9.1899999999999996E-2</v>
      </c>
      <c r="BD86" s="1">
        <v>11401.82</v>
      </c>
      <c r="BE86" s="1">
        <v>4182.2299999999996</v>
      </c>
      <c r="BF86">
        <v>1.0825</v>
      </c>
      <c r="BG86">
        <v>0.47820000000000001</v>
      </c>
      <c r="BH86">
        <v>0.25819999999999999</v>
      </c>
      <c r="BI86">
        <v>0.20799999999999999</v>
      </c>
      <c r="BJ86">
        <v>4.07E-2</v>
      </c>
      <c r="BK86">
        <v>1.4800000000000001E-2</v>
      </c>
    </row>
    <row r="87" spans="1:63" x14ac:dyDescent="0.25">
      <c r="A87" t="s">
        <v>84</v>
      </c>
      <c r="B87">
        <v>47258</v>
      </c>
      <c r="C87">
        <v>49</v>
      </c>
      <c r="D87">
        <v>10.38</v>
      </c>
      <c r="E87">
        <v>508.44</v>
      </c>
      <c r="F87">
        <v>570.88</v>
      </c>
      <c r="G87">
        <v>1.5699999999999999E-2</v>
      </c>
      <c r="H87">
        <v>0</v>
      </c>
      <c r="I87">
        <v>1.9199999999999998E-2</v>
      </c>
      <c r="J87">
        <v>0</v>
      </c>
      <c r="K87">
        <v>3.2000000000000001E-2</v>
      </c>
      <c r="L87">
        <v>0.87439999999999996</v>
      </c>
      <c r="M87">
        <v>5.8700000000000002E-2</v>
      </c>
      <c r="N87">
        <v>0.23169999999999999</v>
      </c>
      <c r="O87">
        <v>0</v>
      </c>
      <c r="P87">
        <v>9.4100000000000003E-2</v>
      </c>
      <c r="Q87" s="1">
        <v>48252.74</v>
      </c>
      <c r="R87">
        <v>0.17649999999999999</v>
      </c>
      <c r="S87">
        <v>0.27450000000000002</v>
      </c>
      <c r="T87">
        <v>0.54900000000000004</v>
      </c>
      <c r="U87">
        <v>8.8000000000000007</v>
      </c>
      <c r="V87" s="1">
        <v>67966.02</v>
      </c>
      <c r="W87">
        <v>55.5</v>
      </c>
      <c r="X87" s="1">
        <v>208601.92</v>
      </c>
      <c r="Y87">
        <v>0.89810000000000001</v>
      </c>
      <c r="Z87">
        <v>4.9799999999999997E-2</v>
      </c>
      <c r="AA87">
        <v>5.21E-2</v>
      </c>
      <c r="AB87">
        <v>0.1019</v>
      </c>
      <c r="AC87">
        <v>208.6</v>
      </c>
      <c r="AD87" s="1">
        <v>5280.25</v>
      </c>
      <c r="AE87">
        <v>774.64</v>
      </c>
      <c r="AF87" s="1">
        <v>164360.42000000001</v>
      </c>
      <c r="AG87">
        <v>447</v>
      </c>
      <c r="AH87" s="1">
        <v>33795</v>
      </c>
      <c r="AI87" s="1">
        <v>53604</v>
      </c>
      <c r="AJ87">
        <v>34.5</v>
      </c>
      <c r="AK87">
        <v>24.81</v>
      </c>
      <c r="AL87">
        <v>24.86</v>
      </c>
      <c r="AM87">
        <v>4.4000000000000004</v>
      </c>
      <c r="AN87" s="1">
        <v>1776.33</v>
      </c>
      <c r="AO87">
        <v>1.5245</v>
      </c>
      <c r="AP87" s="1">
        <v>1630.93</v>
      </c>
      <c r="AQ87" s="1">
        <v>2038.44</v>
      </c>
      <c r="AR87" s="1">
        <v>5618.71</v>
      </c>
      <c r="AS87">
        <v>472.91</v>
      </c>
      <c r="AT87">
        <v>496.79</v>
      </c>
      <c r="AU87" s="1">
        <v>10257.74</v>
      </c>
      <c r="AV87" s="1">
        <v>5131.79</v>
      </c>
      <c r="AW87">
        <v>0.3901</v>
      </c>
      <c r="AX87" s="1">
        <v>5480.87</v>
      </c>
      <c r="AY87">
        <v>0.41660000000000003</v>
      </c>
      <c r="AZ87" s="1">
        <v>2129.94</v>
      </c>
      <c r="BA87">
        <v>0.16189999999999999</v>
      </c>
      <c r="BB87">
        <v>412.99</v>
      </c>
      <c r="BC87">
        <v>3.1399999999999997E-2</v>
      </c>
      <c r="BD87" s="1">
        <v>13155.59</v>
      </c>
      <c r="BE87" s="1">
        <v>6100.35</v>
      </c>
      <c r="BF87">
        <v>1.4312</v>
      </c>
      <c r="BG87">
        <v>0.55579999999999996</v>
      </c>
      <c r="BH87">
        <v>0.1852</v>
      </c>
      <c r="BI87">
        <v>0.1852</v>
      </c>
      <c r="BJ87">
        <v>6.0299999999999999E-2</v>
      </c>
      <c r="BK87">
        <v>1.34E-2</v>
      </c>
    </row>
    <row r="88" spans="1:63" x14ac:dyDescent="0.25">
      <c r="A88" t="s">
        <v>85</v>
      </c>
      <c r="B88">
        <v>43729</v>
      </c>
      <c r="C88">
        <v>146</v>
      </c>
      <c r="D88">
        <v>19.03</v>
      </c>
      <c r="E88" s="1">
        <v>2777.9</v>
      </c>
      <c r="F88" s="1">
        <v>2573.17</v>
      </c>
      <c r="G88">
        <v>1.6299999999999999E-2</v>
      </c>
      <c r="H88">
        <v>1.32E-2</v>
      </c>
      <c r="I88">
        <v>6.3E-3</v>
      </c>
      <c r="J88">
        <v>2.7000000000000001E-3</v>
      </c>
      <c r="K88">
        <v>3.78E-2</v>
      </c>
      <c r="L88">
        <v>0.89470000000000005</v>
      </c>
      <c r="M88">
        <v>2.9000000000000001E-2</v>
      </c>
      <c r="N88">
        <v>0.44259999999999999</v>
      </c>
      <c r="O88">
        <v>2.1299999999999999E-2</v>
      </c>
      <c r="P88">
        <v>0.17069999999999999</v>
      </c>
      <c r="Q88" s="1">
        <v>52979.6</v>
      </c>
      <c r="R88">
        <v>0.27010000000000001</v>
      </c>
      <c r="S88">
        <v>0.1469</v>
      </c>
      <c r="T88">
        <v>0.58289999999999997</v>
      </c>
      <c r="U88">
        <v>31</v>
      </c>
      <c r="V88" s="1">
        <v>70188.679999999993</v>
      </c>
      <c r="W88">
        <v>89.55</v>
      </c>
      <c r="X88" s="1">
        <v>156343</v>
      </c>
      <c r="Y88">
        <v>0.87109999999999999</v>
      </c>
      <c r="Z88">
        <v>0.1133</v>
      </c>
      <c r="AA88">
        <v>1.5599999999999999E-2</v>
      </c>
      <c r="AB88">
        <v>0.12889999999999999</v>
      </c>
      <c r="AC88">
        <v>156.34</v>
      </c>
      <c r="AD88" s="1">
        <v>4939.47</v>
      </c>
      <c r="AE88">
        <v>679.65</v>
      </c>
      <c r="AF88" s="1">
        <v>136521.47</v>
      </c>
      <c r="AG88">
        <v>331</v>
      </c>
      <c r="AH88" s="1">
        <v>31694</v>
      </c>
      <c r="AI88" s="1">
        <v>50382</v>
      </c>
      <c r="AJ88">
        <v>35.15</v>
      </c>
      <c r="AK88">
        <v>31.41</v>
      </c>
      <c r="AL88">
        <v>32.53</v>
      </c>
      <c r="AM88">
        <v>4.7</v>
      </c>
      <c r="AN88">
        <v>967.6</v>
      </c>
      <c r="AO88">
        <v>1.5347999999999999</v>
      </c>
      <c r="AP88" s="1">
        <v>1496.16</v>
      </c>
      <c r="AQ88" s="1">
        <v>2067.1999999999998</v>
      </c>
      <c r="AR88" s="1">
        <v>7541.9</v>
      </c>
      <c r="AS88">
        <v>711</v>
      </c>
      <c r="AT88">
        <v>412.28</v>
      </c>
      <c r="AU88" s="1">
        <v>12228.54</v>
      </c>
      <c r="AV88" s="1">
        <v>5638.82</v>
      </c>
      <c r="AW88">
        <v>0.41570000000000001</v>
      </c>
      <c r="AX88" s="1">
        <v>5767.76</v>
      </c>
      <c r="AY88">
        <v>0.42520000000000002</v>
      </c>
      <c r="AZ88">
        <v>965</v>
      </c>
      <c r="BA88">
        <v>7.1099999999999997E-2</v>
      </c>
      <c r="BB88" s="1">
        <v>1194.67</v>
      </c>
      <c r="BC88">
        <v>8.8099999999999998E-2</v>
      </c>
      <c r="BD88" s="1">
        <v>13566.25</v>
      </c>
      <c r="BE88" s="1">
        <v>3540.35</v>
      </c>
      <c r="BF88">
        <v>0.98670000000000002</v>
      </c>
      <c r="BG88">
        <v>0.53720000000000001</v>
      </c>
      <c r="BH88">
        <v>0.2422</v>
      </c>
      <c r="BI88">
        <v>0.17419999999999999</v>
      </c>
      <c r="BJ88">
        <v>3.1099999999999999E-2</v>
      </c>
      <c r="BK88">
        <v>1.5299999999999999E-2</v>
      </c>
    </row>
    <row r="89" spans="1:63" x14ac:dyDescent="0.25">
      <c r="A89" t="s">
        <v>86</v>
      </c>
      <c r="B89">
        <v>47829</v>
      </c>
      <c r="C89">
        <v>64</v>
      </c>
      <c r="D89">
        <v>17.39</v>
      </c>
      <c r="E89" s="1">
        <v>1113.04</v>
      </c>
      <c r="F89" s="1">
        <v>1028.57</v>
      </c>
      <c r="G89">
        <v>1.03E-2</v>
      </c>
      <c r="H89">
        <v>0</v>
      </c>
      <c r="I89">
        <v>3.8999999999999998E-3</v>
      </c>
      <c r="J89">
        <v>0</v>
      </c>
      <c r="K89">
        <v>9.2999999999999992E-3</v>
      </c>
      <c r="L89">
        <v>0.91810000000000003</v>
      </c>
      <c r="M89">
        <v>5.8500000000000003E-2</v>
      </c>
      <c r="N89">
        <v>0.22239999999999999</v>
      </c>
      <c r="O89">
        <v>0</v>
      </c>
      <c r="P89">
        <v>9.6199999999999994E-2</v>
      </c>
      <c r="Q89" s="1">
        <v>49416.93</v>
      </c>
      <c r="R89">
        <v>0.1875</v>
      </c>
      <c r="S89">
        <v>0.3281</v>
      </c>
      <c r="T89">
        <v>0.4844</v>
      </c>
      <c r="U89">
        <v>6</v>
      </c>
      <c r="V89" s="1">
        <v>82731.67</v>
      </c>
      <c r="W89">
        <v>177.93</v>
      </c>
      <c r="X89" s="1">
        <v>135429.67000000001</v>
      </c>
      <c r="Y89">
        <v>0.92169999999999996</v>
      </c>
      <c r="Z89">
        <v>5.04E-2</v>
      </c>
      <c r="AA89">
        <v>2.8000000000000001E-2</v>
      </c>
      <c r="AB89">
        <v>7.8299999999999995E-2</v>
      </c>
      <c r="AC89">
        <v>135.43</v>
      </c>
      <c r="AD89" s="1">
        <v>3091.07</v>
      </c>
      <c r="AE89">
        <v>405.74</v>
      </c>
      <c r="AF89" s="1">
        <v>129693.21</v>
      </c>
      <c r="AG89">
        <v>282</v>
      </c>
      <c r="AH89" s="1">
        <v>38258</v>
      </c>
      <c r="AI89" s="1">
        <v>56326</v>
      </c>
      <c r="AJ89">
        <v>39</v>
      </c>
      <c r="AK89">
        <v>22.19</v>
      </c>
      <c r="AL89">
        <v>25.37</v>
      </c>
      <c r="AM89">
        <v>4.4000000000000004</v>
      </c>
      <c r="AN89" s="1">
        <v>1048.3699999999999</v>
      </c>
      <c r="AO89">
        <v>1.0774999999999999</v>
      </c>
      <c r="AP89" s="1">
        <v>1296.9000000000001</v>
      </c>
      <c r="AQ89" s="1">
        <v>1731.58</v>
      </c>
      <c r="AR89" s="1">
        <v>5748.05</v>
      </c>
      <c r="AS89">
        <v>479.48</v>
      </c>
      <c r="AT89">
        <v>379.68</v>
      </c>
      <c r="AU89" s="1">
        <v>9635.7000000000007</v>
      </c>
      <c r="AV89" s="1">
        <v>5944.77</v>
      </c>
      <c r="AW89">
        <v>0.53469999999999995</v>
      </c>
      <c r="AX89" s="1">
        <v>3861.96</v>
      </c>
      <c r="AY89">
        <v>0.3473</v>
      </c>
      <c r="AZ89">
        <v>720.33</v>
      </c>
      <c r="BA89">
        <v>6.4799999999999996E-2</v>
      </c>
      <c r="BB89">
        <v>591.91999999999996</v>
      </c>
      <c r="BC89">
        <v>5.3199999999999997E-2</v>
      </c>
      <c r="BD89" s="1">
        <v>11118.97</v>
      </c>
      <c r="BE89" s="1">
        <v>4479.8500000000004</v>
      </c>
      <c r="BF89">
        <v>1.3083</v>
      </c>
      <c r="BG89">
        <v>0.50549999999999995</v>
      </c>
      <c r="BH89">
        <v>0.2407</v>
      </c>
      <c r="BI89">
        <v>0.13039999999999999</v>
      </c>
      <c r="BJ89">
        <v>4.8099999999999997E-2</v>
      </c>
      <c r="BK89">
        <v>7.5200000000000003E-2</v>
      </c>
    </row>
    <row r="90" spans="1:63" x14ac:dyDescent="0.25">
      <c r="A90" t="s">
        <v>87</v>
      </c>
      <c r="B90">
        <v>43737</v>
      </c>
      <c r="C90">
        <v>31</v>
      </c>
      <c r="D90">
        <v>244.49</v>
      </c>
      <c r="E90" s="1">
        <v>7579.1</v>
      </c>
      <c r="F90" s="1">
        <v>7637.9</v>
      </c>
      <c r="G90">
        <v>8.6699999999999999E-2</v>
      </c>
      <c r="H90">
        <v>2.0000000000000001E-4</v>
      </c>
      <c r="I90">
        <v>6.6500000000000004E-2</v>
      </c>
      <c r="J90">
        <v>1.5E-3</v>
      </c>
      <c r="K90">
        <v>2.4199999999999999E-2</v>
      </c>
      <c r="L90">
        <v>0.77929999999999999</v>
      </c>
      <c r="M90">
        <v>4.1599999999999998E-2</v>
      </c>
      <c r="N90">
        <v>0.1981</v>
      </c>
      <c r="O90">
        <v>1.9900000000000001E-2</v>
      </c>
      <c r="P90">
        <v>0.13639999999999999</v>
      </c>
      <c r="Q90" s="1">
        <v>62115.19</v>
      </c>
      <c r="R90">
        <v>0.26340000000000002</v>
      </c>
      <c r="S90">
        <v>0.13519999999999999</v>
      </c>
      <c r="T90">
        <v>0.60140000000000005</v>
      </c>
      <c r="U90">
        <v>40</v>
      </c>
      <c r="V90" s="1">
        <v>96346.4</v>
      </c>
      <c r="W90">
        <v>189.37</v>
      </c>
      <c r="X90" s="1">
        <v>224073.41</v>
      </c>
      <c r="Y90">
        <v>0.80410000000000004</v>
      </c>
      <c r="Z90">
        <v>0.17760000000000001</v>
      </c>
      <c r="AA90">
        <v>1.83E-2</v>
      </c>
      <c r="AB90">
        <v>0.19589999999999999</v>
      </c>
      <c r="AC90">
        <v>224.07</v>
      </c>
      <c r="AD90" s="1">
        <v>10164.75</v>
      </c>
      <c r="AE90" s="1">
        <v>1227.6500000000001</v>
      </c>
      <c r="AF90" s="1">
        <v>229371.72</v>
      </c>
      <c r="AG90">
        <v>557</v>
      </c>
      <c r="AH90" s="1">
        <v>47202</v>
      </c>
      <c r="AI90" s="1">
        <v>93795</v>
      </c>
      <c r="AJ90">
        <v>73.84</v>
      </c>
      <c r="AK90">
        <v>44.53</v>
      </c>
      <c r="AL90">
        <v>46.21</v>
      </c>
      <c r="AM90">
        <v>5.25</v>
      </c>
      <c r="AN90">
        <v>0</v>
      </c>
      <c r="AO90">
        <v>0.68079999999999996</v>
      </c>
      <c r="AP90" s="1">
        <v>1531.25</v>
      </c>
      <c r="AQ90" s="1">
        <v>2138.46</v>
      </c>
      <c r="AR90" s="1">
        <v>7221.27</v>
      </c>
      <c r="AS90" s="1">
        <v>1271.83</v>
      </c>
      <c r="AT90">
        <v>194.76</v>
      </c>
      <c r="AU90" s="1">
        <v>12357.57</v>
      </c>
      <c r="AV90" s="1">
        <v>2979.47</v>
      </c>
      <c r="AW90">
        <v>0.21920000000000001</v>
      </c>
      <c r="AX90" s="1">
        <v>9035.81</v>
      </c>
      <c r="AY90">
        <v>0.66469999999999996</v>
      </c>
      <c r="AZ90" s="1">
        <v>1101.6199999999999</v>
      </c>
      <c r="BA90">
        <v>8.1000000000000003E-2</v>
      </c>
      <c r="BB90">
        <v>476.15</v>
      </c>
      <c r="BC90">
        <v>3.5000000000000003E-2</v>
      </c>
      <c r="BD90" s="1">
        <v>13593.05</v>
      </c>
      <c r="BE90" s="1">
        <v>1512.65</v>
      </c>
      <c r="BF90">
        <v>0.1459</v>
      </c>
      <c r="BG90">
        <v>0.6109</v>
      </c>
      <c r="BH90">
        <v>0.29310000000000003</v>
      </c>
      <c r="BI90">
        <v>6.1199999999999997E-2</v>
      </c>
      <c r="BJ90">
        <v>2.3099999999999999E-2</v>
      </c>
      <c r="BK90">
        <v>1.18E-2</v>
      </c>
    </row>
    <row r="91" spans="1:63" x14ac:dyDescent="0.25">
      <c r="A91" t="s">
        <v>88</v>
      </c>
      <c r="B91">
        <v>46714</v>
      </c>
      <c r="C91">
        <v>161</v>
      </c>
      <c r="D91">
        <v>6.9</v>
      </c>
      <c r="E91" s="1">
        <v>1111.6099999999999</v>
      </c>
      <c r="F91" s="1">
        <v>1003.96</v>
      </c>
      <c r="G91">
        <v>1E-3</v>
      </c>
      <c r="H91">
        <v>0</v>
      </c>
      <c r="I91">
        <v>2E-3</v>
      </c>
      <c r="J91">
        <v>0</v>
      </c>
      <c r="K91">
        <v>4.8000000000000001E-2</v>
      </c>
      <c r="L91">
        <v>0.92530000000000001</v>
      </c>
      <c r="M91">
        <v>2.3699999999999999E-2</v>
      </c>
      <c r="N91">
        <v>0.37169999999999997</v>
      </c>
      <c r="O91">
        <v>1.24E-2</v>
      </c>
      <c r="P91">
        <v>0.12859999999999999</v>
      </c>
      <c r="Q91" s="1">
        <v>55975.99</v>
      </c>
      <c r="R91">
        <v>0.4</v>
      </c>
      <c r="S91">
        <v>0.22670000000000001</v>
      </c>
      <c r="T91">
        <v>0.37330000000000002</v>
      </c>
      <c r="U91">
        <v>10</v>
      </c>
      <c r="V91" s="1">
        <v>81646.7</v>
      </c>
      <c r="W91">
        <v>106.2</v>
      </c>
      <c r="X91" s="1">
        <v>155564.28</v>
      </c>
      <c r="Y91">
        <v>0.92549999999999999</v>
      </c>
      <c r="Z91">
        <v>1.8200000000000001E-2</v>
      </c>
      <c r="AA91">
        <v>5.6300000000000003E-2</v>
      </c>
      <c r="AB91">
        <v>7.4499999999999997E-2</v>
      </c>
      <c r="AC91">
        <v>155.56</v>
      </c>
      <c r="AD91" s="1">
        <v>3992.5</v>
      </c>
      <c r="AE91">
        <v>493.44</v>
      </c>
      <c r="AF91" s="1">
        <v>120082.34</v>
      </c>
      <c r="AG91">
        <v>237</v>
      </c>
      <c r="AH91" s="1">
        <v>32376</v>
      </c>
      <c r="AI91" s="1">
        <v>48430</v>
      </c>
      <c r="AJ91">
        <v>26.6</v>
      </c>
      <c r="AK91">
        <v>25.6</v>
      </c>
      <c r="AL91">
        <v>26.06</v>
      </c>
      <c r="AM91">
        <v>4.8</v>
      </c>
      <c r="AN91">
        <v>793.47</v>
      </c>
      <c r="AO91">
        <v>1.7586999999999999</v>
      </c>
      <c r="AP91" s="1">
        <v>1619.08</v>
      </c>
      <c r="AQ91" s="1">
        <v>2152.75</v>
      </c>
      <c r="AR91" s="1">
        <v>6086.31</v>
      </c>
      <c r="AS91">
        <v>234.08</v>
      </c>
      <c r="AT91">
        <v>150.34</v>
      </c>
      <c r="AU91" s="1">
        <v>10242.56</v>
      </c>
      <c r="AV91" s="1">
        <v>7201.61</v>
      </c>
      <c r="AW91">
        <v>0.5302</v>
      </c>
      <c r="AX91" s="1">
        <v>4534.47</v>
      </c>
      <c r="AY91">
        <v>0.33379999999999999</v>
      </c>
      <c r="AZ91" s="1">
        <v>1044.58</v>
      </c>
      <c r="BA91">
        <v>7.6899999999999996E-2</v>
      </c>
      <c r="BB91">
        <v>803.1</v>
      </c>
      <c r="BC91">
        <v>5.91E-2</v>
      </c>
      <c r="BD91" s="1">
        <v>13583.75</v>
      </c>
      <c r="BE91" s="1">
        <v>5407.72</v>
      </c>
      <c r="BF91">
        <v>2.2565</v>
      </c>
      <c r="BG91">
        <v>0.53300000000000003</v>
      </c>
      <c r="BH91">
        <v>0.21759999999999999</v>
      </c>
      <c r="BI91">
        <v>0.19750000000000001</v>
      </c>
      <c r="BJ91">
        <v>3.4500000000000003E-2</v>
      </c>
      <c r="BK91">
        <v>1.7399999999999999E-2</v>
      </c>
    </row>
    <row r="92" spans="1:63" x14ac:dyDescent="0.25">
      <c r="A92" t="s">
        <v>89</v>
      </c>
      <c r="B92">
        <v>45286</v>
      </c>
      <c r="C92">
        <v>12</v>
      </c>
      <c r="D92">
        <v>163.34</v>
      </c>
      <c r="E92" s="1">
        <v>1960.09</v>
      </c>
      <c r="F92" s="1">
        <v>1994.95</v>
      </c>
      <c r="G92">
        <v>1.37E-2</v>
      </c>
      <c r="H92">
        <v>0</v>
      </c>
      <c r="I92">
        <v>1.2E-2</v>
      </c>
      <c r="J92">
        <v>5.0000000000000001E-4</v>
      </c>
      <c r="K92">
        <v>2.41E-2</v>
      </c>
      <c r="L92">
        <v>0.93130000000000002</v>
      </c>
      <c r="M92">
        <v>1.84E-2</v>
      </c>
      <c r="N92">
        <v>3.8199999999999998E-2</v>
      </c>
      <c r="O92">
        <v>8.8999999999999999E-3</v>
      </c>
      <c r="P92">
        <v>0.1052</v>
      </c>
      <c r="Q92" s="1">
        <v>67651.820000000007</v>
      </c>
      <c r="R92">
        <v>8.2199999999999995E-2</v>
      </c>
      <c r="S92">
        <v>0.1986</v>
      </c>
      <c r="T92">
        <v>0.71919999999999995</v>
      </c>
      <c r="U92">
        <v>13</v>
      </c>
      <c r="V92" s="1">
        <v>100228.77</v>
      </c>
      <c r="W92">
        <v>150.78</v>
      </c>
      <c r="X92" s="1">
        <v>263078.48</v>
      </c>
      <c r="Y92">
        <v>0.91600000000000004</v>
      </c>
      <c r="Z92">
        <v>6.8599999999999994E-2</v>
      </c>
      <c r="AA92">
        <v>1.54E-2</v>
      </c>
      <c r="AB92">
        <v>8.4000000000000005E-2</v>
      </c>
      <c r="AC92">
        <v>263.08</v>
      </c>
      <c r="AD92" s="1">
        <v>13175.15</v>
      </c>
      <c r="AE92" s="1">
        <v>1703.78</v>
      </c>
      <c r="AF92" s="1">
        <v>289169.96000000002</v>
      </c>
      <c r="AG92">
        <v>593</v>
      </c>
      <c r="AH92" s="1">
        <v>63724</v>
      </c>
      <c r="AI92" s="1">
        <v>185028</v>
      </c>
      <c r="AJ92">
        <v>110.45</v>
      </c>
      <c r="AK92">
        <v>48.46</v>
      </c>
      <c r="AL92">
        <v>58.1</v>
      </c>
      <c r="AM92">
        <v>4.5</v>
      </c>
      <c r="AN92">
        <v>0</v>
      </c>
      <c r="AO92">
        <v>0.56430000000000002</v>
      </c>
      <c r="AP92" s="1">
        <v>1930.76</v>
      </c>
      <c r="AQ92" s="1">
        <v>2178.61</v>
      </c>
      <c r="AR92" s="1">
        <v>7623.23</v>
      </c>
      <c r="AS92">
        <v>721.48</v>
      </c>
      <c r="AT92">
        <v>706.28</v>
      </c>
      <c r="AU92" s="1">
        <v>13160.36</v>
      </c>
      <c r="AV92" s="1">
        <v>2595.64</v>
      </c>
      <c r="AW92">
        <v>0.16619999999999999</v>
      </c>
      <c r="AX92" s="1">
        <v>11348.99</v>
      </c>
      <c r="AY92">
        <v>0.72670000000000001</v>
      </c>
      <c r="AZ92" s="1">
        <v>1427.18</v>
      </c>
      <c r="BA92">
        <v>9.1399999999999995E-2</v>
      </c>
      <c r="BB92">
        <v>244.67</v>
      </c>
      <c r="BC92">
        <v>1.5699999999999999E-2</v>
      </c>
      <c r="BD92" s="1">
        <v>15616.47</v>
      </c>
      <c r="BE92">
        <v>863.94</v>
      </c>
      <c r="BF92">
        <v>4.8599999999999997E-2</v>
      </c>
      <c r="BG92">
        <v>0.60629999999999995</v>
      </c>
      <c r="BH92">
        <v>0.22739999999999999</v>
      </c>
      <c r="BI92">
        <v>0.12239999999999999</v>
      </c>
      <c r="BJ92">
        <v>2.5899999999999999E-2</v>
      </c>
      <c r="BK92">
        <v>1.7999999999999999E-2</v>
      </c>
    </row>
    <row r="93" spans="1:63" x14ac:dyDescent="0.25">
      <c r="A93" t="s">
        <v>90</v>
      </c>
      <c r="B93">
        <v>50138</v>
      </c>
      <c r="C93">
        <v>26</v>
      </c>
      <c r="D93">
        <v>55.74</v>
      </c>
      <c r="E93" s="1">
        <v>1449.24</v>
      </c>
      <c r="F93" s="1">
        <v>1349.33</v>
      </c>
      <c r="G93">
        <v>4.4000000000000003E-3</v>
      </c>
      <c r="H93">
        <v>0</v>
      </c>
      <c r="I93">
        <v>4.4000000000000003E-3</v>
      </c>
      <c r="J93">
        <v>6.9999999999999999E-4</v>
      </c>
      <c r="K93">
        <v>1.32E-2</v>
      </c>
      <c r="L93">
        <v>0.95430000000000004</v>
      </c>
      <c r="M93">
        <v>2.3E-2</v>
      </c>
      <c r="N93">
        <v>0.30109999999999998</v>
      </c>
      <c r="O93">
        <v>2.2000000000000001E-3</v>
      </c>
      <c r="P93">
        <v>0.1179</v>
      </c>
      <c r="Q93" s="1">
        <v>52819.81</v>
      </c>
      <c r="R93">
        <v>0.2447</v>
      </c>
      <c r="S93">
        <v>0.17019999999999999</v>
      </c>
      <c r="T93">
        <v>0.58509999999999995</v>
      </c>
      <c r="U93">
        <v>9.5</v>
      </c>
      <c r="V93" s="1">
        <v>73019.58</v>
      </c>
      <c r="W93">
        <v>146.15</v>
      </c>
      <c r="X93" s="1">
        <v>114574.84</v>
      </c>
      <c r="Y93">
        <v>0.872</v>
      </c>
      <c r="Z93">
        <v>0.105</v>
      </c>
      <c r="AA93">
        <v>2.3E-2</v>
      </c>
      <c r="AB93">
        <v>0.128</v>
      </c>
      <c r="AC93">
        <v>114.57</v>
      </c>
      <c r="AD93" s="1">
        <v>4795.03</v>
      </c>
      <c r="AE93">
        <v>723.69</v>
      </c>
      <c r="AF93" s="1">
        <v>119293.37</v>
      </c>
      <c r="AG93">
        <v>232</v>
      </c>
      <c r="AH93" s="1">
        <v>33487</v>
      </c>
      <c r="AI93" s="1">
        <v>48160</v>
      </c>
      <c r="AJ93">
        <v>49.55</v>
      </c>
      <c r="AK93">
        <v>41.02</v>
      </c>
      <c r="AL93">
        <v>47.03</v>
      </c>
      <c r="AM93">
        <v>5.7</v>
      </c>
      <c r="AN93">
        <v>0</v>
      </c>
      <c r="AO93">
        <v>1.1321000000000001</v>
      </c>
      <c r="AP93" s="1">
        <v>1207.68</v>
      </c>
      <c r="AQ93" s="1">
        <v>2001.02</v>
      </c>
      <c r="AR93" s="1">
        <v>5526.83</v>
      </c>
      <c r="AS93">
        <v>491.64</v>
      </c>
      <c r="AT93">
        <v>948.22</v>
      </c>
      <c r="AU93" s="1">
        <v>10175.42</v>
      </c>
      <c r="AV93" s="1">
        <v>6187.32</v>
      </c>
      <c r="AW93">
        <v>0.53100000000000003</v>
      </c>
      <c r="AX93" s="1">
        <v>3998.65</v>
      </c>
      <c r="AY93">
        <v>0.34320000000000001</v>
      </c>
      <c r="AZ93">
        <v>904.32</v>
      </c>
      <c r="BA93">
        <v>7.7600000000000002E-2</v>
      </c>
      <c r="BB93">
        <v>562.02</v>
      </c>
      <c r="BC93">
        <v>4.82E-2</v>
      </c>
      <c r="BD93" s="1">
        <v>11652.31</v>
      </c>
      <c r="BE93" s="1">
        <v>4167.33</v>
      </c>
      <c r="BF93">
        <v>1.2585999999999999</v>
      </c>
      <c r="BG93">
        <v>0.51690000000000003</v>
      </c>
      <c r="BH93">
        <v>0.20530000000000001</v>
      </c>
      <c r="BI93">
        <v>0.14000000000000001</v>
      </c>
      <c r="BJ93">
        <v>4.6300000000000001E-2</v>
      </c>
      <c r="BK93">
        <v>9.1600000000000001E-2</v>
      </c>
    </row>
    <row r="94" spans="1:63" x14ac:dyDescent="0.25">
      <c r="A94" t="s">
        <v>91</v>
      </c>
      <c r="B94">
        <v>47183</v>
      </c>
      <c r="C94">
        <v>75</v>
      </c>
      <c r="D94">
        <v>38.729999999999997</v>
      </c>
      <c r="E94" s="1">
        <v>2904.87</v>
      </c>
      <c r="F94" s="1">
        <v>2755.79</v>
      </c>
      <c r="G94">
        <v>8.9999999999999993E-3</v>
      </c>
      <c r="H94">
        <v>0</v>
      </c>
      <c r="I94">
        <v>6.6E-3</v>
      </c>
      <c r="J94">
        <v>3.5000000000000001E-3</v>
      </c>
      <c r="K94">
        <v>3.09E-2</v>
      </c>
      <c r="L94">
        <v>0.9325</v>
      </c>
      <c r="M94">
        <v>1.7600000000000001E-2</v>
      </c>
      <c r="N94">
        <v>0.16489999999999999</v>
      </c>
      <c r="O94">
        <v>1.24E-2</v>
      </c>
      <c r="P94">
        <v>0.10440000000000001</v>
      </c>
      <c r="Q94" s="1">
        <v>59661.72</v>
      </c>
      <c r="R94">
        <v>0.2</v>
      </c>
      <c r="S94">
        <v>0.19439999999999999</v>
      </c>
      <c r="T94">
        <v>0.60560000000000003</v>
      </c>
      <c r="U94">
        <v>14.5</v>
      </c>
      <c r="V94" s="1">
        <v>87368.62</v>
      </c>
      <c r="W94">
        <v>198.58</v>
      </c>
      <c r="X94" s="1">
        <v>223633.08</v>
      </c>
      <c r="Y94">
        <v>0.83120000000000005</v>
      </c>
      <c r="Z94">
        <v>0.13200000000000001</v>
      </c>
      <c r="AA94">
        <v>3.6799999999999999E-2</v>
      </c>
      <c r="AB94">
        <v>0.16880000000000001</v>
      </c>
      <c r="AC94">
        <v>223.63</v>
      </c>
      <c r="AD94" s="1">
        <v>8951.35</v>
      </c>
      <c r="AE94">
        <v>889.02</v>
      </c>
      <c r="AF94" s="1">
        <v>227444.83</v>
      </c>
      <c r="AG94">
        <v>555</v>
      </c>
      <c r="AH94" s="1">
        <v>41122</v>
      </c>
      <c r="AI94" s="1">
        <v>77736</v>
      </c>
      <c r="AJ94">
        <v>76.28</v>
      </c>
      <c r="AK94">
        <v>37.65</v>
      </c>
      <c r="AL94">
        <v>44.91</v>
      </c>
      <c r="AM94">
        <v>4.5</v>
      </c>
      <c r="AN94">
        <v>0</v>
      </c>
      <c r="AO94">
        <v>0.93210000000000004</v>
      </c>
      <c r="AP94" s="1">
        <v>1536.52</v>
      </c>
      <c r="AQ94" s="1">
        <v>2355.71</v>
      </c>
      <c r="AR94" s="1">
        <v>6601.64</v>
      </c>
      <c r="AS94">
        <v>764.28</v>
      </c>
      <c r="AT94">
        <v>348.89</v>
      </c>
      <c r="AU94" s="1">
        <v>11607.03</v>
      </c>
      <c r="AV94" s="1">
        <v>3493.16</v>
      </c>
      <c r="AW94">
        <v>0.27300000000000002</v>
      </c>
      <c r="AX94" s="1">
        <v>8112.49</v>
      </c>
      <c r="AY94">
        <v>0.63390000000000002</v>
      </c>
      <c r="AZ94">
        <v>821.93</v>
      </c>
      <c r="BA94">
        <v>6.4199999999999993E-2</v>
      </c>
      <c r="BB94">
        <v>370</v>
      </c>
      <c r="BC94">
        <v>2.8899999999999999E-2</v>
      </c>
      <c r="BD94" s="1">
        <v>12797.57</v>
      </c>
      <c r="BE94" s="1">
        <v>1620.37</v>
      </c>
      <c r="BF94">
        <v>0.20680000000000001</v>
      </c>
      <c r="BG94">
        <v>0.55889999999999995</v>
      </c>
      <c r="BH94">
        <v>0.21110000000000001</v>
      </c>
      <c r="BI94">
        <v>0.15540000000000001</v>
      </c>
      <c r="BJ94">
        <v>4.41E-2</v>
      </c>
      <c r="BK94">
        <v>3.0499999999999999E-2</v>
      </c>
    </row>
    <row r="95" spans="1:63" x14ac:dyDescent="0.25">
      <c r="A95" t="s">
        <v>92</v>
      </c>
      <c r="B95">
        <v>45294</v>
      </c>
      <c r="C95">
        <v>31</v>
      </c>
      <c r="D95">
        <v>43.3</v>
      </c>
      <c r="E95" s="1">
        <v>1342.41</v>
      </c>
      <c r="F95" s="1">
        <v>1319.64</v>
      </c>
      <c r="G95">
        <v>3.3999999999999998E-3</v>
      </c>
      <c r="H95">
        <v>0</v>
      </c>
      <c r="I95">
        <v>1.21E-2</v>
      </c>
      <c r="J95">
        <v>8.0000000000000004E-4</v>
      </c>
      <c r="K95">
        <v>8.8000000000000005E-3</v>
      </c>
      <c r="L95">
        <v>0.95009999999999994</v>
      </c>
      <c r="M95">
        <v>2.4799999999999999E-2</v>
      </c>
      <c r="N95">
        <v>0.52339999999999998</v>
      </c>
      <c r="O95">
        <v>0</v>
      </c>
      <c r="P95">
        <v>0.15140000000000001</v>
      </c>
      <c r="Q95" s="1">
        <v>52059</v>
      </c>
      <c r="R95">
        <v>0.16470000000000001</v>
      </c>
      <c r="S95">
        <v>0.2</v>
      </c>
      <c r="T95">
        <v>0.63529999999999998</v>
      </c>
      <c r="U95">
        <v>11.1</v>
      </c>
      <c r="V95" s="1">
        <v>68685.240000000005</v>
      </c>
      <c r="W95">
        <v>111.85</v>
      </c>
      <c r="X95" s="1">
        <v>90516.21</v>
      </c>
      <c r="Y95">
        <v>0.84189999999999998</v>
      </c>
      <c r="Z95">
        <v>5.9900000000000002E-2</v>
      </c>
      <c r="AA95">
        <v>9.8199999999999996E-2</v>
      </c>
      <c r="AB95">
        <v>0.15809999999999999</v>
      </c>
      <c r="AC95">
        <v>90.52</v>
      </c>
      <c r="AD95" s="1">
        <v>1905.6</v>
      </c>
      <c r="AE95">
        <v>278.08999999999997</v>
      </c>
      <c r="AF95" s="1">
        <v>91058.68</v>
      </c>
      <c r="AG95">
        <v>103</v>
      </c>
      <c r="AH95" s="1">
        <v>31415</v>
      </c>
      <c r="AI95" s="1">
        <v>50605</v>
      </c>
      <c r="AJ95">
        <v>21.4</v>
      </c>
      <c r="AK95">
        <v>21.01</v>
      </c>
      <c r="AL95">
        <v>21.08</v>
      </c>
      <c r="AM95">
        <v>4.5</v>
      </c>
      <c r="AN95">
        <v>0</v>
      </c>
      <c r="AO95">
        <v>0.63759999999999994</v>
      </c>
      <c r="AP95" s="1">
        <v>1430.67</v>
      </c>
      <c r="AQ95" s="1">
        <v>2431.92</v>
      </c>
      <c r="AR95" s="1">
        <v>5000.25</v>
      </c>
      <c r="AS95">
        <v>463.76</v>
      </c>
      <c r="AT95">
        <v>654.69000000000005</v>
      </c>
      <c r="AU95" s="1">
        <v>9981.25</v>
      </c>
      <c r="AV95" s="1">
        <v>6917.72</v>
      </c>
      <c r="AW95">
        <v>0.62980000000000003</v>
      </c>
      <c r="AX95" s="1">
        <v>1588.75</v>
      </c>
      <c r="AY95">
        <v>0.14460000000000001</v>
      </c>
      <c r="AZ95" s="1">
        <v>1191.6500000000001</v>
      </c>
      <c r="BA95">
        <v>0.1085</v>
      </c>
      <c r="BB95" s="1">
        <v>1285.45</v>
      </c>
      <c r="BC95">
        <v>0.11700000000000001</v>
      </c>
      <c r="BD95" s="1">
        <v>10983.57</v>
      </c>
      <c r="BE95" s="1">
        <v>6829.52</v>
      </c>
      <c r="BF95">
        <v>2.5564</v>
      </c>
      <c r="BG95">
        <v>0.54930000000000001</v>
      </c>
      <c r="BH95">
        <v>0.22040000000000001</v>
      </c>
      <c r="BI95">
        <v>0.17849999999999999</v>
      </c>
      <c r="BJ95">
        <v>0.04</v>
      </c>
      <c r="BK95">
        <v>1.17E-2</v>
      </c>
    </row>
    <row r="96" spans="1:63" x14ac:dyDescent="0.25">
      <c r="A96" t="s">
        <v>93</v>
      </c>
      <c r="B96">
        <v>43745</v>
      </c>
      <c r="C96">
        <v>25</v>
      </c>
      <c r="D96">
        <v>136.69</v>
      </c>
      <c r="E96" s="1">
        <v>3417.22</v>
      </c>
      <c r="F96" s="1">
        <v>2854.66</v>
      </c>
      <c r="G96">
        <v>5.8999999999999999E-3</v>
      </c>
      <c r="H96">
        <v>4.0000000000000002E-4</v>
      </c>
      <c r="I96">
        <v>6.4399999999999999E-2</v>
      </c>
      <c r="J96">
        <v>1.2999999999999999E-3</v>
      </c>
      <c r="K96">
        <v>3.2500000000000001E-2</v>
      </c>
      <c r="L96">
        <v>0.76449999999999996</v>
      </c>
      <c r="M96">
        <v>0.13109999999999999</v>
      </c>
      <c r="N96">
        <v>0.99519999999999997</v>
      </c>
      <c r="O96">
        <v>2.9999999999999997E-4</v>
      </c>
      <c r="P96">
        <v>0.13059999999999999</v>
      </c>
      <c r="Q96" s="1">
        <v>57235.44</v>
      </c>
      <c r="R96">
        <v>0.3861</v>
      </c>
      <c r="S96">
        <v>0.14560000000000001</v>
      </c>
      <c r="T96">
        <v>0.46839999999999998</v>
      </c>
      <c r="U96">
        <v>47</v>
      </c>
      <c r="V96" s="1">
        <v>40234.47</v>
      </c>
      <c r="W96">
        <v>69.47</v>
      </c>
      <c r="X96" s="1">
        <v>112428.68</v>
      </c>
      <c r="Y96">
        <v>0.64549999999999996</v>
      </c>
      <c r="Z96">
        <v>0.28839999999999999</v>
      </c>
      <c r="AA96">
        <v>6.6100000000000006E-2</v>
      </c>
      <c r="AB96">
        <v>0.35449999999999998</v>
      </c>
      <c r="AC96">
        <v>112.43</v>
      </c>
      <c r="AD96" s="1">
        <v>3936.04</v>
      </c>
      <c r="AE96">
        <v>531.54999999999995</v>
      </c>
      <c r="AF96" s="1">
        <v>114572.21</v>
      </c>
      <c r="AG96">
        <v>210</v>
      </c>
      <c r="AH96" s="1">
        <v>26875</v>
      </c>
      <c r="AI96" s="1">
        <v>43436</v>
      </c>
      <c r="AJ96">
        <v>51.9</v>
      </c>
      <c r="AK96">
        <v>32.21</v>
      </c>
      <c r="AL96">
        <v>37.39</v>
      </c>
      <c r="AM96">
        <v>3.5</v>
      </c>
      <c r="AN96">
        <v>0</v>
      </c>
      <c r="AO96">
        <v>1.0562</v>
      </c>
      <c r="AP96" s="1">
        <v>1221.58</v>
      </c>
      <c r="AQ96" s="1">
        <v>1863.94</v>
      </c>
      <c r="AR96" s="1">
        <v>6171.86</v>
      </c>
      <c r="AS96">
        <v>585.28</v>
      </c>
      <c r="AT96">
        <v>248.88</v>
      </c>
      <c r="AU96" s="1">
        <v>10091.56</v>
      </c>
      <c r="AV96" s="1">
        <v>6296.46</v>
      </c>
      <c r="AW96">
        <v>0.48459999999999998</v>
      </c>
      <c r="AX96" s="1">
        <v>4059.47</v>
      </c>
      <c r="AY96">
        <v>0.3125</v>
      </c>
      <c r="AZ96" s="1">
        <v>1050.1300000000001</v>
      </c>
      <c r="BA96">
        <v>8.0799999999999997E-2</v>
      </c>
      <c r="BB96" s="1">
        <v>1585.88</v>
      </c>
      <c r="BC96">
        <v>0.1221</v>
      </c>
      <c r="BD96" s="1">
        <v>12991.94</v>
      </c>
      <c r="BE96" s="1">
        <v>3331.02</v>
      </c>
      <c r="BF96">
        <v>1.2612000000000001</v>
      </c>
      <c r="BG96">
        <v>0.50009999999999999</v>
      </c>
      <c r="BH96">
        <v>0.1837</v>
      </c>
      <c r="BI96">
        <v>0.2676</v>
      </c>
      <c r="BJ96">
        <v>3.56E-2</v>
      </c>
      <c r="BK96">
        <v>1.3100000000000001E-2</v>
      </c>
    </row>
    <row r="97" spans="1:63" x14ac:dyDescent="0.25">
      <c r="A97" t="s">
        <v>94</v>
      </c>
      <c r="B97">
        <v>50534</v>
      </c>
      <c r="C97">
        <v>30</v>
      </c>
      <c r="D97">
        <v>45.13</v>
      </c>
      <c r="E97" s="1">
        <v>1353.85</v>
      </c>
      <c r="F97" s="1">
        <v>1350.75</v>
      </c>
      <c r="G97">
        <v>3.7000000000000002E-3</v>
      </c>
      <c r="H97">
        <v>8.0000000000000004E-4</v>
      </c>
      <c r="I97">
        <v>4.4999999999999997E-3</v>
      </c>
      <c r="J97">
        <v>4.4000000000000003E-3</v>
      </c>
      <c r="K97">
        <v>2.0199999999999999E-2</v>
      </c>
      <c r="L97">
        <v>0.95540000000000003</v>
      </c>
      <c r="M97">
        <v>1.0999999999999999E-2</v>
      </c>
      <c r="N97">
        <v>0.31280000000000002</v>
      </c>
      <c r="O97">
        <v>0</v>
      </c>
      <c r="P97">
        <v>8.6599999999999996E-2</v>
      </c>
      <c r="Q97" s="1">
        <v>54940.13</v>
      </c>
      <c r="R97">
        <v>0.69410000000000005</v>
      </c>
      <c r="S97">
        <v>0.14119999999999999</v>
      </c>
      <c r="T97">
        <v>0.16470000000000001</v>
      </c>
      <c r="U97">
        <v>11</v>
      </c>
      <c r="V97" s="1">
        <v>63992.18</v>
      </c>
      <c r="W97">
        <v>119.34</v>
      </c>
      <c r="X97" s="1">
        <v>150885.70000000001</v>
      </c>
      <c r="Y97">
        <v>0.82299999999999995</v>
      </c>
      <c r="Z97">
        <v>5.9499999999999997E-2</v>
      </c>
      <c r="AA97">
        <v>0.11749999999999999</v>
      </c>
      <c r="AB97">
        <v>0.17699999999999999</v>
      </c>
      <c r="AC97">
        <v>150.88999999999999</v>
      </c>
      <c r="AD97" s="1">
        <v>3731.19</v>
      </c>
      <c r="AE97">
        <v>407.62</v>
      </c>
      <c r="AF97" s="1">
        <v>143145.48000000001</v>
      </c>
      <c r="AG97">
        <v>369</v>
      </c>
      <c r="AH97" s="1">
        <v>35047</v>
      </c>
      <c r="AI97" s="1">
        <v>53669</v>
      </c>
      <c r="AJ97">
        <v>41.6</v>
      </c>
      <c r="AK97">
        <v>22.26</v>
      </c>
      <c r="AL97">
        <v>25.62</v>
      </c>
      <c r="AM97">
        <v>4.2</v>
      </c>
      <c r="AN97" s="1">
        <v>1467.58</v>
      </c>
      <c r="AO97">
        <v>1.1204000000000001</v>
      </c>
      <c r="AP97" s="1">
        <v>1433.05</v>
      </c>
      <c r="AQ97" s="1">
        <v>1642.39</v>
      </c>
      <c r="AR97" s="1">
        <v>5556.24</v>
      </c>
      <c r="AS97">
        <v>174.17</v>
      </c>
      <c r="AT97">
        <v>340.31</v>
      </c>
      <c r="AU97" s="1">
        <v>9146.16</v>
      </c>
      <c r="AV97" s="1">
        <v>4338.54</v>
      </c>
      <c r="AW97">
        <v>0.40439999999999998</v>
      </c>
      <c r="AX97" s="1">
        <v>4525.25</v>
      </c>
      <c r="AY97">
        <v>0.42180000000000001</v>
      </c>
      <c r="AZ97">
        <v>960.73</v>
      </c>
      <c r="BA97">
        <v>8.9599999999999999E-2</v>
      </c>
      <c r="BB97">
        <v>903.14</v>
      </c>
      <c r="BC97">
        <v>8.4199999999999997E-2</v>
      </c>
      <c r="BD97" s="1">
        <v>10727.66</v>
      </c>
      <c r="BE97" s="1">
        <v>3856.36</v>
      </c>
      <c r="BF97">
        <v>0.9869</v>
      </c>
      <c r="BG97">
        <v>0.55500000000000005</v>
      </c>
      <c r="BH97">
        <v>0.22239999999999999</v>
      </c>
      <c r="BI97">
        <v>0.155</v>
      </c>
      <c r="BJ97">
        <v>3.5400000000000001E-2</v>
      </c>
      <c r="BK97">
        <v>3.2199999999999999E-2</v>
      </c>
    </row>
    <row r="98" spans="1:63" x14ac:dyDescent="0.25">
      <c r="A98" t="s">
        <v>95</v>
      </c>
      <c r="B98">
        <v>43752</v>
      </c>
      <c r="C98">
        <v>91</v>
      </c>
      <c r="D98">
        <v>485.66</v>
      </c>
      <c r="E98" s="1">
        <v>44195.06</v>
      </c>
      <c r="F98" s="1">
        <v>33999.26</v>
      </c>
      <c r="G98">
        <v>1.35E-2</v>
      </c>
      <c r="H98">
        <v>1E-3</v>
      </c>
      <c r="I98">
        <v>0.63190000000000002</v>
      </c>
      <c r="J98">
        <v>1.1000000000000001E-3</v>
      </c>
      <c r="K98">
        <v>4.7699999999999999E-2</v>
      </c>
      <c r="L98">
        <v>0.2462</v>
      </c>
      <c r="M98">
        <v>5.8599999999999999E-2</v>
      </c>
      <c r="N98">
        <v>0.81899999999999995</v>
      </c>
      <c r="O98">
        <v>6.2E-2</v>
      </c>
      <c r="P98">
        <v>0.1903</v>
      </c>
      <c r="Q98" s="1">
        <v>63392.63</v>
      </c>
      <c r="R98">
        <v>0.26840000000000003</v>
      </c>
      <c r="S98">
        <v>0.14299999999999999</v>
      </c>
      <c r="T98">
        <v>0.5887</v>
      </c>
      <c r="U98">
        <v>194.6</v>
      </c>
      <c r="V98" s="1">
        <v>95380.11</v>
      </c>
      <c r="W98">
        <v>226.95</v>
      </c>
      <c r="X98" s="1">
        <v>136991.81</v>
      </c>
      <c r="Y98">
        <v>0.60109999999999997</v>
      </c>
      <c r="Z98">
        <v>0.32750000000000001</v>
      </c>
      <c r="AA98">
        <v>7.1400000000000005E-2</v>
      </c>
      <c r="AB98">
        <v>0.39889999999999998</v>
      </c>
      <c r="AC98">
        <v>136.99</v>
      </c>
      <c r="AD98" s="1">
        <v>6459.69</v>
      </c>
      <c r="AE98">
        <v>565.88</v>
      </c>
      <c r="AF98" s="1">
        <v>134988.60999999999</v>
      </c>
      <c r="AG98">
        <v>324</v>
      </c>
      <c r="AH98" s="1">
        <v>29833</v>
      </c>
      <c r="AI98" s="1">
        <v>60725</v>
      </c>
      <c r="AJ98">
        <v>65.05</v>
      </c>
      <c r="AK98">
        <v>42.43</v>
      </c>
      <c r="AL98">
        <v>51.92</v>
      </c>
      <c r="AM98">
        <v>4.1900000000000004</v>
      </c>
      <c r="AN98">
        <v>0</v>
      </c>
      <c r="AO98">
        <v>0.89929999999999999</v>
      </c>
      <c r="AP98" s="1">
        <v>2354.9899999999998</v>
      </c>
      <c r="AQ98" s="1">
        <v>2644.22</v>
      </c>
      <c r="AR98" s="1">
        <v>6624.13</v>
      </c>
      <c r="AS98">
        <v>884.42</v>
      </c>
      <c r="AT98">
        <v>732.42</v>
      </c>
      <c r="AU98" s="1">
        <v>13240.18</v>
      </c>
      <c r="AV98" s="1">
        <v>6513.42</v>
      </c>
      <c r="AW98">
        <v>0.37269999999999998</v>
      </c>
      <c r="AX98" s="1">
        <v>7585.54</v>
      </c>
      <c r="AY98">
        <v>0.434</v>
      </c>
      <c r="AZ98">
        <v>737.13</v>
      </c>
      <c r="BA98">
        <v>4.2200000000000001E-2</v>
      </c>
      <c r="BB98" s="1">
        <v>2640.15</v>
      </c>
      <c r="BC98">
        <v>0.15110000000000001</v>
      </c>
      <c r="BD98" s="1">
        <v>17476.240000000002</v>
      </c>
      <c r="BE98" s="1">
        <v>2457.54</v>
      </c>
      <c r="BF98">
        <v>0.47899999999999998</v>
      </c>
      <c r="BG98">
        <v>0.2767</v>
      </c>
      <c r="BH98">
        <v>0.1028</v>
      </c>
      <c r="BI98">
        <v>0.58140000000000003</v>
      </c>
      <c r="BJ98">
        <v>2.0899999999999998E-2</v>
      </c>
      <c r="BK98">
        <v>1.8100000000000002E-2</v>
      </c>
    </row>
    <row r="99" spans="1:63" x14ac:dyDescent="0.25">
      <c r="A99" t="s">
        <v>96</v>
      </c>
      <c r="B99">
        <v>43760</v>
      </c>
      <c r="C99">
        <v>41</v>
      </c>
      <c r="D99">
        <v>54.51</v>
      </c>
      <c r="E99" s="1">
        <v>2234.75</v>
      </c>
      <c r="F99" s="1">
        <v>2100.84</v>
      </c>
      <c r="G99">
        <v>0.01</v>
      </c>
      <c r="H99">
        <v>2.3E-3</v>
      </c>
      <c r="I99">
        <v>1.9099999999999999E-2</v>
      </c>
      <c r="J99">
        <v>3.3999999999999998E-3</v>
      </c>
      <c r="K99">
        <v>1.9400000000000001E-2</v>
      </c>
      <c r="L99">
        <v>0.89970000000000006</v>
      </c>
      <c r="M99">
        <v>4.5999999999999999E-2</v>
      </c>
      <c r="N99">
        <v>0.78269999999999995</v>
      </c>
      <c r="O99">
        <v>0</v>
      </c>
      <c r="P99">
        <v>0.1351</v>
      </c>
      <c r="Q99" s="1">
        <v>62579.199999999997</v>
      </c>
      <c r="R99">
        <v>0.30230000000000001</v>
      </c>
      <c r="S99">
        <v>0.2248</v>
      </c>
      <c r="T99">
        <v>0.47289999999999999</v>
      </c>
      <c r="U99">
        <v>19.7</v>
      </c>
      <c r="V99" s="1">
        <v>72592.990000000005</v>
      </c>
      <c r="W99">
        <v>109.5</v>
      </c>
      <c r="X99" s="1">
        <v>117501.8</v>
      </c>
      <c r="Y99">
        <v>0.73299999999999998</v>
      </c>
      <c r="Z99">
        <v>0.20380000000000001</v>
      </c>
      <c r="AA99">
        <v>6.3200000000000006E-2</v>
      </c>
      <c r="AB99">
        <v>0.26700000000000002</v>
      </c>
      <c r="AC99">
        <v>117.5</v>
      </c>
      <c r="AD99" s="1">
        <v>4291.49</v>
      </c>
      <c r="AE99">
        <v>609.75</v>
      </c>
      <c r="AF99" s="1">
        <v>116807.08</v>
      </c>
      <c r="AG99">
        <v>221</v>
      </c>
      <c r="AH99" s="1">
        <v>27416</v>
      </c>
      <c r="AI99" s="1">
        <v>45620</v>
      </c>
      <c r="AJ99">
        <v>53.59</v>
      </c>
      <c r="AK99">
        <v>33.26</v>
      </c>
      <c r="AL99">
        <v>42.96</v>
      </c>
      <c r="AM99">
        <v>3</v>
      </c>
      <c r="AN99">
        <v>769.23</v>
      </c>
      <c r="AO99">
        <v>1.5298</v>
      </c>
      <c r="AP99" s="1">
        <v>1519.87</v>
      </c>
      <c r="AQ99" s="1">
        <v>1732.64</v>
      </c>
      <c r="AR99" s="1">
        <v>6511.6</v>
      </c>
      <c r="AS99">
        <v>479.09</v>
      </c>
      <c r="AT99">
        <v>794.41</v>
      </c>
      <c r="AU99" s="1">
        <v>11037.64</v>
      </c>
      <c r="AV99" s="1">
        <v>6428.05</v>
      </c>
      <c r="AW99">
        <v>0.46970000000000001</v>
      </c>
      <c r="AX99" s="1">
        <v>4658.71</v>
      </c>
      <c r="AY99">
        <v>0.34039999999999998</v>
      </c>
      <c r="AZ99">
        <v>908.74</v>
      </c>
      <c r="BA99">
        <v>6.6400000000000001E-2</v>
      </c>
      <c r="BB99" s="1">
        <v>1690</v>
      </c>
      <c r="BC99">
        <v>0.1235</v>
      </c>
      <c r="BD99" s="1">
        <v>13685.5</v>
      </c>
      <c r="BE99" s="1">
        <v>4613.29</v>
      </c>
      <c r="BF99">
        <v>1.7376</v>
      </c>
      <c r="BG99">
        <v>0.59670000000000001</v>
      </c>
      <c r="BH99">
        <v>0.2268</v>
      </c>
      <c r="BI99">
        <v>0.11219999999999999</v>
      </c>
      <c r="BJ99">
        <v>2.81E-2</v>
      </c>
      <c r="BK99">
        <v>3.6299999999999999E-2</v>
      </c>
    </row>
    <row r="100" spans="1:63" x14ac:dyDescent="0.25">
      <c r="A100" t="s">
        <v>97</v>
      </c>
      <c r="B100">
        <v>46284</v>
      </c>
      <c r="C100">
        <v>38</v>
      </c>
      <c r="D100">
        <v>52.07</v>
      </c>
      <c r="E100" s="1">
        <v>1978.7</v>
      </c>
      <c r="F100" s="1">
        <v>1955.68</v>
      </c>
      <c r="G100">
        <v>7.7000000000000002E-3</v>
      </c>
      <c r="H100">
        <v>1E-3</v>
      </c>
      <c r="I100">
        <v>2.8799999999999999E-2</v>
      </c>
      <c r="J100">
        <v>2E-3</v>
      </c>
      <c r="K100">
        <v>1.7899999999999999E-2</v>
      </c>
      <c r="L100">
        <v>0.88649999999999995</v>
      </c>
      <c r="M100">
        <v>5.6000000000000001E-2</v>
      </c>
      <c r="N100">
        <v>0.38700000000000001</v>
      </c>
      <c r="O100">
        <v>3.5999999999999999E-3</v>
      </c>
      <c r="P100">
        <v>0.1202</v>
      </c>
      <c r="Q100" s="1">
        <v>59885.9</v>
      </c>
      <c r="R100">
        <v>0.35709999999999997</v>
      </c>
      <c r="S100">
        <v>0.11899999999999999</v>
      </c>
      <c r="T100">
        <v>0.52380000000000004</v>
      </c>
      <c r="U100">
        <v>11.2</v>
      </c>
      <c r="V100" s="1">
        <v>81673.740000000005</v>
      </c>
      <c r="W100">
        <v>169.24</v>
      </c>
      <c r="X100" s="1">
        <v>165973.41</v>
      </c>
      <c r="Y100">
        <v>0.57920000000000005</v>
      </c>
      <c r="Z100">
        <v>0.36330000000000001</v>
      </c>
      <c r="AA100">
        <v>5.7500000000000002E-2</v>
      </c>
      <c r="AB100">
        <v>0.42080000000000001</v>
      </c>
      <c r="AC100">
        <v>165.97</v>
      </c>
      <c r="AD100" s="1">
        <v>6545.75</v>
      </c>
      <c r="AE100">
        <v>486.92</v>
      </c>
      <c r="AF100" s="1">
        <v>170514.04</v>
      </c>
      <c r="AG100">
        <v>464</v>
      </c>
      <c r="AH100" s="1">
        <v>33997</v>
      </c>
      <c r="AI100" s="1">
        <v>58064</v>
      </c>
      <c r="AJ100">
        <v>49.3</v>
      </c>
      <c r="AK100">
        <v>38.020000000000003</v>
      </c>
      <c r="AL100">
        <v>40.15</v>
      </c>
      <c r="AM100">
        <v>6.6</v>
      </c>
      <c r="AN100">
        <v>0</v>
      </c>
      <c r="AO100">
        <v>0.99309999999999998</v>
      </c>
      <c r="AP100" s="1">
        <v>1175.72</v>
      </c>
      <c r="AQ100" s="1">
        <v>1843.82</v>
      </c>
      <c r="AR100" s="1">
        <v>5999.41</v>
      </c>
      <c r="AS100">
        <v>492.91</v>
      </c>
      <c r="AT100">
        <v>234.65</v>
      </c>
      <c r="AU100" s="1">
        <v>9746.52</v>
      </c>
      <c r="AV100" s="1">
        <v>4115.45</v>
      </c>
      <c r="AW100">
        <v>0.3412</v>
      </c>
      <c r="AX100" s="1">
        <v>5519.02</v>
      </c>
      <c r="AY100">
        <v>0.45750000000000002</v>
      </c>
      <c r="AZ100" s="1">
        <v>1762.81</v>
      </c>
      <c r="BA100">
        <v>0.14610000000000001</v>
      </c>
      <c r="BB100">
        <v>665.02</v>
      </c>
      <c r="BC100">
        <v>5.5100000000000003E-2</v>
      </c>
      <c r="BD100" s="1">
        <v>12062.31</v>
      </c>
      <c r="BE100" s="1">
        <v>3453.88</v>
      </c>
      <c r="BF100">
        <v>0.84770000000000001</v>
      </c>
      <c r="BG100">
        <v>0.55669999999999997</v>
      </c>
      <c r="BH100">
        <v>0.22670000000000001</v>
      </c>
      <c r="BI100">
        <v>0.1671</v>
      </c>
      <c r="BJ100">
        <v>3.1899999999999998E-2</v>
      </c>
      <c r="BK100">
        <v>1.7600000000000001E-2</v>
      </c>
    </row>
    <row r="101" spans="1:63" x14ac:dyDescent="0.25">
      <c r="A101" t="s">
        <v>98</v>
      </c>
      <c r="B101">
        <v>49601</v>
      </c>
      <c r="C101">
        <v>22</v>
      </c>
      <c r="D101">
        <v>22.69</v>
      </c>
      <c r="E101">
        <v>499.2</v>
      </c>
      <c r="F101">
        <v>666.59</v>
      </c>
      <c r="G101">
        <v>1.12E-2</v>
      </c>
      <c r="H101">
        <v>0</v>
      </c>
      <c r="I101">
        <v>1.15E-2</v>
      </c>
      <c r="J101">
        <v>3.0999999999999999E-3</v>
      </c>
      <c r="K101">
        <v>6.1999999999999998E-3</v>
      </c>
      <c r="L101">
        <v>0.95899999999999996</v>
      </c>
      <c r="M101">
        <v>8.9999999999999993E-3</v>
      </c>
      <c r="N101">
        <v>0.64680000000000004</v>
      </c>
      <c r="O101">
        <v>0</v>
      </c>
      <c r="P101">
        <v>0.15090000000000001</v>
      </c>
      <c r="Q101" s="1">
        <v>45769.24</v>
      </c>
      <c r="R101">
        <v>0.35709999999999997</v>
      </c>
      <c r="S101">
        <v>0.16669999999999999</v>
      </c>
      <c r="T101">
        <v>0.47620000000000001</v>
      </c>
      <c r="U101">
        <v>5.5</v>
      </c>
      <c r="V101" s="1">
        <v>76413.64</v>
      </c>
      <c r="W101">
        <v>86.71</v>
      </c>
      <c r="X101" s="1">
        <v>115138.94</v>
      </c>
      <c r="Y101">
        <v>0.73499999999999999</v>
      </c>
      <c r="Z101">
        <v>0.1794</v>
      </c>
      <c r="AA101">
        <v>8.5599999999999996E-2</v>
      </c>
      <c r="AB101">
        <v>0.26500000000000001</v>
      </c>
      <c r="AC101">
        <v>115.14</v>
      </c>
      <c r="AD101" s="1">
        <v>2665.46</v>
      </c>
      <c r="AE101">
        <v>424.99</v>
      </c>
      <c r="AF101" s="1">
        <v>86192.56</v>
      </c>
      <c r="AG101">
        <v>88</v>
      </c>
      <c r="AH101" s="1">
        <v>31440</v>
      </c>
      <c r="AI101" s="1">
        <v>48770</v>
      </c>
      <c r="AJ101">
        <v>29.59</v>
      </c>
      <c r="AK101">
        <v>22.04</v>
      </c>
      <c r="AL101">
        <v>24.65</v>
      </c>
      <c r="AM101">
        <v>5.42</v>
      </c>
      <c r="AN101">
        <v>0</v>
      </c>
      <c r="AO101">
        <v>0.54969999999999997</v>
      </c>
      <c r="AP101" s="1">
        <v>1295.6199999999999</v>
      </c>
      <c r="AQ101" s="1">
        <v>1874.74</v>
      </c>
      <c r="AR101" s="1">
        <v>4723.67</v>
      </c>
      <c r="AS101">
        <v>394.73</v>
      </c>
      <c r="AT101">
        <v>280.35000000000002</v>
      </c>
      <c r="AU101" s="1">
        <v>8569.09</v>
      </c>
      <c r="AV101" s="1">
        <v>5833.23</v>
      </c>
      <c r="AW101">
        <v>0.5091</v>
      </c>
      <c r="AX101" s="1">
        <v>1584.12</v>
      </c>
      <c r="AY101">
        <v>0.13819999999999999</v>
      </c>
      <c r="AZ101" s="1">
        <v>3195.04</v>
      </c>
      <c r="BA101">
        <v>0.27879999999999999</v>
      </c>
      <c r="BB101">
        <v>846.09</v>
      </c>
      <c r="BC101">
        <v>7.3800000000000004E-2</v>
      </c>
      <c r="BD101" s="1">
        <v>11458.49</v>
      </c>
      <c r="BE101" s="1">
        <v>8511.2800000000007</v>
      </c>
      <c r="BF101">
        <v>2.6362999999999999</v>
      </c>
      <c r="BG101">
        <v>0.48970000000000002</v>
      </c>
      <c r="BH101">
        <v>0.185</v>
      </c>
      <c r="BI101">
        <v>0.27860000000000001</v>
      </c>
      <c r="BJ101">
        <v>3.4700000000000002E-2</v>
      </c>
      <c r="BK101">
        <v>1.2E-2</v>
      </c>
    </row>
    <row r="102" spans="1:63" x14ac:dyDescent="0.25">
      <c r="A102" t="s">
        <v>99</v>
      </c>
      <c r="B102">
        <v>43778</v>
      </c>
      <c r="C102">
        <v>72</v>
      </c>
      <c r="D102">
        <v>28.98</v>
      </c>
      <c r="E102" s="1">
        <v>2086.5100000000002</v>
      </c>
      <c r="F102" s="1">
        <v>2002.56</v>
      </c>
      <c r="G102">
        <v>2E-3</v>
      </c>
      <c r="H102">
        <v>5.0000000000000001E-4</v>
      </c>
      <c r="I102">
        <v>8.8999999999999999E-3</v>
      </c>
      <c r="J102">
        <v>1.5E-3</v>
      </c>
      <c r="K102">
        <v>1.4800000000000001E-2</v>
      </c>
      <c r="L102">
        <v>0.94169999999999998</v>
      </c>
      <c r="M102">
        <v>3.0700000000000002E-2</v>
      </c>
      <c r="N102">
        <v>0.56850000000000001</v>
      </c>
      <c r="O102">
        <v>5.0000000000000001E-4</v>
      </c>
      <c r="P102">
        <v>0.17849999999999999</v>
      </c>
      <c r="Q102" s="1">
        <v>46530.62</v>
      </c>
      <c r="R102">
        <v>0.31330000000000002</v>
      </c>
      <c r="S102">
        <v>0.1933</v>
      </c>
      <c r="T102">
        <v>0.49330000000000002</v>
      </c>
      <c r="U102">
        <v>13</v>
      </c>
      <c r="V102" s="1">
        <v>77275.149999999994</v>
      </c>
      <c r="W102">
        <v>154.28</v>
      </c>
      <c r="X102" s="1">
        <v>77017.789999999994</v>
      </c>
      <c r="Y102">
        <v>0.75429999999999997</v>
      </c>
      <c r="Z102">
        <v>0.1341</v>
      </c>
      <c r="AA102">
        <v>0.1116</v>
      </c>
      <c r="AB102">
        <v>0.2457</v>
      </c>
      <c r="AC102">
        <v>77.02</v>
      </c>
      <c r="AD102" s="1">
        <v>2000.36</v>
      </c>
      <c r="AE102">
        <v>252.62</v>
      </c>
      <c r="AF102" s="1">
        <v>69393.850000000006</v>
      </c>
      <c r="AG102">
        <v>40</v>
      </c>
      <c r="AH102" s="1">
        <v>27460</v>
      </c>
      <c r="AI102" s="1">
        <v>39866</v>
      </c>
      <c r="AJ102">
        <v>30.3</v>
      </c>
      <c r="AK102">
        <v>25.23</v>
      </c>
      <c r="AL102">
        <v>26.53</v>
      </c>
      <c r="AM102">
        <v>4.2</v>
      </c>
      <c r="AN102">
        <v>0</v>
      </c>
      <c r="AO102">
        <v>0.81979999999999997</v>
      </c>
      <c r="AP102" s="1">
        <v>1019.4</v>
      </c>
      <c r="AQ102" s="1">
        <v>1939.89</v>
      </c>
      <c r="AR102" s="1">
        <v>6392.08</v>
      </c>
      <c r="AS102">
        <v>550.41999999999996</v>
      </c>
      <c r="AT102">
        <v>334.09</v>
      </c>
      <c r="AU102" s="1">
        <v>10235.89</v>
      </c>
      <c r="AV102" s="1">
        <v>8007.92</v>
      </c>
      <c r="AW102">
        <v>0.6895</v>
      </c>
      <c r="AX102" s="1">
        <v>1675.59</v>
      </c>
      <c r="AY102">
        <v>0.14430000000000001</v>
      </c>
      <c r="AZ102">
        <v>937.43</v>
      </c>
      <c r="BA102">
        <v>8.0699999999999994E-2</v>
      </c>
      <c r="BB102">
        <v>993.23</v>
      </c>
      <c r="BC102">
        <v>8.5500000000000007E-2</v>
      </c>
      <c r="BD102" s="1">
        <v>11614.17</v>
      </c>
      <c r="BE102" s="1">
        <v>7273.09</v>
      </c>
      <c r="BF102">
        <v>3.9037000000000002</v>
      </c>
      <c r="BG102">
        <v>0.54079999999999995</v>
      </c>
      <c r="BH102">
        <v>0.2611</v>
      </c>
      <c r="BI102">
        <v>0.15620000000000001</v>
      </c>
      <c r="BJ102">
        <v>3.5299999999999998E-2</v>
      </c>
      <c r="BK102">
        <v>6.6E-3</v>
      </c>
    </row>
    <row r="103" spans="1:63" x14ac:dyDescent="0.25">
      <c r="A103" t="s">
        <v>100</v>
      </c>
      <c r="B103">
        <v>49411</v>
      </c>
      <c r="C103">
        <v>110</v>
      </c>
      <c r="D103">
        <v>14.64</v>
      </c>
      <c r="E103" s="1">
        <v>1610.09</v>
      </c>
      <c r="F103" s="1">
        <v>1637.56</v>
      </c>
      <c r="G103">
        <v>2.3999999999999998E-3</v>
      </c>
      <c r="H103">
        <v>1.6000000000000001E-3</v>
      </c>
      <c r="I103">
        <v>4.5999999999999999E-3</v>
      </c>
      <c r="J103">
        <v>5.9999999999999995E-4</v>
      </c>
      <c r="K103">
        <v>2.0199999999999999E-2</v>
      </c>
      <c r="L103">
        <v>0.95350000000000001</v>
      </c>
      <c r="M103">
        <v>1.7000000000000001E-2</v>
      </c>
      <c r="N103">
        <v>0.37159999999999999</v>
      </c>
      <c r="O103">
        <v>2.0000000000000001E-4</v>
      </c>
      <c r="P103">
        <v>0.14169999999999999</v>
      </c>
      <c r="Q103" s="1">
        <v>46445.02</v>
      </c>
      <c r="R103">
        <v>0.33589999999999998</v>
      </c>
      <c r="S103">
        <v>0.1641</v>
      </c>
      <c r="T103">
        <v>0.5</v>
      </c>
      <c r="U103">
        <v>16</v>
      </c>
      <c r="V103" s="1">
        <v>58688.38</v>
      </c>
      <c r="W103">
        <v>96.81</v>
      </c>
      <c r="X103" s="1">
        <v>131466.73000000001</v>
      </c>
      <c r="Y103">
        <v>0.86009999999999998</v>
      </c>
      <c r="Z103">
        <v>5.8200000000000002E-2</v>
      </c>
      <c r="AA103">
        <v>8.1699999999999995E-2</v>
      </c>
      <c r="AB103">
        <v>0.1399</v>
      </c>
      <c r="AC103">
        <v>131.47</v>
      </c>
      <c r="AD103" s="1">
        <v>3271.8</v>
      </c>
      <c r="AE103">
        <v>428.25</v>
      </c>
      <c r="AF103" s="1">
        <v>123044.33</v>
      </c>
      <c r="AG103">
        <v>252</v>
      </c>
      <c r="AH103" s="1">
        <v>33508</v>
      </c>
      <c r="AI103" s="1">
        <v>49081</v>
      </c>
      <c r="AJ103">
        <v>49.9</v>
      </c>
      <c r="AK103">
        <v>22.2</v>
      </c>
      <c r="AL103">
        <v>29.53</v>
      </c>
      <c r="AM103">
        <v>4.2</v>
      </c>
      <c r="AN103" s="1">
        <v>1190.6600000000001</v>
      </c>
      <c r="AO103">
        <v>1.1662999999999999</v>
      </c>
      <c r="AP103" s="1">
        <v>1150.98</v>
      </c>
      <c r="AQ103" s="1">
        <v>2132.85</v>
      </c>
      <c r="AR103" s="1">
        <v>5826.5</v>
      </c>
      <c r="AS103">
        <v>380.57</v>
      </c>
      <c r="AT103">
        <v>304.37</v>
      </c>
      <c r="AU103" s="1">
        <v>9795.2999999999993</v>
      </c>
      <c r="AV103" s="1">
        <v>5676.95</v>
      </c>
      <c r="AW103">
        <v>0.50209999999999999</v>
      </c>
      <c r="AX103" s="1">
        <v>3766.81</v>
      </c>
      <c r="AY103">
        <v>0.33310000000000001</v>
      </c>
      <c r="AZ103" s="1">
        <v>1154.03</v>
      </c>
      <c r="BA103">
        <v>0.1021</v>
      </c>
      <c r="BB103">
        <v>708.91</v>
      </c>
      <c r="BC103">
        <v>6.2700000000000006E-2</v>
      </c>
      <c r="BD103" s="1">
        <v>11306.69</v>
      </c>
      <c r="BE103" s="1">
        <v>5573</v>
      </c>
      <c r="BF103">
        <v>1.7950999999999999</v>
      </c>
      <c r="BG103">
        <v>0.53869999999999996</v>
      </c>
      <c r="BH103">
        <v>0.24879999999999999</v>
      </c>
      <c r="BI103">
        <v>0.1641</v>
      </c>
      <c r="BJ103">
        <v>3.49E-2</v>
      </c>
      <c r="BK103">
        <v>1.34E-2</v>
      </c>
    </row>
    <row r="104" spans="1:63" x14ac:dyDescent="0.25">
      <c r="A104" t="s">
        <v>101</v>
      </c>
      <c r="B104">
        <v>48132</v>
      </c>
      <c r="C104">
        <v>4</v>
      </c>
      <c r="D104">
        <v>283.11</v>
      </c>
      <c r="E104" s="1">
        <v>1132.42</v>
      </c>
      <c r="F104" s="1">
        <v>1572.48</v>
      </c>
      <c r="G104">
        <v>5.9999999999999995E-4</v>
      </c>
      <c r="H104">
        <v>0</v>
      </c>
      <c r="I104">
        <v>0.12620000000000001</v>
      </c>
      <c r="J104">
        <v>1.9E-3</v>
      </c>
      <c r="K104">
        <v>0.33179999999999998</v>
      </c>
      <c r="L104">
        <v>0.45529999999999998</v>
      </c>
      <c r="M104">
        <v>8.4199999999999997E-2</v>
      </c>
      <c r="N104">
        <v>1</v>
      </c>
      <c r="O104">
        <v>8.6E-3</v>
      </c>
      <c r="P104">
        <v>0.108</v>
      </c>
      <c r="Q104" s="1">
        <v>57186.98</v>
      </c>
      <c r="R104">
        <v>0.45829999999999999</v>
      </c>
      <c r="S104">
        <v>0.23960000000000001</v>
      </c>
      <c r="T104">
        <v>0.30209999999999998</v>
      </c>
      <c r="U104">
        <v>17</v>
      </c>
      <c r="V104" s="1">
        <v>68524.88</v>
      </c>
      <c r="W104">
        <v>64.84</v>
      </c>
      <c r="X104" s="1">
        <v>68866.259999999995</v>
      </c>
      <c r="Y104">
        <v>0.66679999999999995</v>
      </c>
      <c r="Z104">
        <v>0.28129999999999999</v>
      </c>
      <c r="AA104">
        <v>5.1900000000000002E-2</v>
      </c>
      <c r="AB104">
        <v>0.3332</v>
      </c>
      <c r="AC104">
        <v>68.87</v>
      </c>
      <c r="AD104" s="1">
        <v>2885.73</v>
      </c>
      <c r="AE104">
        <v>413.96</v>
      </c>
      <c r="AF104" s="1">
        <v>38708.959999999999</v>
      </c>
      <c r="AG104">
        <v>1</v>
      </c>
      <c r="AH104" s="1">
        <v>23815</v>
      </c>
      <c r="AI104" s="1">
        <v>35958</v>
      </c>
      <c r="AJ104">
        <v>55.48</v>
      </c>
      <c r="AK104">
        <v>41.63</v>
      </c>
      <c r="AL104">
        <v>40.04</v>
      </c>
      <c r="AM104">
        <v>6.77</v>
      </c>
      <c r="AN104">
        <v>0</v>
      </c>
      <c r="AO104">
        <v>1.3773</v>
      </c>
      <c r="AP104" s="1">
        <v>1400.3</v>
      </c>
      <c r="AQ104" s="1">
        <v>1640.24</v>
      </c>
      <c r="AR104" s="1">
        <v>5485.03</v>
      </c>
      <c r="AS104">
        <v>473.9</v>
      </c>
      <c r="AT104">
        <v>77.48</v>
      </c>
      <c r="AU104" s="1">
        <v>9076.9599999999991</v>
      </c>
      <c r="AV104" s="1">
        <v>6773.82</v>
      </c>
      <c r="AW104">
        <v>0.5534</v>
      </c>
      <c r="AX104" s="1">
        <v>1676.73</v>
      </c>
      <c r="AY104">
        <v>0.13700000000000001</v>
      </c>
      <c r="AZ104" s="1">
        <v>2620.0300000000002</v>
      </c>
      <c r="BA104">
        <v>0.214</v>
      </c>
      <c r="BB104" s="1">
        <v>1170.82</v>
      </c>
      <c r="BC104">
        <v>9.5600000000000004E-2</v>
      </c>
      <c r="BD104" s="1">
        <v>12241.4</v>
      </c>
      <c r="BE104" s="1">
        <v>11285.09</v>
      </c>
      <c r="BF104">
        <v>7.5231000000000003</v>
      </c>
      <c r="BG104">
        <v>0.5615</v>
      </c>
      <c r="BH104">
        <v>0.21440000000000001</v>
      </c>
      <c r="BI104">
        <v>0.16980000000000001</v>
      </c>
      <c r="BJ104">
        <v>4.0099999999999997E-2</v>
      </c>
      <c r="BK104">
        <v>1.4200000000000001E-2</v>
      </c>
    </row>
    <row r="105" spans="1:63" x14ac:dyDescent="0.25">
      <c r="A105" t="s">
        <v>102</v>
      </c>
      <c r="B105">
        <v>46326</v>
      </c>
      <c r="C105">
        <v>78</v>
      </c>
      <c r="D105">
        <v>21.95</v>
      </c>
      <c r="E105" s="1">
        <v>1712.32</v>
      </c>
      <c r="F105" s="1">
        <v>1447.26</v>
      </c>
      <c r="G105">
        <v>8.9999999999999998E-4</v>
      </c>
      <c r="H105">
        <v>0</v>
      </c>
      <c r="I105">
        <v>3.5999999999999999E-3</v>
      </c>
      <c r="J105">
        <v>1.5E-3</v>
      </c>
      <c r="K105">
        <v>1.2E-2</v>
      </c>
      <c r="L105">
        <v>0.95069999999999999</v>
      </c>
      <c r="M105">
        <v>3.1199999999999999E-2</v>
      </c>
      <c r="N105">
        <v>0.4229</v>
      </c>
      <c r="O105">
        <v>6.9999999999999999E-4</v>
      </c>
      <c r="P105">
        <v>0.17019999999999999</v>
      </c>
      <c r="Q105" s="1">
        <v>53687.519999999997</v>
      </c>
      <c r="R105">
        <v>0.32079999999999997</v>
      </c>
      <c r="S105">
        <v>0.1792</v>
      </c>
      <c r="T105">
        <v>0.5</v>
      </c>
      <c r="U105">
        <v>14</v>
      </c>
      <c r="V105" s="1">
        <v>72273.789999999994</v>
      </c>
      <c r="W105">
        <v>117.79</v>
      </c>
      <c r="X105" s="1">
        <v>173348.49</v>
      </c>
      <c r="Y105">
        <v>0.83620000000000005</v>
      </c>
      <c r="Z105">
        <v>0.1328</v>
      </c>
      <c r="AA105">
        <v>3.1E-2</v>
      </c>
      <c r="AB105">
        <v>0.1638</v>
      </c>
      <c r="AC105">
        <v>173.35</v>
      </c>
      <c r="AD105" s="1">
        <v>4064.79</v>
      </c>
      <c r="AE105">
        <v>501.46</v>
      </c>
      <c r="AF105" s="1">
        <v>170378.12</v>
      </c>
      <c r="AG105">
        <v>462</v>
      </c>
      <c r="AH105" s="1">
        <v>35620</v>
      </c>
      <c r="AI105" s="1">
        <v>58234</v>
      </c>
      <c r="AJ105">
        <v>33.21</v>
      </c>
      <c r="AK105">
        <v>22.53</v>
      </c>
      <c r="AL105">
        <v>26.98</v>
      </c>
      <c r="AM105">
        <v>4.4000000000000004</v>
      </c>
      <c r="AN105" s="1">
        <v>1822.2</v>
      </c>
      <c r="AO105">
        <v>1.159</v>
      </c>
      <c r="AP105" s="1">
        <v>1531.69</v>
      </c>
      <c r="AQ105" s="1">
        <v>3301.86</v>
      </c>
      <c r="AR105" s="1">
        <v>5269.68</v>
      </c>
      <c r="AS105">
        <v>397.26</v>
      </c>
      <c r="AT105">
        <v>78.64</v>
      </c>
      <c r="AU105" s="1">
        <v>10579.15</v>
      </c>
      <c r="AV105" s="1">
        <v>4766.5200000000004</v>
      </c>
      <c r="AW105">
        <v>0.3725</v>
      </c>
      <c r="AX105" s="1">
        <v>6125.81</v>
      </c>
      <c r="AY105">
        <v>0.4788</v>
      </c>
      <c r="AZ105" s="1">
        <v>1231.6500000000001</v>
      </c>
      <c r="BA105">
        <v>9.6299999999999997E-2</v>
      </c>
      <c r="BB105">
        <v>671.38</v>
      </c>
      <c r="BC105">
        <v>5.2499999999999998E-2</v>
      </c>
      <c r="BD105" s="1">
        <v>12795.35</v>
      </c>
      <c r="BE105" s="1">
        <v>2708.16</v>
      </c>
      <c r="BF105">
        <v>0.58599999999999997</v>
      </c>
      <c r="BG105">
        <v>0.42730000000000001</v>
      </c>
      <c r="BH105">
        <v>0.16850000000000001</v>
      </c>
      <c r="BI105">
        <v>0.35510000000000003</v>
      </c>
      <c r="BJ105">
        <v>3.56E-2</v>
      </c>
      <c r="BK105">
        <v>1.35E-2</v>
      </c>
    </row>
    <row r="106" spans="1:63" x14ac:dyDescent="0.25">
      <c r="A106" t="s">
        <v>103</v>
      </c>
      <c r="B106">
        <v>43794</v>
      </c>
      <c r="C106">
        <v>10</v>
      </c>
      <c r="D106">
        <v>611.04</v>
      </c>
      <c r="E106" s="1">
        <v>6110.4</v>
      </c>
      <c r="F106" s="1">
        <v>5256.46</v>
      </c>
      <c r="G106">
        <v>2.0199999999999999E-2</v>
      </c>
      <c r="H106">
        <v>5.9999999999999995E-4</v>
      </c>
      <c r="I106">
        <v>0.72870000000000001</v>
      </c>
      <c r="J106">
        <v>8.0000000000000004E-4</v>
      </c>
      <c r="K106">
        <v>2.6700000000000002E-2</v>
      </c>
      <c r="L106">
        <v>0.1691</v>
      </c>
      <c r="M106">
        <v>5.3999999999999999E-2</v>
      </c>
      <c r="N106">
        <v>0.6573</v>
      </c>
      <c r="O106">
        <v>1.6799999999999999E-2</v>
      </c>
      <c r="P106">
        <v>0.17549999999999999</v>
      </c>
      <c r="Q106" s="1">
        <v>75013.509999999995</v>
      </c>
      <c r="R106">
        <v>0.41770000000000002</v>
      </c>
      <c r="S106">
        <v>0.2089</v>
      </c>
      <c r="T106">
        <v>0.37340000000000001</v>
      </c>
      <c r="U106">
        <v>42</v>
      </c>
      <c r="V106" s="1">
        <v>98985.38</v>
      </c>
      <c r="W106">
        <v>145.49</v>
      </c>
      <c r="X106" s="1">
        <v>172605.02</v>
      </c>
      <c r="Y106">
        <v>0.83350000000000002</v>
      </c>
      <c r="Z106">
        <v>0.14949999999999999</v>
      </c>
      <c r="AA106">
        <v>1.7000000000000001E-2</v>
      </c>
      <c r="AB106">
        <v>0.16650000000000001</v>
      </c>
      <c r="AC106">
        <v>172.61</v>
      </c>
      <c r="AD106" s="1">
        <v>12930.84</v>
      </c>
      <c r="AE106" s="1">
        <v>1640.85</v>
      </c>
      <c r="AF106" s="1">
        <v>184397.63</v>
      </c>
      <c r="AG106">
        <v>493</v>
      </c>
      <c r="AH106" s="1">
        <v>37894</v>
      </c>
      <c r="AI106" s="1">
        <v>74908</v>
      </c>
      <c r="AJ106">
        <v>139.19999999999999</v>
      </c>
      <c r="AK106">
        <v>71.290000000000006</v>
      </c>
      <c r="AL106">
        <v>87.79</v>
      </c>
      <c r="AM106">
        <v>4.45</v>
      </c>
      <c r="AN106">
        <v>0</v>
      </c>
      <c r="AO106">
        <v>1.3308</v>
      </c>
      <c r="AP106" s="1">
        <v>3032.76</v>
      </c>
      <c r="AQ106" s="1">
        <v>3389.2</v>
      </c>
      <c r="AR106" s="1">
        <v>11322.03</v>
      </c>
      <c r="AS106" s="1">
        <v>1408.07</v>
      </c>
      <c r="AT106">
        <v>919.27</v>
      </c>
      <c r="AU106" s="1">
        <v>20071.330000000002</v>
      </c>
      <c r="AV106" s="1">
        <v>5773.33</v>
      </c>
      <c r="AW106">
        <v>0.27310000000000001</v>
      </c>
      <c r="AX106" s="1">
        <v>13039.49</v>
      </c>
      <c r="AY106">
        <v>0.6169</v>
      </c>
      <c r="AZ106" s="1">
        <v>1062.5899999999999</v>
      </c>
      <c r="BA106">
        <v>5.0299999999999997E-2</v>
      </c>
      <c r="BB106" s="1">
        <v>1261.98</v>
      </c>
      <c r="BC106">
        <v>5.9700000000000003E-2</v>
      </c>
      <c r="BD106" s="1">
        <v>21137.39</v>
      </c>
      <c r="BE106" s="1">
        <v>2114.66</v>
      </c>
      <c r="BF106">
        <v>0.25130000000000002</v>
      </c>
      <c r="BG106">
        <v>0.54220000000000002</v>
      </c>
      <c r="BH106">
        <v>0.22059999999999999</v>
      </c>
      <c r="BI106">
        <v>0.187</v>
      </c>
      <c r="BJ106">
        <v>2.8799999999999999E-2</v>
      </c>
      <c r="BK106">
        <v>2.1399999999999999E-2</v>
      </c>
    </row>
    <row r="107" spans="1:63" x14ac:dyDescent="0.25">
      <c r="A107" t="s">
        <v>104</v>
      </c>
      <c r="B107">
        <v>43786</v>
      </c>
      <c r="C107">
        <v>79</v>
      </c>
      <c r="D107">
        <v>707.6</v>
      </c>
      <c r="E107" s="1">
        <v>55900.25</v>
      </c>
      <c r="F107" s="1">
        <v>39124.94</v>
      </c>
      <c r="G107">
        <v>1.18E-2</v>
      </c>
      <c r="H107">
        <v>1.1000000000000001E-3</v>
      </c>
      <c r="I107">
        <v>0.6492</v>
      </c>
      <c r="J107">
        <v>1.9E-3</v>
      </c>
      <c r="K107">
        <v>0.15609999999999999</v>
      </c>
      <c r="L107">
        <v>0.1542</v>
      </c>
      <c r="M107">
        <v>2.5600000000000001E-2</v>
      </c>
      <c r="N107">
        <v>1</v>
      </c>
      <c r="O107">
        <v>8.3000000000000004E-2</v>
      </c>
      <c r="P107">
        <v>0.22120000000000001</v>
      </c>
      <c r="Q107" s="1">
        <v>66735.55</v>
      </c>
      <c r="R107">
        <v>0.2888</v>
      </c>
      <c r="S107">
        <v>7.6100000000000001E-2</v>
      </c>
      <c r="T107">
        <v>0.6351</v>
      </c>
      <c r="U107">
        <v>613</v>
      </c>
      <c r="V107" s="1">
        <v>78094.2</v>
      </c>
      <c r="W107">
        <v>91.19</v>
      </c>
      <c r="X107" s="1">
        <v>83177.929999999993</v>
      </c>
      <c r="Y107">
        <v>0.44969999999999999</v>
      </c>
      <c r="Z107">
        <v>0.47839999999999999</v>
      </c>
      <c r="AA107">
        <v>7.1800000000000003E-2</v>
      </c>
      <c r="AB107">
        <v>0.55030000000000001</v>
      </c>
      <c r="AC107">
        <v>83.18</v>
      </c>
      <c r="AD107" s="1">
        <v>4387.3100000000004</v>
      </c>
      <c r="AE107">
        <v>349.58</v>
      </c>
      <c r="AF107" s="1">
        <v>84020.11</v>
      </c>
      <c r="AG107">
        <v>79</v>
      </c>
      <c r="AH107" s="1">
        <v>23709</v>
      </c>
      <c r="AI107" s="1">
        <v>37588</v>
      </c>
      <c r="AJ107">
        <v>73.2</v>
      </c>
      <c r="AK107">
        <v>46.38</v>
      </c>
      <c r="AL107">
        <v>55.66</v>
      </c>
      <c r="AM107">
        <v>4</v>
      </c>
      <c r="AN107">
        <v>0</v>
      </c>
      <c r="AO107">
        <v>1.1024</v>
      </c>
      <c r="AP107" s="1">
        <v>2628.65</v>
      </c>
      <c r="AQ107" s="1">
        <v>3195.44</v>
      </c>
      <c r="AR107" s="1">
        <v>8711.3799999999992</v>
      </c>
      <c r="AS107">
        <v>873.79</v>
      </c>
      <c r="AT107">
        <v>811.72</v>
      </c>
      <c r="AU107" s="1">
        <v>16220.97</v>
      </c>
      <c r="AV107" s="1">
        <v>11673.42</v>
      </c>
      <c r="AW107">
        <v>0.55020000000000002</v>
      </c>
      <c r="AX107" s="1">
        <v>5667.36</v>
      </c>
      <c r="AY107">
        <v>0.2671</v>
      </c>
      <c r="AZ107">
        <v>763.58</v>
      </c>
      <c r="BA107">
        <v>3.5999999999999997E-2</v>
      </c>
      <c r="BB107" s="1">
        <v>3110.67</v>
      </c>
      <c r="BC107">
        <v>0.14660000000000001</v>
      </c>
      <c r="BD107" s="1">
        <v>21215.040000000001</v>
      </c>
      <c r="BE107" s="1">
        <v>5175.8599999999997</v>
      </c>
      <c r="BF107">
        <v>2.7599</v>
      </c>
      <c r="BG107">
        <v>0.43309999999999998</v>
      </c>
      <c r="BH107">
        <v>0.17910000000000001</v>
      </c>
      <c r="BI107">
        <v>0.36380000000000001</v>
      </c>
      <c r="BJ107">
        <v>1.4200000000000001E-2</v>
      </c>
      <c r="BK107">
        <v>9.7000000000000003E-3</v>
      </c>
    </row>
    <row r="108" spans="1:63" x14ac:dyDescent="0.25">
      <c r="A108" t="s">
        <v>105</v>
      </c>
      <c r="B108">
        <v>46391</v>
      </c>
      <c r="C108">
        <v>127</v>
      </c>
      <c r="D108">
        <v>13.81</v>
      </c>
      <c r="E108" s="1">
        <v>1753.78</v>
      </c>
      <c r="F108" s="1">
        <v>1762.46</v>
      </c>
      <c r="G108">
        <v>4.3E-3</v>
      </c>
      <c r="H108">
        <v>0</v>
      </c>
      <c r="I108">
        <v>1.1999999999999999E-3</v>
      </c>
      <c r="J108">
        <v>0</v>
      </c>
      <c r="K108">
        <v>1.54E-2</v>
      </c>
      <c r="L108">
        <v>0.96250000000000002</v>
      </c>
      <c r="M108">
        <v>1.6500000000000001E-2</v>
      </c>
      <c r="N108">
        <v>0.23599999999999999</v>
      </c>
      <c r="O108">
        <v>0</v>
      </c>
      <c r="P108">
        <v>0.112</v>
      </c>
      <c r="Q108" s="1">
        <v>51489.69</v>
      </c>
      <c r="R108">
        <v>0.24490000000000001</v>
      </c>
      <c r="S108">
        <v>0.11219999999999999</v>
      </c>
      <c r="T108">
        <v>0.64290000000000003</v>
      </c>
      <c r="U108">
        <v>12.2</v>
      </c>
      <c r="V108" s="1">
        <v>67005.33</v>
      </c>
      <c r="W108">
        <v>141.02000000000001</v>
      </c>
      <c r="X108" s="1">
        <v>156134.82999999999</v>
      </c>
      <c r="Y108">
        <v>0.89870000000000005</v>
      </c>
      <c r="Z108">
        <v>2.75E-2</v>
      </c>
      <c r="AA108">
        <v>7.3800000000000004E-2</v>
      </c>
      <c r="AB108">
        <v>0.1013</v>
      </c>
      <c r="AC108">
        <v>156.13</v>
      </c>
      <c r="AD108" s="1">
        <v>3553.24</v>
      </c>
      <c r="AE108">
        <v>421.54</v>
      </c>
      <c r="AF108" s="1">
        <v>141942.66</v>
      </c>
      <c r="AG108">
        <v>362</v>
      </c>
      <c r="AH108" s="1">
        <v>38954</v>
      </c>
      <c r="AI108" s="1">
        <v>69202</v>
      </c>
      <c r="AJ108">
        <v>30.2</v>
      </c>
      <c r="AK108">
        <v>22.13</v>
      </c>
      <c r="AL108">
        <v>23.35</v>
      </c>
      <c r="AM108">
        <v>4.2</v>
      </c>
      <c r="AN108">
        <v>0</v>
      </c>
      <c r="AO108">
        <v>0.61929999999999996</v>
      </c>
      <c r="AP108">
        <v>899.5</v>
      </c>
      <c r="AQ108" s="1">
        <v>1753.97</v>
      </c>
      <c r="AR108" s="1">
        <v>5070.5600000000004</v>
      </c>
      <c r="AS108">
        <v>504.17</v>
      </c>
      <c r="AT108">
        <v>251.99</v>
      </c>
      <c r="AU108" s="1">
        <v>8480.17</v>
      </c>
      <c r="AV108" s="1">
        <v>5460.58</v>
      </c>
      <c r="AW108">
        <v>0.55710000000000004</v>
      </c>
      <c r="AX108" s="1">
        <v>2850.48</v>
      </c>
      <c r="AY108">
        <v>0.2908</v>
      </c>
      <c r="AZ108" s="1">
        <v>1048.93</v>
      </c>
      <c r="BA108">
        <v>0.107</v>
      </c>
      <c r="BB108">
        <v>441.25</v>
      </c>
      <c r="BC108">
        <v>4.4999999999999998E-2</v>
      </c>
      <c r="BD108" s="1">
        <v>9801.24</v>
      </c>
      <c r="BE108" s="1">
        <v>4941.6099999999997</v>
      </c>
      <c r="BF108">
        <v>1.2492000000000001</v>
      </c>
      <c r="BG108">
        <v>0.52769999999999995</v>
      </c>
      <c r="BH108">
        <v>0.2167</v>
      </c>
      <c r="BI108">
        <v>0.19719999999999999</v>
      </c>
      <c r="BJ108">
        <v>4.4499999999999998E-2</v>
      </c>
      <c r="BK108">
        <v>1.3899999999999999E-2</v>
      </c>
    </row>
    <row r="109" spans="1:63" x14ac:dyDescent="0.25">
      <c r="A109" t="s">
        <v>106</v>
      </c>
      <c r="B109">
        <v>48488</v>
      </c>
      <c r="C109">
        <v>117</v>
      </c>
      <c r="D109">
        <v>21.24</v>
      </c>
      <c r="E109" s="1">
        <v>2484.92</v>
      </c>
      <c r="F109" s="1">
        <v>2237.02</v>
      </c>
      <c r="G109">
        <v>5.1999999999999998E-3</v>
      </c>
      <c r="H109">
        <v>2.0000000000000001E-4</v>
      </c>
      <c r="I109">
        <v>7.7999999999999996E-3</v>
      </c>
      <c r="J109">
        <v>0</v>
      </c>
      <c r="K109">
        <v>1.7999999999999999E-2</v>
      </c>
      <c r="L109">
        <v>0.95050000000000001</v>
      </c>
      <c r="M109">
        <v>1.8200000000000001E-2</v>
      </c>
      <c r="N109">
        <v>0.33860000000000001</v>
      </c>
      <c r="O109">
        <v>8.9999999999999998E-4</v>
      </c>
      <c r="P109">
        <v>0.12239999999999999</v>
      </c>
      <c r="Q109" s="1">
        <v>57033</v>
      </c>
      <c r="R109">
        <v>0.443</v>
      </c>
      <c r="S109">
        <v>0.2215</v>
      </c>
      <c r="T109">
        <v>0.33539999999999998</v>
      </c>
      <c r="U109">
        <v>15</v>
      </c>
      <c r="V109" s="1">
        <v>73679.929999999993</v>
      </c>
      <c r="W109">
        <v>158.30000000000001</v>
      </c>
      <c r="X109" s="1">
        <v>195235.85</v>
      </c>
      <c r="Y109">
        <v>0.84140000000000004</v>
      </c>
      <c r="Z109">
        <v>0.13550000000000001</v>
      </c>
      <c r="AA109">
        <v>2.3099999999999999E-2</v>
      </c>
      <c r="AB109">
        <v>0.15859999999999999</v>
      </c>
      <c r="AC109">
        <v>195.24</v>
      </c>
      <c r="AD109" s="1">
        <v>6600.24</v>
      </c>
      <c r="AE109">
        <v>758.31</v>
      </c>
      <c r="AF109" s="1">
        <v>198231.26</v>
      </c>
      <c r="AG109">
        <v>517</v>
      </c>
      <c r="AH109" s="1">
        <v>35884</v>
      </c>
      <c r="AI109" s="1">
        <v>55417</v>
      </c>
      <c r="AJ109">
        <v>60.05</v>
      </c>
      <c r="AK109">
        <v>33</v>
      </c>
      <c r="AL109">
        <v>34.36</v>
      </c>
      <c r="AM109">
        <v>4.5</v>
      </c>
      <c r="AN109" s="1">
        <v>1747.39</v>
      </c>
      <c r="AO109">
        <v>1.4561999999999999</v>
      </c>
      <c r="AP109" s="1">
        <v>1228.7</v>
      </c>
      <c r="AQ109" s="1">
        <v>2534.5700000000002</v>
      </c>
      <c r="AR109" s="1">
        <v>6682.06</v>
      </c>
      <c r="AS109">
        <v>750.97</v>
      </c>
      <c r="AT109">
        <v>363.51</v>
      </c>
      <c r="AU109" s="1">
        <v>11559.78</v>
      </c>
      <c r="AV109" s="1">
        <v>4668.3999999999996</v>
      </c>
      <c r="AW109">
        <v>0.31769999999999998</v>
      </c>
      <c r="AX109" s="1">
        <v>8477.18</v>
      </c>
      <c r="AY109">
        <v>0.57689999999999997</v>
      </c>
      <c r="AZ109">
        <v>832.99</v>
      </c>
      <c r="BA109">
        <v>5.67E-2</v>
      </c>
      <c r="BB109">
        <v>714.89</v>
      </c>
      <c r="BC109">
        <v>4.87E-2</v>
      </c>
      <c r="BD109" s="1">
        <v>14693.45</v>
      </c>
      <c r="BE109" s="1">
        <v>3411.5</v>
      </c>
      <c r="BF109">
        <v>0.66979999999999995</v>
      </c>
      <c r="BG109">
        <v>0.51149999999999995</v>
      </c>
      <c r="BH109">
        <v>0.23419999999999999</v>
      </c>
      <c r="BI109">
        <v>0.191</v>
      </c>
      <c r="BJ109">
        <v>4.4999999999999998E-2</v>
      </c>
      <c r="BK109">
        <v>1.8200000000000001E-2</v>
      </c>
    </row>
    <row r="110" spans="1:63" x14ac:dyDescent="0.25">
      <c r="A110" t="s">
        <v>107</v>
      </c>
      <c r="B110">
        <v>45302</v>
      </c>
      <c r="C110">
        <v>67</v>
      </c>
      <c r="D110">
        <v>33.51</v>
      </c>
      <c r="E110" s="1">
        <v>2245.34</v>
      </c>
      <c r="F110" s="1">
        <v>2202.7199999999998</v>
      </c>
      <c r="G110">
        <v>1.8E-3</v>
      </c>
      <c r="H110">
        <v>5.0000000000000001E-4</v>
      </c>
      <c r="I110">
        <v>1.1299999999999999E-2</v>
      </c>
      <c r="J110">
        <v>2.9999999999999997E-4</v>
      </c>
      <c r="K110">
        <v>9.6199999999999994E-2</v>
      </c>
      <c r="L110">
        <v>0.85589999999999999</v>
      </c>
      <c r="M110">
        <v>3.4099999999999998E-2</v>
      </c>
      <c r="N110">
        <v>0.43559999999999999</v>
      </c>
      <c r="O110">
        <v>2.0000000000000001E-4</v>
      </c>
      <c r="P110">
        <v>0.155</v>
      </c>
      <c r="Q110" s="1">
        <v>55860</v>
      </c>
      <c r="R110">
        <v>0.34810000000000002</v>
      </c>
      <c r="S110">
        <v>9.6299999999999997E-2</v>
      </c>
      <c r="T110">
        <v>0.55559999999999998</v>
      </c>
      <c r="U110">
        <v>14</v>
      </c>
      <c r="V110" s="1">
        <v>75411</v>
      </c>
      <c r="W110">
        <v>156.36000000000001</v>
      </c>
      <c r="X110" s="1">
        <v>102847.31</v>
      </c>
      <c r="Y110">
        <v>0.77729999999999999</v>
      </c>
      <c r="Z110">
        <v>0.19159999999999999</v>
      </c>
      <c r="AA110">
        <v>3.1099999999999999E-2</v>
      </c>
      <c r="AB110">
        <v>0.22270000000000001</v>
      </c>
      <c r="AC110">
        <v>102.85</v>
      </c>
      <c r="AD110" s="1">
        <v>3270.15</v>
      </c>
      <c r="AE110">
        <v>377.75</v>
      </c>
      <c r="AF110" s="1">
        <v>100116.36</v>
      </c>
      <c r="AG110">
        <v>132</v>
      </c>
      <c r="AH110" s="1">
        <v>31416</v>
      </c>
      <c r="AI110" s="1">
        <v>44099</v>
      </c>
      <c r="AJ110">
        <v>48.95</v>
      </c>
      <c r="AK110">
        <v>28.7</v>
      </c>
      <c r="AL110">
        <v>41.57</v>
      </c>
      <c r="AM110">
        <v>3.7</v>
      </c>
      <c r="AN110">
        <v>197.81</v>
      </c>
      <c r="AO110">
        <v>0.9768</v>
      </c>
      <c r="AP110" s="1">
        <v>1082.54</v>
      </c>
      <c r="AQ110" s="1">
        <v>1677.9</v>
      </c>
      <c r="AR110" s="1">
        <v>5635.18</v>
      </c>
      <c r="AS110">
        <v>658.89</v>
      </c>
      <c r="AT110">
        <v>316.45999999999998</v>
      </c>
      <c r="AU110" s="1">
        <v>9370.98</v>
      </c>
      <c r="AV110" s="1">
        <v>6342.97</v>
      </c>
      <c r="AW110">
        <v>0.52470000000000006</v>
      </c>
      <c r="AX110" s="1">
        <v>3879.35</v>
      </c>
      <c r="AY110">
        <v>0.32090000000000002</v>
      </c>
      <c r="AZ110" s="1">
        <v>1046.57</v>
      </c>
      <c r="BA110">
        <v>8.6599999999999996E-2</v>
      </c>
      <c r="BB110">
        <v>819.82</v>
      </c>
      <c r="BC110">
        <v>6.7799999999999999E-2</v>
      </c>
      <c r="BD110" s="1">
        <v>12088.71</v>
      </c>
      <c r="BE110" s="1">
        <v>5401.5</v>
      </c>
      <c r="BF110">
        <v>2.2643</v>
      </c>
      <c r="BG110">
        <v>0.55430000000000001</v>
      </c>
      <c r="BH110">
        <v>0.2167</v>
      </c>
      <c r="BI110">
        <v>0.17130000000000001</v>
      </c>
      <c r="BJ110">
        <v>3.6900000000000002E-2</v>
      </c>
      <c r="BK110">
        <v>2.0799999999999999E-2</v>
      </c>
    </row>
    <row r="111" spans="1:63" x14ac:dyDescent="0.25">
      <c r="A111" t="s">
        <v>108</v>
      </c>
      <c r="B111">
        <v>45310</v>
      </c>
      <c r="C111">
        <v>44</v>
      </c>
      <c r="D111">
        <v>28.25</v>
      </c>
      <c r="E111" s="1">
        <v>1242.82</v>
      </c>
      <c r="F111" s="1">
        <v>1320.51</v>
      </c>
      <c r="G111">
        <v>1.5E-3</v>
      </c>
      <c r="H111">
        <v>1.11E-2</v>
      </c>
      <c r="I111">
        <v>2.3E-3</v>
      </c>
      <c r="J111">
        <v>0</v>
      </c>
      <c r="K111">
        <v>1.35E-2</v>
      </c>
      <c r="L111">
        <v>0.9637</v>
      </c>
      <c r="M111">
        <v>7.9000000000000008E-3</v>
      </c>
      <c r="N111">
        <v>0.16439999999999999</v>
      </c>
      <c r="O111">
        <v>4.3E-3</v>
      </c>
      <c r="P111">
        <v>0.1119</v>
      </c>
      <c r="Q111" s="1">
        <v>59591.12</v>
      </c>
      <c r="R111">
        <v>0.11700000000000001</v>
      </c>
      <c r="S111">
        <v>9.5699999999999993E-2</v>
      </c>
      <c r="T111">
        <v>0.78720000000000001</v>
      </c>
      <c r="U111">
        <v>7.9</v>
      </c>
      <c r="V111" s="1">
        <v>88063.54</v>
      </c>
      <c r="W111">
        <v>157.32</v>
      </c>
      <c r="X111" s="1">
        <v>129667.45</v>
      </c>
      <c r="Y111">
        <v>0.88580000000000003</v>
      </c>
      <c r="Z111">
        <v>9.1300000000000006E-2</v>
      </c>
      <c r="AA111">
        <v>2.29E-2</v>
      </c>
      <c r="AB111">
        <v>0.1142</v>
      </c>
      <c r="AC111">
        <v>129.66999999999999</v>
      </c>
      <c r="AD111" s="1">
        <v>3360.3</v>
      </c>
      <c r="AE111">
        <v>445.3</v>
      </c>
      <c r="AF111" s="1">
        <v>111244.49</v>
      </c>
      <c r="AG111">
        <v>196</v>
      </c>
      <c r="AH111" s="1">
        <v>35849</v>
      </c>
      <c r="AI111" s="1">
        <v>57835</v>
      </c>
      <c r="AJ111">
        <v>48.48</v>
      </c>
      <c r="AK111">
        <v>24.31</v>
      </c>
      <c r="AL111">
        <v>35.82</v>
      </c>
      <c r="AM111">
        <v>5</v>
      </c>
      <c r="AN111">
        <v>745.63</v>
      </c>
      <c r="AO111">
        <v>0.96289999999999998</v>
      </c>
      <c r="AP111" s="1">
        <v>1213.8900000000001</v>
      </c>
      <c r="AQ111" s="1">
        <v>1431.25</v>
      </c>
      <c r="AR111" s="1">
        <v>6885.68</v>
      </c>
      <c r="AS111">
        <v>286.18</v>
      </c>
      <c r="AT111">
        <v>239.53</v>
      </c>
      <c r="AU111" s="1">
        <v>10056.52</v>
      </c>
      <c r="AV111" s="1">
        <v>5887.49</v>
      </c>
      <c r="AW111">
        <v>0.51580000000000004</v>
      </c>
      <c r="AX111" s="1">
        <v>3560.19</v>
      </c>
      <c r="AY111">
        <v>0.31190000000000001</v>
      </c>
      <c r="AZ111" s="1">
        <v>1526.06</v>
      </c>
      <c r="BA111">
        <v>0.13370000000000001</v>
      </c>
      <c r="BB111">
        <v>441.26</v>
      </c>
      <c r="BC111">
        <v>3.8699999999999998E-2</v>
      </c>
      <c r="BD111" s="1">
        <v>11414.99</v>
      </c>
      <c r="BE111" s="1">
        <v>5725.51</v>
      </c>
      <c r="BF111">
        <v>1.6165</v>
      </c>
      <c r="BG111">
        <v>0.61509999999999998</v>
      </c>
      <c r="BH111">
        <v>0.22770000000000001</v>
      </c>
      <c r="BI111">
        <v>7.4999999999999997E-2</v>
      </c>
      <c r="BJ111">
        <v>3.1399999999999997E-2</v>
      </c>
      <c r="BK111">
        <v>5.0799999999999998E-2</v>
      </c>
    </row>
    <row r="112" spans="1:63" x14ac:dyDescent="0.25">
      <c r="A112" t="s">
        <v>109</v>
      </c>
      <c r="B112">
        <v>46516</v>
      </c>
      <c r="C112">
        <v>109</v>
      </c>
      <c r="D112">
        <v>7.02</v>
      </c>
      <c r="E112">
        <v>764.69</v>
      </c>
      <c r="F112">
        <v>879.39</v>
      </c>
      <c r="G112">
        <v>7.6E-3</v>
      </c>
      <c r="H112">
        <v>0</v>
      </c>
      <c r="I112">
        <v>3.3999999999999998E-3</v>
      </c>
      <c r="J112">
        <v>0</v>
      </c>
      <c r="K112">
        <v>7.7000000000000002E-3</v>
      </c>
      <c r="L112">
        <v>0.97340000000000004</v>
      </c>
      <c r="M112">
        <v>8.0000000000000002E-3</v>
      </c>
      <c r="N112">
        <v>0.35730000000000001</v>
      </c>
      <c r="O112">
        <v>1E-3</v>
      </c>
      <c r="P112">
        <v>0.1452</v>
      </c>
      <c r="Q112" s="1">
        <v>52741.52</v>
      </c>
      <c r="R112">
        <v>0.21540000000000001</v>
      </c>
      <c r="S112">
        <v>0.13850000000000001</v>
      </c>
      <c r="T112">
        <v>0.6462</v>
      </c>
      <c r="U112">
        <v>5.7</v>
      </c>
      <c r="V112" s="1">
        <v>80176.14</v>
      </c>
      <c r="W112">
        <v>125.55</v>
      </c>
      <c r="X112" s="1">
        <v>180744.22</v>
      </c>
      <c r="Y112">
        <v>0.88680000000000003</v>
      </c>
      <c r="Z112">
        <v>6.8599999999999994E-2</v>
      </c>
      <c r="AA112">
        <v>4.4600000000000001E-2</v>
      </c>
      <c r="AB112">
        <v>0.1132</v>
      </c>
      <c r="AC112">
        <v>180.74</v>
      </c>
      <c r="AD112" s="1">
        <v>4516.99</v>
      </c>
      <c r="AE112">
        <v>613.09</v>
      </c>
      <c r="AF112" s="1">
        <v>128583.03</v>
      </c>
      <c r="AG112">
        <v>277</v>
      </c>
      <c r="AH112" s="1">
        <v>32678</v>
      </c>
      <c r="AI112" s="1">
        <v>51778</v>
      </c>
      <c r="AJ112">
        <v>49.2</v>
      </c>
      <c r="AK112">
        <v>22.7</v>
      </c>
      <c r="AL112">
        <v>38.9</v>
      </c>
      <c r="AM112">
        <v>5</v>
      </c>
      <c r="AN112" s="1">
        <v>1963.25</v>
      </c>
      <c r="AO112">
        <v>1.2946</v>
      </c>
      <c r="AP112" s="1">
        <v>1336.35</v>
      </c>
      <c r="AQ112" s="1">
        <v>1958.26</v>
      </c>
      <c r="AR112" s="1">
        <v>5425.61</v>
      </c>
      <c r="AS112">
        <v>785.48</v>
      </c>
      <c r="AT112">
        <v>384.52</v>
      </c>
      <c r="AU112" s="1">
        <v>9890.19</v>
      </c>
      <c r="AV112" s="1">
        <v>5263.57</v>
      </c>
      <c r="AW112">
        <v>0.41830000000000001</v>
      </c>
      <c r="AX112" s="1">
        <v>4734.3</v>
      </c>
      <c r="AY112">
        <v>0.37630000000000002</v>
      </c>
      <c r="AZ112" s="1">
        <v>2056.71</v>
      </c>
      <c r="BA112">
        <v>0.16350000000000001</v>
      </c>
      <c r="BB112">
        <v>527.85</v>
      </c>
      <c r="BC112">
        <v>4.2000000000000003E-2</v>
      </c>
      <c r="BD112" s="1">
        <v>12582.43</v>
      </c>
      <c r="BE112" s="1">
        <v>5566.33</v>
      </c>
      <c r="BF112">
        <v>1.3980999999999999</v>
      </c>
      <c r="BG112">
        <v>0.51459999999999995</v>
      </c>
      <c r="BH112">
        <v>0.25829999999999997</v>
      </c>
      <c r="BI112">
        <v>0.18</v>
      </c>
      <c r="BJ112">
        <v>3.1899999999999998E-2</v>
      </c>
      <c r="BK112">
        <v>1.5100000000000001E-2</v>
      </c>
    </row>
    <row r="113" spans="1:63" x14ac:dyDescent="0.25">
      <c r="A113" t="s">
        <v>110</v>
      </c>
      <c r="B113">
        <v>48140</v>
      </c>
      <c r="C113">
        <v>25</v>
      </c>
      <c r="D113">
        <v>33.24</v>
      </c>
      <c r="E113">
        <v>830.95</v>
      </c>
      <c r="F113">
        <v>831.36</v>
      </c>
      <c r="G113">
        <v>1.1999999999999999E-3</v>
      </c>
      <c r="H113">
        <v>0</v>
      </c>
      <c r="I113">
        <v>3.5999999999999999E-3</v>
      </c>
      <c r="J113">
        <v>0</v>
      </c>
      <c r="K113">
        <v>3.3099999999999997E-2</v>
      </c>
      <c r="L113">
        <v>0.93879999999999997</v>
      </c>
      <c r="M113">
        <v>2.3300000000000001E-2</v>
      </c>
      <c r="N113">
        <v>0.24460000000000001</v>
      </c>
      <c r="O113">
        <v>0</v>
      </c>
      <c r="P113">
        <v>9.7199999999999995E-2</v>
      </c>
      <c r="Q113" s="1">
        <v>53828.06</v>
      </c>
      <c r="R113">
        <v>0.18310000000000001</v>
      </c>
      <c r="S113">
        <v>0.2394</v>
      </c>
      <c r="T113">
        <v>0.57750000000000001</v>
      </c>
      <c r="U113">
        <v>8.9</v>
      </c>
      <c r="V113" s="1">
        <v>67190.45</v>
      </c>
      <c r="W113">
        <v>88.11</v>
      </c>
      <c r="X113" s="1">
        <v>253204.08</v>
      </c>
      <c r="Y113">
        <v>0.87819999999999998</v>
      </c>
      <c r="Z113">
        <v>8.2500000000000004E-2</v>
      </c>
      <c r="AA113">
        <v>3.9300000000000002E-2</v>
      </c>
      <c r="AB113">
        <v>0.12180000000000001</v>
      </c>
      <c r="AC113">
        <v>253.2</v>
      </c>
      <c r="AD113" s="1">
        <v>10177.73</v>
      </c>
      <c r="AE113" s="1">
        <v>1185.8</v>
      </c>
      <c r="AF113" s="1">
        <v>235866.5</v>
      </c>
      <c r="AG113">
        <v>568</v>
      </c>
      <c r="AH113" s="1">
        <v>37946</v>
      </c>
      <c r="AI113" s="1">
        <v>67863</v>
      </c>
      <c r="AJ113">
        <v>58.16</v>
      </c>
      <c r="AK113">
        <v>39.520000000000003</v>
      </c>
      <c r="AL113">
        <v>38.82</v>
      </c>
      <c r="AM113">
        <v>5.0999999999999996</v>
      </c>
      <c r="AN113">
        <v>0</v>
      </c>
      <c r="AO113">
        <v>1.1758</v>
      </c>
      <c r="AP113" s="1">
        <v>1912.35</v>
      </c>
      <c r="AQ113" s="1">
        <v>2018.39</v>
      </c>
      <c r="AR113" s="1">
        <v>6161.06</v>
      </c>
      <c r="AS113">
        <v>828.6</v>
      </c>
      <c r="AT113">
        <v>188.74</v>
      </c>
      <c r="AU113" s="1">
        <v>11109.08</v>
      </c>
      <c r="AV113" s="1">
        <v>3853.89</v>
      </c>
      <c r="AW113">
        <v>0.26650000000000001</v>
      </c>
      <c r="AX113" s="1">
        <v>8676.82</v>
      </c>
      <c r="AY113">
        <v>0.59989999999999999</v>
      </c>
      <c r="AZ113" s="1">
        <v>1435.85</v>
      </c>
      <c r="BA113">
        <v>9.9299999999999999E-2</v>
      </c>
      <c r="BB113">
        <v>496.71</v>
      </c>
      <c r="BC113">
        <v>3.4299999999999997E-2</v>
      </c>
      <c r="BD113" s="1">
        <v>14463.28</v>
      </c>
      <c r="BE113" s="1">
        <v>3155.32</v>
      </c>
      <c r="BF113">
        <v>0.39069999999999999</v>
      </c>
      <c r="BG113">
        <v>0.61429999999999996</v>
      </c>
      <c r="BH113">
        <v>0.2132</v>
      </c>
      <c r="BI113">
        <v>0.11749999999999999</v>
      </c>
      <c r="BJ113">
        <v>3.6999999999999998E-2</v>
      </c>
      <c r="BK113">
        <v>1.7999999999999999E-2</v>
      </c>
    </row>
    <row r="114" spans="1:63" x14ac:dyDescent="0.25">
      <c r="A114" t="s">
        <v>111</v>
      </c>
      <c r="B114">
        <v>45328</v>
      </c>
      <c r="C114">
        <v>16</v>
      </c>
      <c r="D114">
        <v>66.12</v>
      </c>
      <c r="E114" s="1">
        <v>1057.9100000000001</v>
      </c>
      <c r="F114" s="1">
        <v>1033.72</v>
      </c>
      <c r="G114">
        <v>8.2000000000000007E-3</v>
      </c>
      <c r="H114">
        <v>1E-3</v>
      </c>
      <c r="I114">
        <v>4.8999999999999998E-3</v>
      </c>
      <c r="J114">
        <v>0</v>
      </c>
      <c r="K114">
        <v>2.01E-2</v>
      </c>
      <c r="L114">
        <v>0.92949999999999999</v>
      </c>
      <c r="M114">
        <v>3.6400000000000002E-2</v>
      </c>
      <c r="N114">
        <v>0.32179999999999997</v>
      </c>
      <c r="O114">
        <v>2.7000000000000001E-3</v>
      </c>
      <c r="P114">
        <v>0.1535</v>
      </c>
      <c r="Q114" s="1">
        <v>46493.69</v>
      </c>
      <c r="R114">
        <v>0.47220000000000001</v>
      </c>
      <c r="S114">
        <v>0.20830000000000001</v>
      </c>
      <c r="T114">
        <v>0.31940000000000002</v>
      </c>
      <c r="U114">
        <v>9.3000000000000007</v>
      </c>
      <c r="V114" s="1">
        <v>74880.600000000006</v>
      </c>
      <c r="W114">
        <v>112.1</v>
      </c>
      <c r="X114" s="1">
        <v>172694.59</v>
      </c>
      <c r="Y114">
        <v>0.7409</v>
      </c>
      <c r="Z114">
        <v>0.22639999999999999</v>
      </c>
      <c r="AA114">
        <v>3.27E-2</v>
      </c>
      <c r="AB114">
        <v>0.2591</v>
      </c>
      <c r="AC114">
        <v>172.69</v>
      </c>
      <c r="AD114" s="1">
        <v>3925.64</v>
      </c>
      <c r="AE114">
        <v>533.41</v>
      </c>
      <c r="AF114" s="1">
        <v>171294.67</v>
      </c>
      <c r="AG114">
        <v>467</v>
      </c>
      <c r="AH114" s="1">
        <v>31570</v>
      </c>
      <c r="AI114" s="1">
        <v>52681</v>
      </c>
      <c r="AJ114">
        <v>31.7</v>
      </c>
      <c r="AK114">
        <v>22.51</v>
      </c>
      <c r="AL114">
        <v>22.17</v>
      </c>
      <c r="AM114">
        <v>0</v>
      </c>
      <c r="AN114" s="1">
        <v>1720.66</v>
      </c>
      <c r="AO114">
        <v>1.1573</v>
      </c>
      <c r="AP114" s="1">
        <v>1291.83</v>
      </c>
      <c r="AQ114" s="1">
        <v>1388.3</v>
      </c>
      <c r="AR114" s="1">
        <v>5041.1499999999996</v>
      </c>
      <c r="AS114">
        <v>416.53</v>
      </c>
      <c r="AT114">
        <v>285.76</v>
      </c>
      <c r="AU114" s="1">
        <v>8423.57</v>
      </c>
      <c r="AV114" s="1">
        <v>3285.2</v>
      </c>
      <c r="AW114">
        <v>0.30709999999999998</v>
      </c>
      <c r="AX114" s="1">
        <v>5041.5600000000004</v>
      </c>
      <c r="AY114">
        <v>0.4713</v>
      </c>
      <c r="AZ114" s="1">
        <v>1694.73</v>
      </c>
      <c r="BA114">
        <v>0.15840000000000001</v>
      </c>
      <c r="BB114">
        <v>676.09</v>
      </c>
      <c r="BC114">
        <v>6.3200000000000006E-2</v>
      </c>
      <c r="BD114" s="1">
        <v>10697.59</v>
      </c>
      <c r="BE114" s="1">
        <v>2244.5</v>
      </c>
      <c r="BF114">
        <v>0.51659999999999995</v>
      </c>
      <c r="BG114">
        <v>0.48809999999999998</v>
      </c>
      <c r="BH114">
        <v>0.1648</v>
      </c>
      <c r="BI114">
        <v>0.28820000000000001</v>
      </c>
      <c r="BJ114">
        <v>3.2399999999999998E-2</v>
      </c>
      <c r="BK114">
        <v>2.6499999999999999E-2</v>
      </c>
    </row>
    <row r="115" spans="1:63" x14ac:dyDescent="0.25">
      <c r="A115" t="s">
        <v>112</v>
      </c>
      <c r="B115">
        <v>43802</v>
      </c>
      <c r="C115">
        <v>137</v>
      </c>
      <c r="D115">
        <v>518.26</v>
      </c>
      <c r="E115" s="1">
        <v>71001.94</v>
      </c>
      <c r="F115" s="1">
        <v>49696.43</v>
      </c>
      <c r="G115">
        <v>3.6600000000000001E-2</v>
      </c>
      <c r="H115">
        <v>2.9999999999999997E-4</v>
      </c>
      <c r="I115">
        <v>0.55230000000000001</v>
      </c>
      <c r="J115">
        <v>1.9E-3</v>
      </c>
      <c r="K115">
        <v>0.1055</v>
      </c>
      <c r="L115">
        <v>0.24030000000000001</v>
      </c>
      <c r="M115">
        <v>6.3E-2</v>
      </c>
      <c r="N115">
        <v>1</v>
      </c>
      <c r="O115">
        <v>0.11700000000000001</v>
      </c>
      <c r="P115">
        <v>0.1638</v>
      </c>
      <c r="Q115" s="1">
        <v>65566.539999999994</v>
      </c>
      <c r="R115">
        <v>0.34560000000000002</v>
      </c>
      <c r="S115">
        <v>0.1348</v>
      </c>
      <c r="T115">
        <v>0.51949999999999996</v>
      </c>
      <c r="U115">
        <v>364.7</v>
      </c>
      <c r="V115" s="1">
        <v>96275.19</v>
      </c>
      <c r="W115">
        <v>194.66</v>
      </c>
      <c r="X115" s="1">
        <v>125313.02</v>
      </c>
      <c r="Y115">
        <v>0.55779999999999996</v>
      </c>
      <c r="Z115">
        <v>0.40660000000000002</v>
      </c>
      <c r="AA115">
        <v>3.56E-2</v>
      </c>
      <c r="AB115">
        <v>0.44219999999999998</v>
      </c>
      <c r="AC115">
        <v>125.31</v>
      </c>
      <c r="AD115" s="1">
        <v>5730.99</v>
      </c>
      <c r="AE115">
        <v>509.58</v>
      </c>
      <c r="AF115" s="1">
        <v>125651.36</v>
      </c>
      <c r="AG115">
        <v>270</v>
      </c>
      <c r="AH115" s="1">
        <v>28397</v>
      </c>
      <c r="AI115" s="1">
        <v>44676</v>
      </c>
      <c r="AJ115">
        <v>71.099999999999994</v>
      </c>
      <c r="AK115">
        <v>39.840000000000003</v>
      </c>
      <c r="AL115">
        <v>51.6</v>
      </c>
      <c r="AM115">
        <v>4.51</v>
      </c>
      <c r="AN115">
        <v>0</v>
      </c>
      <c r="AO115">
        <v>0.92830000000000001</v>
      </c>
      <c r="AP115" s="1">
        <v>2145.21</v>
      </c>
      <c r="AQ115" s="1">
        <v>2785.96</v>
      </c>
      <c r="AR115" s="1">
        <v>7253.7</v>
      </c>
      <c r="AS115" s="1">
        <v>1295.95</v>
      </c>
      <c r="AT115">
        <v>693.42</v>
      </c>
      <c r="AU115" s="1">
        <v>14174.23</v>
      </c>
      <c r="AV115" s="1">
        <v>7186.23</v>
      </c>
      <c r="AW115">
        <v>0.40110000000000001</v>
      </c>
      <c r="AX115" s="1">
        <v>8243.9500000000007</v>
      </c>
      <c r="AY115">
        <v>0.46010000000000001</v>
      </c>
      <c r="AZ115">
        <v>605.13</v>
      </c>
      <c r="BA115">
        <v>3.3799999999999997E-2</v>
      </c>
      <c r="BB115" s="1">
        <v>1880.53</v>
      </c>
      <c r="BC115">
        <v>0.105</v>
      </c>
      <c r="BD115" s="1">
        <v>17915.849999999999</v>
      </c>
      <c r="BE115" s="1">
        <v>1908.12</v>
      </c>
      <c r="BF115">
        <v>0.57950000000000002</v>
      </c>
      <c r="BG115">
        <v>0.47389999999999999</v>
      </c>
      <c r="BH115">
        <v>0.2036</v>
      </c>
      <c r="BI115">
        <v>0.27979999999999999</v>
      </c>
      <c r="BJ115">
        <v>3.1E-2</v>
      </c>
      <c r="BK115">
        <v>1.17E-2</v>
      </c>
    </row>
    <row r="116" spans="1:63" x14ac:dyDescent="0.25">
      <c r="A116" t="s">
        <v>113</v>
      </c>
      <c r="B116">
        <v>49312</v>
      </c>
      <c r="C116">
        <v>73</v>
      </c>
      <c r="D116">
        <v>12.87</v>
      </c>
      <c r="E116">
        <v>939.15</v>
      </c>
      <c r="F116">
        <v>865.93</v>
      </c>
      <c r="G116">
        <v>6.8999999999999999E-3</v>
      </c>
      <c r="H116">
        <v>0</v>
      </c>
      <c r="I116">
        <v>1.1900000000000001E-2</v>
      </c>
      <c r="J116">
        <v>2.3E-3</v>
      </c>
      <c r="K116">
        <v>5.1299999999999998E-2</v>
      </c>
      <c r="L116">
        <v>0.90769999999999995</v>
      </c>
      <c r="M116">
        <v>1.9900000000000001E-2</v>
      </c>
      <c r="N116">
        <v>0.3004</v>
      </c>
      <c r="O116">
        <v>0</v>
      </c>
      <c r="P116">
        <v>0.1303</v>
      </c>
      <c r="Q116" s="1">
        <v>53617.64</v>
      </c>
      <c r="R116">
        <v>0.52559999999999996</v>
      </c>
      <c r="S116">
        <v>0.1026</v>
      </c>
      <c r="T116">
        <v>0.37180000000000002</v>
      </c>
      <c r="U116">
        <v>5.2</v>
      </c>
      <c r="V116" s="1">
        <v>74555.259999999995</v>
      </c>
      <c r="W116">
        <v>175.29</v>
      </c>
      <c r="X116" s="1">
        <v>142857.67000000001</v>
      </c>
      <c r="Y116">
        <v>0.93710000000000004</v>
      </c>
      <c r="Z116">
        <v>2.3400000000000001E-2</v>
      </c>
      <c r="AA116">
        <v>3.9600000000000003E-2</v>
      </c>
      <c r="AB116">
        <v>6.2899999999999998E-2</v>
      </c>
      <c r="AC116">
        <v>142.86000000000001</v>
      </c>
      <c r="AD116" s="1">
        <v>3148.33</v>
      </c>
      <c r="AE116">
        <v>435.51</v>
      </c>
      <c r="AF116" s="1">
        <v>117971.69</v>
      </c>
      <c r="AG116">
        <v>227</v>
      </c>
      <c r="AH116" s="1">
        <v>34801</v>
      </c>
      <c r="AI116" s="1">
        <v>50628</v>
      </c>
      <c r="AJ116">
        <v>29.7</v>
      </c>
      <c r="AK116">
        <v>21.7</v>
      </c>
      <c r="AL116">
        <v>22.63</v>
      </c>
      <c r="AM116">
        <v>4.3499999999999996</v>
      </c>
      <c r="AN116" s="1">
        <v>1262.4100000000001</v>
      </c>
      <c r="AO116">
        <v>1.363</v>
      </c>
      <c r="AP116" s="1">
        <v>1269.83</v>
      </c>
      <c r="AQ116" s="1">
        <v>1660.16</v>
      </c>
      <c r="AR116" s="1">
        <v>5819.35</v>
      </c>
      <c r="AS116">
        <v>316.3</v>
      </c>
      <c r="AT116">
        <v>114.72</v>
      </c>
      <c r="AU116" s="1">
        <v>9180.41</v>
      </c>
      <c r="AV116" s="1">
        <v>6801.84</v>
      </c>
      <c r="AW116">
        <v>0.55130000000000001</v>
      </c>
      <c r="AX116" s="1">
        <v>4181.8500000000004</v>
      </c>
      <c r="AY116">
        <v>0.33889999999999998</v>
      </c>
      <c r="AZ116">
        <v>811.05</v>
      </c>
      <c r="BA116">
        <v>6.5699999999999995E-2</v>
      </c>
      <c r="BB116">
        <v>543.42999999999995</v>
      </c>
      <c r="BC116">
        <v>4.3999999999999997E-2</v>
      </c>
      <c r="BD116" s="1">
        <v>12338.16</v>
      </c>
      <c r="BE116" s="1">
        <v>5236.1499999999996</v>
      </c>
      <c r="BF116">
        <v>1.8174999999999999</v>
      </c>
      <c r="BG116">
        <v>0.56320000000000003</v>
      </c>
      <c r="BH116">
        <v>0.20280000000000001</v>
      </c>
      <c r="BI116">
        <v>0.18390000000000001</v>
      </c>
      <c r="BJ116">
        <v>3.9199999999999999E-2</v>
      </c>
      <c r="BK116">
        <v>1.09E-2</v>
      </c>
    </row>
    <row r="117" spans="1:63" x14ac:dyDescent="0.25">
      <c r="A117" t="s">
        <v>114</v>
      </c>
      <c r="B117">
        <v>43810</v>
      </c>
      <c r="C117">
        <v>59</v>
      </c>
      <c r="D117">
        <v>29.47</v>
      </c>
      <c r="E117" s="1">
        <v>1738.7</v>
      </c>
      <c r="F117" s="1">
        <v>1643.67</v>
      </c>
      <c r="G117">
        <v>6.4999999999999997E-3</v>
      </c>
      <c r="H117">
        <v>0</v>
      </c>
      <c r="I117">
        <v>1.0200000000000001E-2</v>
      </c>
      <c r="J117">
        <v>5.9999999999999995E-4</v>
      </c>
      <c r="K117">
        <v>2.63E-2</v>
      </c>
      <c r="L117">
        <v>0.91459999999999997</v>
      </c>
      <c r="M117">
        <v>4.1799999999999997E-2</v>
      </c>
      <c r="N117">
        <v>0.66300000000000003</v>
      </c>
      <c r="O117">
        <v>2.3999999999999998E-3</v>
      </c>
      <c r="P117">
        <v>0.1628</v>
      </c>
      <c r="Q117" s="1">
        <v>52049.27</v>
      </c>
      <c r="R117">
        <v>0.31069999999999998</v>
      </c>
      <c r="S117">
        <v>0.17480000000000001</v>
      </c>
      <c r="T117">
        <v>0.51459999999999995</v>
      </c>
      <c r="U117">
        <v>9</v>
      </c>
      <c r="V117" s="1">
        <v>73588.89</v>
      </c>
      <c r="W117">
        <v>184.96</v>
      </c>
      <c r="X117" s="1">
        <v>124889.83</v>
      </c>
      <c r="Y117">
        <v>0.7006</v>
      </c>
      <c r="Z117">
        <v>0.25840000000000002</v>
      </c>
      <c r="AA117">
        <v>4.1000000000000002E-2</v>
      </c>
      <c r="AB117">
        <v>0.2994</v>
      </c>
      <c r="AC117">
        <v>124.89</v>
      </c>
      <c r="AD117" s="1">
        <v>3003.69</v>
      </c>
      <c r="AE117">
        <v>388.91</v>
      </c>
      <c r="AF117" s="1">
        <v>109838.62</v>
      </c>
      <c r="AG117">
        <v>186</v>
      </c>
      <c r="AH117" s="1">
        <v>25937</v>
      </c>
      <c r="AI117" s="1">
        <v>51695</v>
      </c>
      <c r="AJ117">
        <v>36.4</v>
      </c>
      <c r="AK117">
        <v>22.78</v>
      </c>
      <c r="AL117">
        <v>25.53</v>
      </c>
      <c r="AM117">
        <v>3.7</v>
      </c>
      <c r="AN117">
        <v>0</v>
      </c>
      <c r="AO117">
        <v>0.65980000000000005</v>
      </c>
      <c r="AP117" s="1">
        <v>1432.04</v>
      </c>
      <c r="AQ117" s="1">
        <v>1878.73</v>
      </c>
      <c r="AR117" s="1">
        <v>6203.88</v>
      </c>
      <c r="AS117">
        <v>506.84</v>
      </c>
      <c r="AT117">
        <v>312.83999999999997</v>
      </c>
      <c r="AU117" s="1">
        <v>10334.32</v>
      </c>
      <c r="AV117" s="1">
        <v>7414.58</v>
      </c>
      <c r="AW117">
        <v>0.62080000000000002</v>
      </c>
      <c r="AX117" s="1">
        <v>2517.52</v>
      </c>
      <c r="AY117">
        <v>0.21079999999999999</v>
      </c>
      <c r="AZ117">
        <v>577.66</v>
      </c>
      <c r="BA117">
        <v>4.8399999999999999E-2</v>
      </c>
      <c r="BB117" s="1">
        <v>1433.84</v>
      </c>
      <c r="BC117">
        <v>0.1201</v>
      </c>
      <c r="BD117" s="1">
        <v>11943.61</v>
      </c>
      <c r="BE117" s="1">
        <v>6266.92</v>
      </c>
      <c r="BF117">
        <v>1.3680000000000001</v>
      </c>
      <c r="BG117">
        <v>0.52210000000000001</v>
      </c>
      <c r="BH117">
        <v>0.24210000000000001</v>
      </c>
      <c r="BI117">
        <v>0.1988</v>
      </c>
      <c r="BJ117">
        <v>2.3199999999999998E-2</v>
      </c>
      <c r="BK117">
        <v>1.38E-2</v>
      </c>
    </row>
    <row r="118" spans="1:63" x14ac:dyDescent="0.25">
      <c r="A118" t="s">
        <v>115</v>
      </c>
      <c r="B118">
        <v>47548</v>
      </c>
      <c r="C118">
        <v>70</v>
      </c>
      <c r="D118">
        <v>6.23</v>
      </c>
      <c r="E118">
        <v>435.9</v>
      </c>
      <c r="F118">
        <v>390.41</v>
      </c>
      <c r="G118">
        <v>0</v>
      </c>
      <c r="H118">
        <v>0</v>
      </c>
      <c r="I118">
        <v>0</v>
      </c>
      <c r="J118">
        <v>0</v>
      </c>
      <c r="K118">
        <v>5.7000000000000002E-3</v>
      </c>
      <c r="L118">
        <v>0.99150000000000005</v>
      </c>
      <c r="M118">
        <v>2.7000000000000001E-3</v>
      </c>
      <c r="N118">
        <v>0.40479999999999999</v>
      </c>
      <c r="O118">
        <v>5.1000000000000004E-3</v>
      </c>
      <c r="P118">
        <v>0.2097</v>
      </c>
      <c r="Q118" s="1">
        <v>41296.5</v>
      </c>
      <c r="R118">
        <v>0.36670000000000003</v>
      </c>
      <c r="S118">
        <v>6.6699999999999995E-2</v>
      </c>
      <c r="T118">
        <v>0.56669999999999998</v>
      </c>
      <c r="U118">
        <v>7.2</v>
      </c>
      <c r="V118" s="1">
        <v>63728.61</v>
      </c>
      <c r="W118">
        <v>55.8</v>
      </c>
      <c r="X118" s="1">
        <v>192946.85</v>
      </c>
      <c r="Y118">
        <v>0.73760000000000003</v>
      </c>
      <c r="Z118">
        <v>9.8199999999999996E-2</v>
      </c>
      <c r="AA118">
        <v>0.16420000000000001</v>
      </c>
      <c r="AB118">
        <v>0.26240000000000002</v>
      </c>
      <c r="AC118">
        <v>192.95</v>
      </c>
      <c r="AD118" s="1">
        <v>6346.22</v>
      </c>
      <c r="AE118">
        <v>626.49</v>
      </c>
      <c r="AF118" s="1">
        <v>170609.52</v>
      </c>
      <c r="AG118">
        <v>465</v>
      </c>
      <c r="AH118" s="1">
        <v>32394</v>
      </c>
      <c r="AI118" s="1">
        <v>48110</v>
      </c>
      <c r="AJ118">
        <v>47.17</v>
      </c>
      <c r="AK118">
        <v>29.69</v>
      </c>
      <c r="AL118">
        <v>33.090000000000003</v>
      </c>
      <c r="AM118">
        <v>4</v>
      </c>
      <c r="AN118">
        <v>0</v>
      </c>
      <c r="AO118">
        <v>1.327</v>
      </c>
      <c r="AP118" s="1">
        <v>2334.48</v>
      </c>
      <c r="AQ118" s="1">
        <v>2457.65</v>
      </c>
      <c r="AR118" s="1">
        <v>5838.49</v>
      </c>
      <c r="AS118">
        <v>579.71</v>
      </c>
      <c r="AT118">
        <v>341.63</v>
      </c>
      <c r="AU118" s="1">
        <v>11551.9</v>
      </c>
      <c r="AV118" s="1">
        <v>6805.98</v>
      </c>
      <c r="AW118">
        <v>0.4451</v>
      </c>
      <c r="AX118" s="1">
        <v>5645.75</v>
      </c>
      <c r="AY118">
        <v>0.36919999999999997</v>
      </c>
      <c r="AZ118" s="1">
        <v>1782.31</v>
      </c>
      <c r="BA118">
        <v>0.1166</v>
      </c>
      <c r="BB118" s="1">
        <v>1058.1400000000001</v>
      </c>
      <c r="BC118">
        <v>6.9199999999999998E-2</v>
      </c>
      <c r="BD118" s="1">
        <v>15292.18</v>
      </c>
      <c r="BE118" s="1">
        <v>4808.05</v>
      </c>
      <c r="BF118">
        <v>1.4077999999999999</v>
      </c>
      <c r="BG118">
        <v>0.47639999999999999</v>
      </c>
      <c r="BH118">
        <v>0.19789999999999999</v>
      </c>
      <c r="BI118">
        <v>0.26250000000000001</v>
      </c>
      <c r="BJ118">
        <v>3.7600000000000001E-2</v>
      </c>
      <c r="BK118">
        <v>2.5600000000000001E-2</v>
      </c>
    </row>
    <row r="119" spans="1:63" x14ac:dyDescent="0.25">
      <c r="A119" t="s">
        <v>116</v>
      </c>
      <c r="B119">
        <v>49320</v>
      </c>
      <c r="C119">
        <v>80</v>
      </c>
      <c r="D119">
        <v>6.95</v>
      </c>
      <c r="E119">
        <v>556.39</v>
      </c>
      <c r="F119">
        <v>446.45</v>
      </c>
      <c r="G119">
        <v>2.2000000000000001E-3</v>
      </c>
      <c r="H119">
        <v>0</v>
      </c>
      <c r="I119">
        <v>5.0000000000000001E-3</v>
      </c>
      <c r="J119">
        <v>0</v>
      </c>
      <c r="K119">
        <v>2.8899999999999999E-2</v>
      </c>
      <c r="L119">
        <v>0.95669999999999999</v>
      </c>
      <c r="M119">
        <v>7.1999999999999998E-3</v>
      </c>
      <c r="N119">
        <v>0.39650000000000002</v>
      </c>
      <c r="O119">
        <v>0</v>
      </c>
      <c r="P119">
        <v>0.2137</v>
      </c>
      <c r="Q119" s="1">
        <v>45300.32</v>
      </c>
      <c r="R119">
        <v>0.43180000000000002</v>
      </c>
      <c r="S119">
        <v>0.18179999999999999</v>
      </c>
      <c r="T119">
        <v>0.38640000000000002</v>
      </c>
      <c r="U119">
        <v>4.0999999999999996</v>
      </c>
      <c r="V119" s="1">
        <v>69593.17</v>
      </c>
      <c r="W119">
        <v>129.46</v>
      </c>
      <c r="X119" s="1">
        <v>158621.74</v>
      </c>
      <c r="Y119">
        <v>0.8528</v>
      </c>
      <c r="Z119">
        <v>3.3500000000000002E-2</v>
      </c>
      <c r="AA119">
        <v>0.1137</v>
      </c>
      <c r="AB119">
        <v>0.1472</v>
      </c>
      <c r="AC119">
        <v>158.62</v>
      </c>
      <c r="AD119" s="1">
        <v>3724.4</v>
      </c>
      <c r="AE119">
        <v>396.93</v>
      </c>
      <c r="AF119" s="1">
        <v>113291.19</v>
      </c>
      <c r="AG119">
        <v>203</v>
      </c>
      <c r="AH119" s="1">
        <v>33225</v>
      </c>
      <c r="AI119" s="1">
        <v>46559</v>
      </c>
      <c r="AJ119">
        <v>34.35</v>
      </c>
      <c r="AK119">
        <v>22</v>
      </c>
      <c r="AL119">
        <v>24.24</v>
      </c>
      <c r="AM119">
        <v>4.45</v>
      </c>
      <c r="AN119" s="1">
        <v>1207.26</v>
      </c>
      <c r="AO119">
        <v>1.5329999999999999</v>
      </c>
      <c r="AP119" s="1">
        <v>1661.23</v>
      </c>
      <c r="AQ119" s="1">
        <v>2780.95</v>
      </c>
      <c r="AR119" s="1">
        <v>6828.37</v>
      </c>
      <c r="AS119">
        <v>550.52</v>
      </c>
      <c r="AT119">
        <v>352.76</v>
      </c>
      <c r="AU119" s="1">
        <v>12173.91</v>
      </c>
      <c r="AV119" s="1">
        <v>9018.3700000000008</v>
      </c>
      <c r="AW119">
        <v>0.54169999999999996</v>
      </c>
      <c r="AX119" s="1">
        <v>5195.1000000000004</v>
      </c>
      <c r="AY119">
        <v>0.312</v>
      </c>
      <c r="AZ119" s="1">
        <v>1465.14</v>
      </c>
      <c r="BA119">
        <v>8.7999999999999995E-2</v>
      </c>
      <c r="BB119">
        <v>971.07</v>
      </c>
      <c r="BC119">
        <v>5.8299999999999998E-2</v>
      </c>
      <c r="BD119" s="1">
        <v>16649.68</v>
      </c>
      <c r="BE119" s="1">
        <v>5178.2700000000004</v>
      </c>
      <c r="BF119">
        <v>1.9638</v>
      </c>
      <c r="BG119">
        <v>0.44979999999999998</v>
      </c>
      <c r="BH119">
        <v>0.1799</v>
      </c>
      <c r="BI119">
        <v>0.31609999999999999</v>
      </c>
      <c r="BJ119">
        <v>3.04E-2</v>
      </c>
      <c r="BK119">
        <v>2.3800000000000002E-2</v>
      </c>
    </row>
    <row r="120" spans="1:63" x14ac:dyDescent="0.25">
      <c r="A120" t="s">
        <v>117</v>
      </c>
      <c r="B120">
        <v>49981</v>
      </c>
      <c r="C120">
        <v>23</v>
      </c>
      <c r="D120">
        <v>130.87</v>
      </c>
      <c r="E120" s="1">
        <v>3009.97</v>
      </c>
      <c r="F120" s="1">
        <v>2825.07</v>
      </c>
      <c r="G120">
        <v>5.0299999999999997E-2</v>
      </c>
      <c r="H120">
        <v>3.7000000000000002E-3</v>
      </c>
      <c r="I120">
        <v>0.13389999999999999</v>
      </c>
      <c r="J120">
        <v>1.4E-3</v>
      </c>
      <c r="K120">
        <v>2.2599999999999999E-2</v>
      </c>
      <c r="L120">
        <v>0.74570000000000003</v>
      </c>
      <c r="M120">
        <v>4.2500000000000003E-2</v>
      </c>
      <c r="N120">
        <v>0.1699</v>
      </c>
      <c r="O120">
        <v>2.2499999999999999E-2</v>
      </c>
      <c r="P120">
        <v>9.2299999999999993E-2</v>
      </c>
      <c r="Q120" s="1">
        <v>64962.559999999998</v>
      </c>
      <c r="R120">
        <v>0.2893</v>
      </c>
      <c r="S120">
        <v>0.20300000000000001</v>
      </c>
      <c r="T120">
        <v>0.50760000000000005</v>
      </c>
      <c r="U120">
        <v>17</v>
      </c>
      <c r="V120" s="1">
        <v>92165.47</v>
      </c>
      <c r="W120">
        <v>177.06</v>
      </c>
      <c r="X120" s="1">
        <v>271341.98</v>
      </c>
      <c r="Y120">
        <v>0.57330000000000003</v>
      </c>
      <c r="Z120">
        <v>0.34799999999999998</v>
      </c>
      <c r="AA120">
        <v>7.8600000000000003E-2</v>
      </c>
      <c r="AB120">
        <v>0.42670000000000002</v>
      </c>
      <c r="AC120">
        <v>271.33999999999997</v>
      </c>
      <c r="AD120" s="1">
        <v>10692.98</v>
      </c>
      <c r="AE120">
        <v>881.38</v>
      </c>
      <c r="AF120" s="1">
        <v>265187.26</v>
      </c>
      <c r="AG120">
        <v>583</v>
      </c>
      <c r="AH120" s="1">
        <v>46014</v>
      </c>
      <c r="AI120" s="1">
        <v>83658</v>
      </c>
      <c r="AJ120">
        <v>61.67</v>
      </c>
      <c r="AK120">
        <v>36.380000000000003</v>
      </c>
      <c r="AL120">
        <v>39.36</v>
      </c>
      <c r="AM120">
        <v>5.0999999999999996</v>
      </c>
      <c r="AN120">
        <v>0</v>
      </c>
      <c r="AO120">
        <v>0.58809999999999996</v>
      </c>
      <c r="AP120" s="1">
        <v>1334.19</v>
      </c>
      <c r="AQ120" s="1">
        <v>1929.51</v>
      </c>
      <c r="AR120" s="1">
        <v>7176.33</v>
      </c>
      <c r="AS120">
        <v>636.91999999999996</v>
      </c>
      <c r="AT120">
        <v>183.84</v>
      </c>
      <c r="AU120" s="1">
        <v>11260.79</v>
      </c>
      <c r="AV120" s="1">
        <v>2306.6</v>
      </c>
      <c r="AW120">
        <v>0.16950000000000001</v>
      </c>
      <c r="AX120" s="1">
        <v>10350.379999999999</v>
      </c>
      <c r="AY120">
        <v>0.76039999999999996</v>
      </c>
      <c r="AZ120">
        <v>481.49</v>
      </c>
      <c r="BA120">
        <v>3.5400000000000001E-2</v>
      </c>
      <c r="BB120">
        <v>473.09</v>
      </c>
      <c r="BC120">
        <v>3.4799999999999998E-2</v>
      </c>
      <c r="BD120" s="1">
        <v>13611.56</v>
      </c>
      <c r="BE120">
        <v>325.35000000000002</v>
      </c>
      <c r="BF120">
        <v>3.7600000000000001E-2</v>
      </c>
      <c r="BG120">
        <v>0.57989999999999997</v>
      </c>
      <c r="BH120">
        <v>0.19289999999999999</v>
      </c>
      <c r="BI120">
        <v>0.16450000000000001</v>
      </c>
      <c r="BJ120">
        <v>3.6700000000000003E-2</v>
      </c>
      <c r="BK120">
        <v>2.5999999999999999E-2</v>
      </c>
    </row>
    <row r="121" spans="1:63" x14ac:dyDescent="0.25">
      <c r="A121" t="s">
        <v>118</v>
      </c>
      <c r="B121">
        <v>47431</v>
      </c>
      <c r="C121">
        <v>101</v>
      </c>
      <c r="D121">
        <v>6.25</v>
      </c>
      <c r="E121">
        <v>631.29999999999995</v>
      </c>
      <c r="F121">
        <v>522.59</v>
      </c>
      <c r="G121">
        <v>9.5999999999999992E-3</v>
      </c>
      <c r="H121">
        <v>0</v>
      </c>
      <c r="I121">
        <v>2.2100000000000002E-2</v>
      </c>
      <c r="J121">
        <v>0</v>
      </c>
      <c r="K121">
        <v>2.3900000000000001E-2</v>
      </c>
      <c r="L121">
        <v>0.92810000000000004</v>
      </c>
      <c r="M121">
        <v>1.6400000000000001E-2</v>
      </c>
      <c r="N121">
        <v>0.37630000000000002</v>
      </c>
      <c r="O121">
        <v>0</v>
      </c>
      <c r="P121">
        <v>0.15890000000000001</v>
      </c>
      <c r="Q121" s="1">
        <v>52010.09</v>
      </c>
      <c r="R121">
        <v>0.43640000000000001</v>
      </c>
      <c r="S121">
        <v>9.0899999999999995E-2</v>
      </c>
      <c r="T121">
        <v>0.47270000000000001</v>
      </c>
      <c r="U121">
        <v>5.5</v>
      </c>
      <c r="V121" s="1">
        <v>62966.89</v>
      </c>
      <c r="W121">
        <v>114.54</v>
      </c>
      <c r="X121" s="1">
        <v>198456.55</v>
      </c>
      <c r="Y121">
        <v>0.86350000000000005</v>
      </c>
      <c r="Z121">
        <v>9.5899999999999999E-2</v>
      </c>
      <c r="AA121">
        <v>4.0599999999999997E-2</v>
      </c>
      <c r="AB121">
        <v>0.13650000000000001</v>
      </c>
      <c r="AC121">
        <v>198.46</v>
      </c>
      <c r="AD121" s="1">
        <v>4231.8599999999997</v>
      </c>
      <c r="AE121">
        <v>510.13</v>
      </c>
      <c r="AF121" s="1">
        <v>161342.72</v>
      </c>
      <c r="AG121">
        <v>436</v>
      </c>
      <c r="AH121" s="1">
        <v>35666</v>
      </c>
      <c r="AI121" s="1">
        <v>54558</v>
      </c>
      <c r="AJ121">
        <v>32.799999999999997</v>
      </c>
      <c r="AK121">
        <v>20.05</v>
      </c>
      <c r="AL121">
        <v>27.91</v>
      </c>
      <c r="AM121">
        <v>5.4</v>
      </c>
      <c r="AN121" s="1">
        <v>2524.37</v>
      </c>
      <c r="AO121">
        <v>1.6812</v>
      </c>
      <c r="AP121" s="1">
        <v>2485.3000000000002</v>
      </c>
      <c r="AQ121" s="1">
        <v>2704.25</v>
      </c>
      <c r="AR121" s="1">
        <v>7127.44</v>
      </c>
      <c r="AS121">
        <v>709.03</v>
      </c>
      <c r="AT121">
        <v>231.22</v>
      </c>
      <c r="AU121" s="1">
        <v>13257.29</v>
      </c>
      <c r="AV121" s="1">
        <v>6824.92</v>
      </c>
      <c r="AW121">
        <v>0.41089999999999999</v>
      </c>
      <c r="AX121" s="1">
        <v>7608.99</v>
      </c>
      <c r="AY121">
        <v>0.45810000000000001</v>
      </c>
      <c r="AZ121" s="1">
        <v>1372.73</v>
      </c>
      <c r="BA121">
        <v>8.2699999999999996E-2</v>
      </c>
      <c r="BB121">
        <v>801.44</v>
      </c>
      <c r="BC121">
        <v>4.8300000000000003E-2</v>
      </c>
      <c r="BD121" s="1">
        <v>16608.09</v>
      </c>
      <c r="BE121" s="1">
        <v>3411.55</v>
      </c>
      <c r="BF121">
        <v>1.0680000000000001</v>
      </c>
      <c r="BG121">
        <v>0.49619999999999997</v>
      </c>
      <c r="BH121">
        <v>0.1789</v>
      </c>
      <c r="BI121">
        <v>0.2157</v>
      </c>
      <c r="BJ121">
        <v>3.7199999999999997E-2</v>
      </c>
      <c r="BK121">
        <v>7.2099999999999997E-2</v>
      </c>
    </row>
    <row r="122" spans="1:63" x14ac:dyDescent="0.25">
      <c r="A122" t="s">
        <v>119</v>
      </c>
      <c r="B122">
        <v>43828</v>
      </c>
      <c r="C122">
        <v>9</v>
      </c>
      <c r="D122">
        <v>189.81</v>
      </c>
      <c r="E122" s="1">
        <v>1708.28</v>
      </c>
      <c r="F122" s="1">
        <v>1468.93</v>
      </c>
      <c r="G122">
        <v>6.7999999999999996E-3</v>
      </c>
      <c r="H122">
        <v>0</v>
      </c>
      <c r="I122">
        <v>2.58E-2</v>
      </c>
      <c r="J122">
        <v>6.9999999999999999E-4</v>
      </c>
      <c r="K122">
        <v>1.38E-2</v>
      </c>
      <c r="L122">
        <v>0.90490000000000004</v>
      </c>
      <c r="M122">
        <v>4.8000000000000001E-2</v>
      </c>
      <c r="N122">
        <v>0.99790000000000001</v>
      </c>
      <c r="O122">
        <v>6.9999999999999999E-4</v>
      </c>
      <c r="P122">
        <v>0.1804</v>
      </c>
      <c r="Q122" s="1">
        <v>117085.77</v>
      </c>
      <c r="R122">
        <v>0.19439999999999999</v>
      </c>
      <c r="S122">
        <v>0.19439999999999999</v>
      </c>
      <c r="T122">
        <v>0.61109999999999998</v>
      </c>
      <c r="U122">
        <v>1.1000000000000001</v>
      </c>
      <c r="V122" s="1">
        <v>840924.09</v>
      </c>
      <c r="W122" s="1">
        <v>1493.3</v>
      </c>
      <c r="X122" s="1">
        <v>96858.73</v>
      </c>
      <c r="Y122">
        <v>0.62760000000000005</v>
      </c>
      <c r="Z122">
        <v>0.31979999999999997</v>
      </c>
      <c r="AA122">
        <v>5.2600000000000001E-2</v>
      </c>
      <c r="AB122">
        <v>0.37240000000000001</v>
      </c>
      <c r="AC122">
        <v>96.86</v>
      </c>
      <c r="AD122" s="1">
        <v>3493.18</v>
      </c>
      <c r="AE122">
        <v>416.44</v>
      </c>
      <c r="AF122" s="1">
        <v>91071.33</v>
      </c>
      <c r="AG122">
        <v>104</v>
      </c>
      <c r="AH122" s="1">
        <v>24035</v>
      </c>
      <c r="AI122" s="1">
        <v>42312</v>
      </c>
      <c r="AJ122">
        <v>57.66</v>
      </c>
      <c r="AK122">
        <v>33.47</v>
      </c>
      <c r="AL122">
        <v>37.6</v>
      </c>
      <c r="AM122">
        <v>4.5999999999999996</v>
      </c>
      <c r="AN122">
        <v>0</v>
      </c>
      <c r="AO122">
        <v>0.99370000000000003</v>
      </c>
      <c r="AP122" s="1">
        <v>1696.54</v>
      </c>
      <c r="AQ122" s="1">
        <v>1711.99</v>
      </c>
      <c r="AR122" s="1">
        <v>6969.17</v>
      </c>
      <c r="AS122">
        <v>326.24</v>
      </c>
      <c r="AT122">
        <v>291.95999999999998</v>
      </c>
      <c r="AU122" s="1">
        <v>10995.89</v>
      </c>
      <c r="AV122" s="1">
        <v>8263.41</v>
      </c>
      <c r="AW122">
        <v>0.58499999999999996</v>
      </c>
      <c r="AX122" s="1">
        <v>3281.08</v>
      </c>
      <c r="AY122">
        <v>0.23230000000000001</v>
      </c>
      <c r="AZ122">
        <v>827.5</v>
      </c>
      <c r="BA122">
        <v>5.8599999999999999E-2</v>
      </c>
      <c r="BB122" s="1">
        <v>1752.68</v>
      </c>
      <c r="BC122">
        <v>0.1241</v>
      </c>
      <c r="BD122" s="1">
        <v>14124.68</v>
      </c>
      <c r="BE122" s="1">
        <v>5731.13</v>
      </c>
      <c r="BF122">
        <v>2.2222</v>
      </c>
      <c r="BG122">
        <v>0.51549999999999996</v>
      </c>
      <c r="BH122">
        <v>0.23069999999999999</v>
      </c>
      <c r="BI122">
        <v>0.2044</v>
      </c>
      <c r="BJ122">
        <v>2.58E-2</v>
      </c>
      <c r="BK122">
        <v>2.3699999999999999E-2</v>
      </c>
    </row>
    <row r="123" spans="1:63" x14ac:dyDescent="0.25">
      <c r="A123" t="s">
        <v>120</v>
      </c>
      <c r="B123">
        <v>49999</v>
      </c>
      <c r="C123">
        <v>13</v>
      </c>
      <c r="D123">
        <v>117.18</v>
      </c>
      <c r="E123" s="1">
        <v>1523.36</v>
      </c>
      <c r="F123" s="1">
        <v>2051.27</v>
      </c>
      <c r="G123">
        <v>1.7000000000000001E-2</v>
      </c>
      <c r="H123">
        <v>1E-3</v>
      </c>
      <c r="I123">
        <v>4.0800000000000003E-2</v>
      </c>
      <c r="J123">
        <v>1E-3</v>
      </c>
      <c r="K123">
        <v>2.0299999999999999E-2</v>
      </c>
      <c r="L123">
        <v>0.88949999999999996</v>
      </c>
      <c r="M123">
        <v>3.0499999999999999E-2</v>
      </c>
      <c r="N123">
        <v>0.43809999999999999</v>
      </c>
      <c r="O123">
        <v>1.14E-2</v>
      </c>
      <c r="P123">
        <v>0.1502</v>
      </c>
      <c r="Q123" s="1">
        <v>53576.23</v>
      </c>
      <c r="R123">
        <v>0.1181</v>
      </c>
      <c r="S123">
        <v>0.1575</v>
      </c>
      <c r="T123">
        <v>0.72440000000000004</v>
      </c>
      <c r="U123">
        <v>12</v>
      </c>
      <c r="V123" s="1">
        <v>92778</v>
      </c>
      <c r="W123">
        <v>123.09</v>
      </c>
      <c r="X123" s="1">
        <v>190995.71</v>
      </c>
      <c r="Y123">
        <v>0.8034</v>
      </c>
      <c r="Z123">
        <v>0.15679999999999999</v>
      </c>
      <c r="AA123">
        <v>3.9699999999999999E-2</v>
      </c>
      <c r="AB123">
        <v>0.1966</v>
      </c>
      <c r="AC123">
        <v>191</v>
      </c>
      <c r="AD123" s="1">
        <v>8392.4</v>
      </c>
      <c r="AE123" s="1">
        <v>1123.33</v>
      </c>
      <c r="AF123" s="1">
        <v>135261.54999999999</v>
      </c>
      <c r="AG123">
        <v>327</v>
      </c>
      <c r="AH123" s="1">
        <v>33737</v>
      </c>
      <c r="AI123" s="1">
        <v>56062</v>
      </c>
      <c r="AJ123">
        <v>77.650000000000006</v>
      </c>
      <c r="AK123">
        <v>41.64</v>
      </c>
      <c r="AL123">
        <v>47.19</v>
      </c>
      <c r="AM123">
        <v>5.6</v>
      </c>
      <c r="AN123">
        <v>0</v>
      </c>
      <c r="AO123">
        <v>1.1491</v>
      </c>
      <c r="AP123" s="1">
        <v>1645.98</v>
      </c>
      <c r="AQ123" s="1">
        <v>1659.81</v>
      </c>
      <c r="AR123" s="1">
        <v>6582.02</v>
      </c>
      <c r="AS123">
        <v>547.30999999999995</v>
      </c>
      <c r="AT123">
        <v>106.65</v>
      </c>
      <c r="AU123" s="1">
        <v>10541.79</v>
      </c>
      <c r="AV123" s="1">
        <v>2981.6</v>
      </c>
      <c r="AW123">
        <v>0.20799999999999999</v>
      </c>
      <c r="AX123" s="1">
        <v>5143.82</v>
      </c>
      <c r="AY123">
        <v>0.3589</v>
      </c>
      <c r="AZ123" s="1">
        <v>5551.96</v>
      </c>
      <c r="BA123">
        <v>0.38740000000000002</v>
      </c>
      <c r="BB123">
        <v>654.54</v>
      </c>
      <c r="BC123">
        <v>4.5699999999999998E-2</v>
      </c>
      <c r="BD123" s="1">
        <v>14331.91</v>
      </c>
      <c r="BE123" s="1">
        <v>5208.53</v>
      </c>
      <c r="BF123">
        <v>0.84360000000000002</v>
      </c>
      <c r="BG123">
        <v>0.44350000000000001</v>
      </c>
      <c r="BH123">
        <v>0.3221</v>
      </c>
      <c r="BI123">
        <v>0.20019999999999999</v>
      </c>
      <c r="BJ123">
        <v>1.41E-2</v>
      </c>
      <c r="BK123">
        <v>0.02</v>
      </c>
    </row>
    <row r="124" spans="1:63" x14ac:dyDescent="0.25">
      <c r="A124" t="s">
        <v>121</v>
      </c>
      <c r="B124">
        <v>45336</v>
      </c>
      <c r="C124">
        <v>35</v>
      </c>
      <c r="D124">
        <v>23.44</v>
      </c>
      <c r="E124">
        <v>820.31</v>
      </c>
      <c r="F124">
        <v>774.22</v>
      </c>
      <c r="G124">
        <v>1.2999999999999999E-3</v>
      </c>
      <c r="H124">
        <v>0</v>
      </c>
      <c r="I124">
        <v>5.3E-3</v>
      </c>
      <c r="J124">
        <v>0</v>
      </c>
      <c r="K124">
        <v>1.4500000000000001E-2</v>
      </c>
      <c r="L124">
        <v>0.94440000000000002</v>
      </c>
      <c r="M124">
        <v>3.4500000000000003E-2</v>
      </c>
      <c r="N124">
        <v>0.39</v>
      </c>
      <c r="O124">
        <v>0</v>
      </c>
      <c r="P124">
        <v>8.4699999999999998E-2</v>
      </c>
      <c r="Q124" s="1">
        <v>54531.71</v>
      </c>
      <c r="R124">
        <v>0.375</v>
      </c>
      <c r="S124">
        <v>0.16070000000000001</v>
      </c>
      <c r="T124">
        <v>0.46429999999999999</v>
      </c>
      <c r="U124">
        <v>5.6</v>
      </c>
      <c r="V124" s="1">
        <v>80696.070000000007</v>
      </c>
      <c r="W124">
        <v>136.76</v>
      </c>
      <c r="X124" s="1">
        <v>119769.76</v>
      </c>
      <c r="Y124">
        <v>0.84209999999999996</v>
      </c>
      <c r="Z124">
        <v>0.11700000000000001</v>
      </c>
      <c r="AA124">
        <v>4.0899999999999999E-2</v>
      </c>
      <c r="AB124">
        <v>0.15790000000000001</v>
      </c>
      <c r="AC124">
        <v>119.77</v>
      </c>
      <c r="AD124" s="1">
        <v>2810.07</v>
      </c>
      <c r="AE124">
        <v>371.56</v>
      </c>
      <c r="AF124" s="1">
        <v>123375.98</v>
      </c>
      <c r="AG124">
        <v>254</v>
      </c>
      <c r="AH124" s="1">
        <v>33193</v>
      </c>
      <c r="AI124" s="1">
        <v>50524</v>
      </c>
      <c r="AJ124">
        <v>35.299999999999997</v>
      </c>
      <c r="AK124">
        <v>22.39</v>
      </c>
      <c r="AL124">
        <v>27.01</v>
      </c>
      <c r="AM124">
        <v>3.9</v>
      </c>
      <c r="AN124" s="1">
        <v>2413.87</v>
      </c>
      <c r="AO124">
        <v>1.6052999999999999</v>
      </c>
      <c r="AP124" s="1">
        <v>1594.37</v>
      </c>
      <c r="AQ124" s="1">
        <v>1644.39</v>
      </c>
      <c r="AR124" s="1">
        <v>6033.43</v>
      </c>
      <c r="AS124">
        <v>541.03</v>
      </c>
      <c r="AT124">
        <v>290.3</v>
      </c>
      <c r="AU124" s="1">
        <v>10103.57</v>
      </c>
      <c r="AV124" s="1">
        <v>5853.28</v>
      </c>
      <c r="AW124">
        <v>0.44359999999999999</v>
      </c>
      <c r="AX124" s="1">
        <v>5337.01</v>
      </c>
      <c r="AY124">
        <v>0.40450000000000003</v>
      </c>
      <c r="AZ124" s="1">
        <v>1402.31</v>
      </c>
      <c r="BA124">
        <v>0.10630000000000001</v>
      </c>
      <c r="BB124">
        <v>601.35</v>
      </c>
      <c r="BC124">
        <v>4.5600000000000002E-2</v>
      </c>
      <c r="BD124" s="1">
        <v>13193.95</v>
      </c>
      <c r="BE124" s="1">
        <v>5042.7700000000004</v>
      </c>
      <c r="BF124">
        <v>1.6344000000000001</v>
      </c>
      <c r="BG124">
        <v>0.55349999999999999</v>
      </c>
      <c r="BH124">
        <v>0.18729999999999999</v>
      </c>
      <c r="BI124">
        <v>0.21129999999999999</v>
      </c>
      <c r="BJ124">
        <v>3.4299999999999997E-2</v>
      </c>
      <c r="BK124">
        <v>1.3599999999999999E-2</v>
      </c>
    </row>
    <row r="125" spans="1:63" x14ac:dyDescent="0.25">
      <c r="A125" t="s">
        <v>122</v>
      </c>
      <c r="B125">
        <v>45344</v>
      </c>
      <c r="C125">
        <v>20</v>
      </c>
      <c r="D125">
        <v>39.83</v>
      </c>
      <c r="E125">
        <v>796.61</v>
      </c>
      <c r="F125">
        <v>604.57000000000005</v>
      </c>
      <c r="G125">
        <v>6.6E-3</v>
      </c>
      <c r="H125">
        <v>0</v>
      </c>
      <c r="I125">
        <v>2.3699999999999999E-2</v>
      </c>
      <c r="J125">
        <v>1.6999999999999999E-3</v>
      </c>
      <c r="K125">
        <v>3.3E-3</v>
      </c>
      <c r="L125">
        <v>0.90939999999999999</v>
      </c>
      <c r="M125">
        <v>5.5300000000000002E-2</v>
      </c>
      <c r="N125">
        <v>1</v>
      </c>
      <c r="O125">
        <v>1.6999999999999999E-3</v>
      </c>
      <c r="P125">
        <v>0.15939999999999999</v>
      </c>
      <c r="Q125" s="1">
        <v>46916.61</v>
      </c>
      <c r="R125">
        <v>0.20369999999999999</v>
      </c>
      <c r="S125">
        <v>0.14810000000000001</v>
      </c>
      <c r="T125">
        <v>0.64810000000000001</v>
      </c>
      <c r="U125">
        <v>6.3</v>
      </c>
      <c r="V125" s="1">
        <v>55208.02</v>
      </c>
      <c r="W125">
        <v>116.57</v>
      </c>
      <c r="X125" s="1">
        <v>86007.93</v>
      </c>
      <c r="Y125">
        <v>0.76100000000000001</v>
      </c>
      <c r="Z125">
        <v>0.1593</v>
      </c>
      <c r="AA125">
        <v>7.9699999999999993E-2</v>
      </c>
      <c r="AB125">
        <v>0.23899999999999999</v>
      </c>
      <c r="AC125">
        <v>86.01</v>
      </c>
      <c r="AD125" s="1">
        <v>3334.69</v>
      </c>
      <c r="AE125">
        <v>498.77</v>
      </c>
      <c r="AF125" s="1">
        <v>81047.92</v>
      </c>
      <c r="AG125">
        <v>67</v>
      </c>
      <c r="AH125" s="1">
        <v>26737</v>
      </c>
      <c r="AI125" s="1">
        <v>37517</v>
      </c>
      <c r="AJ125">
        <v>64.900000000000006</v>
      </c>
      <c r="AK125">
        <v>33.409999999999997</v>
      </c>
      <c r="AL125">
        <v>51.31</v>
      </c>
      <c r="AM125">
        <v>3.8</v>
      </c>
      <c r="AN125">
        <v>241.74</v>
      </c>
      <c r="AO125">
        <v>1.1847000000000001</v>
      </c>
      <c r="AP125" s="1">
        <v>1853.96</v>
      </c>
      <c r="AQ125" s="1">
        <v>2185.42</v>
      </c>
      <c r="AR125" s="1">
        <v>6755.25</v>
      </c>
      <c r="AS125">
        <v>423.39</v>
      </c>
      <c r="AT125">
        <v>408.59</v>
      </c>
      <c r="AU125" s="1">
        <v>11626.55</v>
      </c>
      <c r="AV125" s="1">
        <v>10823.08</v>
      </c>
      <c r="AW125">
        <v>0.63680000000000003</v>
      </c>
      <c r="AX125" s="1">
        <v>3863.45</v>
      </c>
      <c r="AY125">
        <v>0.2273</v>
      </c>
      <c r="AZ125">
        <v>840.1</v>
      </c>
      <c r="BA125">
        <v>4.9399999999999999E-2</v>
      </c>
      <c r="BB125" s="1">
        <v>1468.18</v>
      </c>
      <c r="BC125">
        <v>8.6400000000000005E-2</v>
      </c>
      <c r="BD125" s="1">
        <v>16994.810000000001</v>
      </c>
      <c r="BE125" s="1">
        <v>5741.18</v>
      </c>
      <c r="BF125">
        <v>2.8355000000000001</v>
      </c>
      <c r="BG125">
        <v>0.40960000000000002</v>
      </c>
      <c r="BH125">
        <v>0.24360000000000001</v>
      </c>
      <c r="BI125">
        <v>0.27300000000000002</v>
      </c>
      <c r="BJ125">
        <v>3.1E-2</v>
      </c>
      <c r="BK125">
        <v>4.2799999999999998E-2</v>
      </c>
    </row>
    <row r="126" spans="1:63" x14ac:dyDescent="0.25">
      <c r="A126" t="s">
        <v>123</v>
      </c>
      <c r="B126">
        <v>46433</v>
      </c>
      <c r="C126">
        <v>38</v>
      </c>
      <c r="D126">
        <v>25.52</v>
      </c>
      <c r="E126">
        <v>969.8</v>
      </c>
      <c r="F126" s="1">
        <v>1283.7</v>
      </c>
      <c r="G126">
        <v>8.0000000000000004E-4</v>
      </c>
      <c r="H126">
        <v>8.0000000000000004E-4</v>
      </c>
      <c r="I126">
        <v>0</v>
      </c>
      <c r="J126">
        <v>0</v>
      </c>
      <c r="K126">
        <v>7.6E-3</v>
      </c>
      <c r="L126">
        <v>0.98680000000000001</v>
      </c>
      <c r="M126">
        <v>4.0000000000000001E-3</v>
      </c>
      <c r="N126">
        <v>0.37440000000000001</v>
      </c>
      <c r="O126">
        <v>0</v>
      </c>
      <c r="P126">
        <v>0.1047</v>
      </c>
      <c r="Q126" s="1">
        <v>48832.15</v>
      </c>
      <c r="R126">
        <v>0.25840000000000002</v>
      </c>
      <c r="S126">
        <v>0.28089999999999998</v>
      </c>
      <c r="T126">
        <v>0.4607</v>
      </c>
      <c r="U126">
        <v>11.2</v>
      </c>
      <c r="V126" s="1">
        <v>56769.64</v>
      </c>
      <c r="W126">
        <v>84.84</v>
      </c>
      <c r="X126" s="1">
        <v>113479.06</v>
      </c>
      <c r="Y126">
        <v>0.84630000000000005</v>
      </c>
      <c r="Z126">
        <v>7.6100000000000001E-2</v>
      </c>
      <c r="AA126">
        <v>7.7600000000000002E-2</v>
      </c>
      <c r="AB126">
        <v>0.1537</v>
      </c>
      <c r="AC126">
        <v>113.48</v>
      </c>
      <c r="AD126" s="1">
        <v>2574.96</v>
      </c>
      <c r="AE126">
        <v>369.53</v>
      </c>
      <c r="AF126" s="1">
        <v>81816.55</v>
      </c>
      <c r="AG126">
        <v>71</v>
      </c>
      <c r="AH126" s="1">
        <v>32335</v>
      </c>
      <c r="AI126" s="1">
        <v>51339</v>
      </c>
      <c r="AJ126">
        <v>30.3</v>
      </c>
      <c r="AK126">
        <v>22.04</v>
      </c>
      <c r="AL126">
        <v>22.15</v>
      </c>
      <c r="AM126">
        <v>3.2</v>
      </c>
      <c r="AN126" s="1">
        <v>1291.6199999999999</v>
      </c>
      <c r="AO126">
        <v>1.1660999999999999</v>
      </c>
      <c r="AP126" s="1">
        <v>1254.8</v>
      </c>
      <c r="AQ126" s="1">
        <v>2005.14</v>
      </c>
      <c r="AR126" s="1">
        <v>5113.74</v>
      </c>
      <c r="AS126">
        <v>502.67</v>
      </c>
      <c r="AT126">
        <v>292.95999999999998</v>
      </c>
      <c r="AU126" s="1">
        <v>9169.34</v>
      </c>
      <c r="AV126" s="1">
        <v>4718.3100000000004</v>
      </c>
      <c r="AW126">
        <v>0.45240000000000002</v>
      </c>
      <c r="AX126" s="1">
        <v>2623.82</v>
      </c>
      <c r="AY126">
        <v>0.25159999999999999</v>
      </c>
      <c r="AZ126" s="1">
        <v>2553.2600000000002</v>
      </c>
      <c r="BA126">
        <v>0.24479999999999999</v>
      </c>
      <c r="BB126">
        <v>534.38</v>
      </c>
      <c r="BC126">
        <v>5.1200000000000002E-2</v>
      </c>
      <c r="BD126" s="1">
        <v>10429.76</v>
      </c>
      <c r="BE126" s="1">
        <v>7427.38</v>
      </c>
      <c r="BF126">
        <v>2.4937</v>
      </c>
      <c r="BG126">
        <v>0.53239999999999998</v>
      </c>
      <c r="BH126">
        <v>0.21779999999999999</v>
      </c>
      <c r="BI126">
        <v>0.20150000000000001</v>
      </c>
      <c r="BJ126">
        <v>3.7400000000000003E-2</v>
      </c>
      <c r="BK126">
        <v>1.09E-2</v>
      </c>
    </row>
    <row r="127" spans="1:63" x14ac:dyDescent="0.25">
      <c r="A127" t="s">
        <v>124</v>
      </c>
      <c r="B127">
        <v>49429</v>
      </c>
      <c r="C127">
        <v>104</v>
      </c>
      <c r="D127">
        <v>11.71</v>
      </c>
      <c r="E127" s="1">
        <v>1217.3599999999999</v>
      </c>
      <c r="F127" s="1">
        <v>1098.07</v>
      </c>
      <c r="G127">
        <v>8.9999999999999998E-4</v>
      </c>
      <c r="H127">
        <v>0</v>
      </c>
      <c r="I127">
        <v>4.5999999999999999E-3</v>
      </c>
      <c r="J127">
        <v>0</v>
      </c>
      <c r="K127">
        <v>1.0200000000000001E-2</v>
      </c>
      <c r="L127">
        <v>0.96350000000000002</v>
      </c>
      <c r="M127">
        <v>2.0799999999999999E-2</v>
      </c>
      <c r="N127">
        <v>0.39539999999999997</v>
      </c>
      <c r="O127">
        <v>0</v>
      </c>
      <c r="P127">
        <v>0.11409999999999999</v>
      </c>
      <c r="Q127" s="1">
        <v>48013.31</v>
      </c>
      <c r="R127">
        <v>0.1807</v>
      </c>
      <c r="S127">
        <v>0.1807</v>
      </c>
      <c r="T127">
        <v>0.63859999999999995</v>
      </c>
      <c r="U127">
        <v>12.5</v>
      </c>
      <c r="V127" s="1">
        <v>50251.92</v>
      </c>
      <c r="W127">
        <v>94.36</v>
      </c>
      <c r="X127" s="1">
        <v>123922.22</v>
      </c>
      <c r="Y127">
        <v>0.88470000000000004</v>
      </c>
      <c r="Z127">
        <v>3.2399999999999998E-2</v>
      </c>
      <c r="AA127">
        <v>8.2900000000000001E-2</v>
      </c>
      <c r="AB127">
        <v>0.1153</v>
      </c>
      <c r="AC127">
        <v>123.92</v>
      </c>
      <c r="AD127" s="1">
        <v>3068.87</v>
      </c>
      <c r="AE127">
        <v>379.12</v>
      </c>
      <c r="AF127" s="1">
        <v>105999.19</v>
      </c>
      <c r="AG127">
        <v>153</v>
      </c>
      <c r="AH127" s="1">
        <v>32422</v>
      </c>
      <c r="AI127" s="1">
        <v>47668</v>
      </c>
      <c r="AJ127">
        <v>46.1</v>
      </c>
      <c r="AK127">
        <v>22.73</v>
      </c>
      <c r="AL127">
        <v>25.71</v>
      </c>
      <c r="AM127">
        <v>4.2</v>
      </c>
      <c r="AN127">
        <v>0</v>
      </c>
      <c r="AO127">
        <v>0.96089999999999998</v>
      </c>
      <c r="AP127" s="1">
        <v>1286.8800000000001</v>
      </c>
      <c r="AQ127" s="1">
        <v>2117.35</v>
      </c>
      <c r="AR127" s="1">
        <v>5768.08</v>
      </c>
      <c r="AS127">
        <v>326.24</v>
      </c>
      <c r="AT127">
        <v>295.23</v>
      </c>
      <c r="AU127" s="1">
        <v>9793.7999999999993</v>
      </c>
      <c r="AV127" s="1">
        <v>7388.55</v>
      </c>
      <c r="AW127">
        <v>0.64590000000000003</v>
      </c>
      <c r="AX127" s="1">
        <v>2730.75</v>
      </c>
      <c r="AY127">
        <v>0.2387</v>
      </c>
      <c r="AZ127">
        <v>575.16</v>
      </c>
      <c r="BA127">
        <v>5.0299999999999997E-2</v>
      </c>
      <c r="BB127">
        <v>744.71</v>
      </c>
      <c r="BC127">
        <v>6.5100000000000005E-2</v>
      </c>
      <c r="BD127" s="1">
        <v>11439.18</v>
      </c>
      <c r="BE127" s="1">
        <v>5897.24</v>
      </c>
      <c r="BF127">
        <v>2.4439000000000002</v>
      </c>
      <c r="BG127">
        <v>0.55220000000000002</v>
      </c>
      <c r="BH127">
        <v>0.24229999999999999</v>
      </c>
      <c r="BI127">
        <v>0.161</v>
      </c>
      <c r="BJ127">
        <v>3.2899999999999999E-2</v>
      </c>
      <c r="BK127">
        <v>1.1599999999999999E-2</v>
      </c>
    </row>
    <row r="128" spans="1:63" x14ac:dyDescent="0.25">
      <c r="A128" t="s">
        <v>125</v>
      </c>
      <c r="B128">
        <v>50351</v>
      </c>
      <c r="C128">
        <v>128</v>
      </c>
      <c r="D128">
        <v>6.26</v>
      </c>
      <c r="E128">
        <v>801.87</v>
      </c>
      <c r="F128">
        <v>827.65</v>
      </c>
      <c r="G128">
        <v>1.1999999999999999E-3</v>
      </c>
      <c r="H128">
        <v>2.3999999999999998E-3</v>
      </c>
      <c r="I128">
        <v>6.1000000000000004E-3</v>
      </c>
      <c r="J128">
        <v>0</v>
      </c>
      <c r="K128">
        <v>2.6599999999999999E-2</v>
      </c>
      <c r="L128">
        <v>0.93220000000000003</v>
      </c>
      <c r="M128">
        <v>3.1600000000000003E-2</v>
      </c>
      <c r="N128">
        <v>0.40989999999999999</v>
      </c>
      <c r="O128">
        <v>0</v>
      </c>
      <c r="P128">
        <v>0.1699</v>
      </c>
      <c r="Q128" s="1">
        <v>50222.12</v>
      </c>
      <c r="R128">
        <v>0.2576</v>
      </c>
      <c r="S128">
        <v>0.2273</v>
      </c>
      <c r="T128">
        <v>0.51519999999999999</v>
      </c>
      <c r="U128">
        <v>6</v>
      </c>
      <c r="V128" s="1">
        <v>79683.5</v>
      </c>
      <c r="W128">
        <v>130.06</v>
      </c>
      <c r="X128" s="1">
        <v>238617.46</v>
      </c>
      <c r="Y128">
        <v>0.7853</v>
      </c>
      <c r="Z128">
        <v>1.14E-2</v>
      </c>
      <c r="AA128">
        <v>0.20330000000000001</v>
      </c>
      <c r="AB128">
        <v>0.2147</v>
      </c>
      <c r="AC128">
        <v>238.62</v>
      </c>
      <c r="AD128" s="1">
        <v>5977.75</v>
      </c>
      <c r="AE128">
        <v>528.48</v>
      </c>
      <c r="AF128" s="1">
        <v>153093.14000000001</v>
      </c>
      <c r="AG128">
        <v>417</v>
      </c>
      <c r="AH128" s="1">
        <v>36130</v>
      </c>
      <c r="AI128" s="1">
        <v>52963</v>
      </c>
      <c r="AJ128">
        <v>36.700000000000003</v>
      </c>
      <c r="AK128">
        <v>22</v>
      </c>
      <c r="AL128">
        <v>27.38</v>
      </c>
      <c r="AM128">
        <v>5.2</v>
      </c>
      <c r="AN128" s="1">
        <v>1264.05</v>
      </c>
      <c r="AO128">
        <v>1.6459999999999999</v>
      </c>
      <c r="AP128" s="1">
        <v>1857.03</v>
      </c>
      <c r="AQ128" s="1">
        <v>1740.41</v>
      </c>
      <c r="AR128" s="1">
        <v>7185.04</v>
      </c>
      <c r="AS128">
        <v>654.27</v>
      </c>
      <c r="AT128">
        <v>169.03</v>
      </c>
      <c r="AU128" s="1">
        <v>11605.82</v>
      </c>
      <c r="AV128" s="1">
        <v>5993.94</v>
      </c>
      <c r="AW128">
        <v>0.38719999999999999</v>
      </c>
      <c r="AX128" s="1">
        <v>6073.15</v>
      </c>
      <c r="AY128">
        <v>0.39229999999999998</v>
      </c>
      <c r="AZ128" s="1">
        <v>2734.87</v>
      </c>
      <c r="BA128">
        <v>0.1767</v>
      </c>
      <c r="BB128">
        <v>677.03</v>
      </c>
      <c r="BC128">
        <v>4.3700000000000003E-2</v>
      </c>
      <c r="BD128" s="1">
        <v>15478.99</v>
      </c>
      <c r="BE128" s="1">
        <v>5651.73</v>
      </c>
      <c r="BF128">
        <v>2.0101</v>
      </c>
      <c r="BG128">
        <v>0.5181</v>
      </c>
      <c r="BH128">
        <v>0.22559999999999999</v>
      </c>
      <c r="BI128">
        <v>0.1671</v>
      </c>
      <c r="BJ128">
        <v>3.1800000000000002E-2</v>
      </c>
      <c r="BK128">
        <v>5.7299999999999997E-2</v>
      </c>
    </row>
    <row r="129" spans="1:63" x14ac:dyDescent="0.25">
      <c r="A129" t="s">
        <v>126</v>
      </c>
      <c r="B129">
        <v>49189</v>
      </c>
      <c r="C129">
        <v>74</v>
      </c>
      <c r="D129">
        <v>24.73</v>
      </c>
      <c r="E129" s="1">
        <v>1830.36</v>
      </c>
      <c r="F129" s="1">
        <v>1791.9</v>
      </c>
      <c r="G129">
        <v>1.1000000000000001E-3</v>
      </c>
      <c r="H129">
        <v>0</v>
      </c>
      <c r="I129">
        <v>5.0000000000000001E-3</v>
      </c>
      <c r="J129">
        <v>0</v>
      </c>
      <c r="K129">
        <v>8.2000000000000007E-3</v>
      </c>
      <c r="L129">
        <v>0.95779999999999998</v>
      </c>
      <c r="M129">
        <v>2.7799999999999998E-2</v>
      </c>
      <c r="N129">
        <v>0.28889999999999999</v>
      </c>
      <c r="O129">
        <v>1.2999999999999999E-3</v>
      </c>
      <c r="P129">
        <v>0.1217</v>
      </c>
      <c r="Q129" s="1">
        <v>52010.22</v>
      </c>
      <c r="R129">
        <v>0.34310000000000002</v>
      </c>
      <c r="S129">
        <v>0.16789999999999999</v>
      </c>
      <c r="T129">
        <v>0.48909999999999998</v>
      </c>
      <c r="U129">
        <v>23</v>
      </c>
      <c r="V129" s="1">
        <v>60381.65</v>
      </c>
      <c r="W129">
        <v>77.63</v>
      </c>
      <c r="X129" s="1">
        <v>164179.01</v>
      </c>
      <c r="Y129">
        <v>0.88160000000000005</v>
      </c>
      <c r="Z129">
        <v>7.0999999999999994E-2</v>
      </c>
      <c r="AA129">
        <v>4.7399999999999998E-2</v>
      </c>
      <c r="AB129">
        <v>0.11840000000000001</v>
      </c>
      <c r="AC129">
        <v>164.18</v>
      </c>
      <c r="AD129" s="1">
        <v>4856.63</v>
      </c>
      <c r="AE129">
        <v>625.9</v>
      </c>
      <c r="AF129" s="1">
        <v>159697.78</v>
      </c>
      <c r="AG129">
        <v>430</v>
      </c>
      <c r="AH129" s="1">
        <v>35806</v>
      </c>
      <c r="AI129" s="1">
        <v>52294</v>
      </c>
      <c r="AJ129">
        <v>49.66</v>
      </c>
      <c r="AK129">
        <v>28.59</v>
      </c>
      <c r="AL129">
        <v>28.48</v>
      </c>
      <c r="AM129">
        <v>5.2</v>
      </c>
      <c r="AN129">
        <v>0</v>
      </c>
      <c r="AO129">
        <v>0.9103</v>
      </c>
      <c r="AP129" s="1">
        <v>1685.27</v>
      </c>
      <c r="AQ129" s="1">
        <v>1930.95</v>
      </c>
      <c r="AR129" s="1">
        <v>6541.67</v>
      </c>
      <c r="AS129">
        <v>700.39</v>
      </c>
      <c r="AT129">
        <v>99.37</v>
      </c>
      <c r="AU129" s="1">
        <v>10957.67</v>
      </c>
      <c r="AV129" s="1">
        <v>6635.76</v>
      </c>
      <c r="AW129">
        <v>0.53639999999999999</v>
      </c>
      <c r="AX129" s="1">
        <v>3966.99</v>
      </c>
      <c r="AY129">
        <v>0.3206</v>
      </c>
      <c r="AZ129">
        <v>977.23</v>
      </c>
      <c r="BA129">
        <v>7.9000000000000001E-2</v>
      </c>
      <c r="BB129">
        <v>791.77</v>
      </c>
      <c r="BC129">
        <v>6.4000000000000001E-2</v>
      </c>
      <c r="BD129" s="1">
        <v>12371.75</v>
      </c>
      <c r="BE129" s="1">
        <v>5797.64</v>
      </c>
      <c r="BF129">
        <v>1.3802000000000001</v>
      </c>
      <c r="BG129">
        <v>0.57050000000000001</v>
      </c>
      <c r="BH129">
        <v>0.22900000000000001</v>
      </c>
      <c r="BI129">
        <v>0.14599999999999999</v>
      </c>
      <c r="BJ129">
        <v>4.2200000000000001E-2</v>
      </c>
      <c r="BK129">
        <v>1.24E-2</v>
      </c>
    </row>
    <row r="130" spans="1:63" x14ac:dyDescent="0.25">
      <c r="A130" t="s">
        <v>127</v>
      </c>
      <c r="B130">
        <v>45351</v>
      </c>
      <c r="C130">
        <v>45</v>
      </c>
      <c r="D130">
        <v>21.32</v>
      </c>
      <c r="E130">
        <v>959.55</v>
      </c>
      <c r="F130" s="1">
        <v>1104.8499999999999</v>
      </c>
      <c r="G130">
        <v>8.9999999999999998E-4</v>
      </c>
      <c r="H130">
        <v>0</v>
      </c>
      <c r="I130">
        <v>7.1999999999999998E-3</v>
      </c>
      <c r="J130">
        <v>0</v>
      </c>
      <c r="K130">
        <v>1E-4</v>
      </c>
      <c r="L130">
        <v>0.98729999999999996</v>
      </c>
      <c r="M130">
        <v>4.4999999999999997E-3</v>
      </c>
      <c r="N130">
        <v>0.99909999999999999</v>
      </c>
      <c r="O130">
        <v>0</v>
      </c>
      <c r="P130">
        <v>0.14230000000000001</v>
      </c>
      <c r="Q130" s="1">
        <v>51954.21</v>
      </c>
      <c r="R130">
        <v>0.1757</v>
      </c>
      <c r="S130">
        <v>0.14860000000000001</v>
      </c>
      <c r="T130">
        <v>0.67569999999999997</v>
      </c>
      <c r="U130">
        <v>9.6</v>
      </c>
      <c r="V130" s="1">
        <v>78529.27</v>
      </c>
      <c r="W130">
        <v>96.79</v>
      </c>
      <c r="X130" s="1">
        <v>80796.97</v>
      </c>
      <c r="Y130">
        <v>0.64790000000000003</v>
      </c>
      <c r="Z130">
        <v>9.8900000000000002E-2</v>
      </c>
      <c r="AA130">
        <v>0.25319999999999998</v>
      </c>
      <c r="AB130">
        <v>0.35210000000000002</v>
      </c>
      <c r="AC130">
        <v>80.8</v>
      </c>
      <c r="AD130" s="1">
        <v>1907.51</v>
      </c>
      <c r="AE130">
        <v>214.8</v>
      </c>
      <c r="AF130" s="1">
        <v>67561.25</v>
      </c>
      <c r="AG130">
        <v>36</v>
      </c>
      <c r="AH130" s="1">
        <v>28878</v>
      </c>
      <c r="AI130" s="1">
        <v>38440</v>
      </c>
      <c r="AJ130">
        <v>27.6</v>
      </c>
      <c r="AK130">
        <v>22.02</v>
      </c>
      <c r="AL130">
        <v>23.8</v>
      </c>
      <c r="AM130">
        <v>4.2</v>
      </c>
      <c r="AN130">
        <v>0</v>
      </c>
      <c r="AO130">
        <v>0.69920000000000004</v>
      </c>
      <c r="AP130" s="1">
        <v>1431.54</v>
      </c>
      <c r="AQ130" s="1">
        <v>2217.2199999999998</v>
      </c>
      <c r="AR130" s="1">
        <v>6276.9</v>
      </c>
      <c r="AS130">
        <v>315.55</v>
      </c>
      <c r="AT130">
        <v>437.2</v>
      </c>
      <c r="AU130" s="1">
        <v>10678.42</v>
      </c>
      <c r="AV130" s="1">
        <v>8500.68</v>
      </c>
      <c r="AW130">
        <v>0.66769999999999996</v>
      </c>
      <c r="AX130" s="1">
        <v>1335.52</v>
      </c>
      <c r="AY130">
        <v>0.10489999999999999</v>
      </c>
      <c r="AZ130" s="1">
        <v>1391.81</v>
      </c>
      <c r="BA130">
        <v>0.10929999999999999</v>
      </c>
      <c r="BB130" s="1">
        <v>1503.55</v>
      </c>
      <c r="BC130">
        <v>0.1181</v>
      </c>
      <c r="BD130" s="1">
        <v>12731.56</v>
      </c>
      <c r="BE130" s="1">
        <v>9499.6299999999992</v>
      </c>
      <c r="BF130">
        <v>6.1580000000000004</v>
      </c>
      <c r="BG130">
        <v>0.48099999999999998</v>
      </c>
      <c r="BH130">
        <v>0.25390000000000001</v>
      </c>
      <c r="BI130">
        <v>0.2107</v>
      </c>
      <c r="BJ130">
        <v>4.58E-2</v>
      </c>
      <c r="BK130">
        <v>8.6999999999999994E-3</v>
      </c>
    </row>
    <row r="131" spans="1:63" x14ac:dyDescent="0.25">
      <c r="A131" t="s">
        <v>128</v>
      </c>
      <c r="B131">
        <v>43836</v>
      </c>
      <c r="C131">
        <v>10</v>
      </c>
      <c r="D131">
        <v>488.84</v>
      </c>
      <c r="E131" s="1">
        <v>4888.3599999999997</v>
      </c>
      <c r="F131" s="1">
        <v>4766.03</v>
      </c>
      <c r="G131">
        <v>3.8100000000000002E-2</v>
      </c>
      <c r="H131">
        <v>4.0000000000000002E-4</v>
      </c>
      <c r="I131">
        <v>4.1200000000000001E-2</v>
      </c>
      <c r="J131">
        <v>5.9999999999999995E-4</v>
      </c>
      <c r="K131">
        <v>1.89E-2</v>
      </c>
      <c r="L131">
        <v>0.85170000000000001</v>
      </c>
      <c r="M131">
        <v>4.9099999999999998E-2</v>
      </c>
      <c r="N131">
        <v>0.45700000000000002</v>
      </c>
      <c r="O131">
        <v>3.3700000000000001E-2</v>
      </c>
      <c r="P131">
        <v>0.14269999999999999</v>
      </c>
      <c r="Q131" s="1">
        <v>53949.97</v>
      </c>
      <c r="R131">
        <v>0.37980000000000003</v>
      </c>
      <c r="S131">
        <v>0.17510000000000001</v>
      </c>
      <c r="T131">
        <v>0.4451</v>
      </c>
      <c r="U131">
        <v>31</v>
      </c>
      <c r="V131" s="1">
        <v>80100.39</v>
      </c>
      <c r="W131">
        <v>157.69</v>
      </c>
      <c r="X131" s="1">
        <v>150034.51999999999</v>
      </c>
      <c r="Y131">
        <v>0.76629999999999998</v>
      </c>
      <c r="Z131">
        <v>0.22800000000000001</v>
      </c>
      <c r="AA131">
        <v>5.7000000000000002E-3</v>
      </c>
      <c r="AB131">
        <v>0.23369999999999999</v>
      </c>
      <c r="AC131">
        <v>150.03</v>
      </c>
      <c r="AD131" s="1">
        <v>6348.97</v>
      </c>
      <c r="AE131">
        <v>779.88</v>
      </c>
      <c r="AF131" s="1">
        <v>151822.57</v>
      </c>
      <c r="AG131">
        <v>410</v>
      </c>
      <c r="AH131" s="1">
        <v>34271</v>
      </c>
      <c r="AI131" s="1">
        <v>51046</v>
      </c>
      <c r="AJ131">
        <v>69.08</v>
      </c>
      <c r="AK131">
        <v>40.9</v>
      </c>
      <c r="AL131">
        <v>46.4</v>
      </c>
      <c r="AM131">
        <v>4.9000000000000004</v>
      </c>
      <c r="AN131">
        <v>0</v>
      </c>
      <c r="AO131">
        <v>0.89259999999999995</v>
      </c>
      <c r="AP131" s="1">
        <v>1022.05</v>
      </c>
      <c r="AQ131" s="1">
        <v>1610.22</v>
      </c>
      <c r="AR131" s="1">
        <v>6171.34</v>
      </c>
      <c r="AS131">
        <v>966.81</v>
      </c>
      <c r="AT131">
        <v>357.87</v>
      </c>
      <c r="AU131" s="1">
        <v>10128.290000000001</v>
      </c>
      <c r="AV131" s="1">
        <v>3964.09</v>
      </c>
      <c r="AW131">
        <v>0.34739999999999999</v>
      </c>
      <c r="AX131" s="1">
        <v>5689.06</v>
      </c>
      <c r="AY131">
        <v>0.4985</v>
      </c>
      <c r="AZ131" s="1">
        <v>1036.8499999999999</v>
      </c>
      <c r="BA131">
        <v>9.0899999999999995E-2</v>
      </c>
      <c r="BB131">
        <v>721.87</v>
      </c>
      <c r="BC131">
        <v>6.3299999999999995E-2</v>
      </c>
      <c r="BD131" s="1">
        <v>11411.87</v>
      </c>
      <c r="BE131" s="1">
        <v>2694.06</v>
      </c>
      <c r="BF131">
        <v>0.51659999999999995</v>
      </c>
      <c r="BG131">
        <v>0.53659999999999997</v>
      </c>
      <c r="BH131">
        <v>0.2291</v>
      </c>
      <c r="BI131">
        <v>0.20580000000000001</v>
      </c>
      <c r="BJ131">
        <v>1.7100000000000001E-2</v>
      </c>
      <c r="BK131">
        <v>1.15E-2</v>
      </c>
    </row>
    <row r="132" spans="1:63" x14ac:dyDescent="0.25">
      <c r="A132" t="s">
        <v>129</v>
      </c>
      <c r="B132">
        <v>46557</v>
      </c>
      <c r="C132">
        <v>11</v>
      </c>
      <c r="D132">
        <v>71.98</v>
      </c>
      <c r="E132">
        <v>791.81</v>
      </c>
      <c r="F132">
        <v>792.88</v>
      </c>
      <c r="G132">
        <v>1.9199999999999998E-2</v>
      </c>
      <c r="H132">
        <v>0</v>
      </c>
      <c r="I132">
        <v>1.5800000000000002E-2</v>
      </c>
      <c r="J132">
        <v>0</v>
      </c>
      <c r="K132">
        <v>3.3099999999999997E-2</v>
      </c>
      <c r="L132">
        <v>0.91839999999999999</v>
      </c>
      <c r="M132">
        <v>1.3599999999999999E-2</v>
      </c>
      <c r="N132">
        <v>0.24490000000000001</v>
      </c>
      <c r="O132">
        <v>0</v>
      </c>
      <c r="P132">
        <v>9.9299999999999999E-2</v>
      </c>
      <c r="Q132" s="1">
        <v>72904.92</v>
      </c>
      <c r="R132">
        <v>0.18179999999999999</v>
      </c>
      <c r="S132">
        <v>0.15579999999999999</v>
      </c>
      <c r="T132">
        <v>0.6623</v>
      </c>
      <c r="U132">
        <v>8.5</v>
      </c>
      <c r="V132" s="1">
        <v>81814.59</v>
      </c>
      <c r="W132">
        <v>91.31</v>
      </c>
      <c r="X132" s="1">
        <v>424625.69</v>
      </c>
      <c r="Y132">
        <v>0.29089999999999999</v>
      </c>
      <c r="Z132">
        <v>0.57050000000000001</v>
      </c>
      <c r="AA132">
        <v>0.1386</v>
      </c>
      <c r="AB132">
        <v>0.70909999999999995</v>
      </c>
      <c r="AC132">
        <v>424.63</v>
      </c>
      <c r="AD132" s="1">
        <v>14804.98</v>
      </c>
      <c r="AE132">
        <v>553.41999999999996</v>
      </c>
      <c r="AF132" s="1">
        <v>419808.25</v>
      </c>
      <c r="AG132">
        <v>603</v>
      </c>
      <c r="AH132" s="1">
        <v>36662</v>
      </c>
      <c r="AI132" s="1">
        <v>59780</v>
      </c>
      <c r="AJ132">
        <v>37.700000000000003</v>
      </c>
      <c r="AK132">
        <v>32.14</v>
      </c>
      <c r="AL132">
        <v>35.57</v>
      </c>
      <c r="AM132">
        <v>4.0999999999999996</v>
      </c>
      <c r="AN132">
        <v>0</v>
      </c>
      <c r="AO132">
        <v>0.83720000000000006</v>
      </c>
      <c r="AP132" s="1">
        <v>3160.15</v>
      </c>
      <c r="AQ132" s="1">
        <v>3264.51</v>
      </c>
      <c r="AR132" s="1">
        <v>8251.5400000000009</v>
      </c>
      <c r="AS132">
        <v>702.42</v>
      </c>
      <c r="AT132">
        <v>654.42999999999995</v>
      </c>
      <c r="AU132" s="1">
        <v>16033.06</v>
      </c>
      <c r="AV132" s="1">
        <v>3658.48</v>
      </c>
      <c r="AW132">
        <v>0.18840000000000001</v>
      </c>
      <c r="AX132" s="1">
        <v>14484.2</v>
      </c>
      <c r="AY132">
        <v>0.746</v>
      </c>
      <c r="AZ132" s="1">
        <v>1119.23</v>
      </c>
      <c r="BA132">
        <v>5.7599999999999998E-2</v>
      </c>
      <c r="BB132">
        <v>154.46</v>
      </c>
      <c r="BC132">
        <v>8.0000000000000002E-3</v>
      </c>
      <c r="BD132" s="1">
        <v>19416.36</v>
      </c>
      <c r="BE132">
        <v>574.71</v>
      </c>
      <c r="BF132">
        <v>0.12540000000000001</v>
      </c>
      <c r="BG132">
        <v>0.53190000000000004</v>
      </c>
      <c r="BH132">
        <v>0.18329999999999999</v>
      </c>
      <c r="BI132">
        <v>0.23430000000000001</v>
      </c>
      <c r="BJ132">
        <v>3.2500000000000001E-2</v>
      </c>
      <c r="BK132">
        <v>1.7999999999999999E-2</v>
      </c>
    </row>
    <row r="133" spans="1:63" x14ac:dyDescent="0.25">
      <c r="A133" t="s">
        <v>130</v>
      </c>
      <c r="B133">
        <v>50542</v>
      </c>
      <c r="C133">
        <v>43</v>
      </c>
      <c r="D133">
        <v>20.309999999999999</v>
      </c>
      <c r="E133">
        <v>873.39</v>
      </c>
      <c r="F133">
        <v>861.51</v>
      </c>
      <c r="G133">
        <v>1.1599999999999999E-2</v>
      </c>
      <c r="H133">
        <v>0</v>
      </c>
      <c r="I133">
        <v>1.46E-2</v>
      </c>
      <c r="J133">
        <v>0</v>
      </c>
      <c r="K133">
        <v>3.0499999999999999E-2</v>
      </c>
      <c r="L133">
        <v>0.93169999999999997</v>
      </c>
      <c r="M133">
        <v>1.1599999999999999E-2</v>
      </c>
      <c r="N133">
        <v>0.2782</v>
      </c>
      <c r="O133">
        <v>1.4E-2</v>
      </c>
      <c r="P133">
        <v>7.9299999999999995E-2</v>
      </c>
      <c r="Q133" s="1">
        <v>49594.239999999998</v>
      </c>
      <c r="R133">
        <v>0.21310000000000001</v>
      </c>
      <c r="S133">
        <v>0.1148</v>
      </c>
      <c r="T133">
        <v>0.67210000000000003</v>
      </c>
      <c r="U133">
        <v>10.9</v>
      </c>
      <c r="V133" s="1">
        <v>49231.24</v>
      </c>
      <c r="W133">
        <v>78.290000000000006</v>
      </c>
      <c r="X133" s="1">
        <v>187819.6</v>
      </c>
      <c r="Y133">
        <v>0.80259999999999998</v>
      </c>
      <c r="Z133">
        <v>0.16919999999999999</v>
      </c>
      <c r="AA133">
        <v>2.8199999999999999E-2</v>
      </c>
      <c r="AB133">
        <v>0.19739999999999999</v>
      </c>
      <c r="AC133">
        <v>187.82</v>
      </c>
      <c r="AD133" s="1">
        <v>4377.17</v>
      </c>
      <c r="AE133">
        <v>598.65</v>
      </c>
      <c r="AF133" s="1">
        <v>169087.09</v>
      </c>
      <c r="AG133">
        <v>455</v>
      </c>
      <c r="AH133" s="1">
        <v>32271</v>
      </c>
      <c r="AI133" s="1">
        <v>55145</v>
      </c>
      <c r="AJ133">
        <v>45.7</v>
      </c>
      <c r="AK133">
        <v>22</v>
      </c>
      <c r="AL133">
        <v>25.75</v>
      </c>
      <c r="AM133">
        <v>4</v>
      </c>
      <c r="AN133" s="1">
        <v>1381.16</v>
      </c>
      <c r="AO133">
        <v>1.1468</v>
      </c>
      <c r="AP133" s="1">
        <v>1474.99</v>
      </c>
      <c r="AQ133" s="1">
        <v>1811.1</v>
      </c>
      <c r="AR133" s="1">
        <v>5712.37</v>
      </c>
      <c r="AS133">
        <v>390.05</v>
      </c>
      <c r="AT133">
        <v>423.59</v>
      </c>
      <c r="AU133" s="1">
        <v>9812.15</v>
      </c>
      <c r="AV133" s="1">
        <v>4329.92</v>
      </c>
      <c r="AW133">
        <v>0.39460000000000001</v>
      </c>
      <c r="AX133" s="1">
        <v>4973.76</v>
      </c>
      <c r="AY133">
        <v>0.45329999999999998</v>
      </c>
      <c r="AZ133">
        <v>997.82</v>
      </c>
      <c r="BA133">
        <v>9.0899999999999995E-2</v>
      </c>
      <c r="BB133">
        <v>671.2</v>
      </c>
      <c r="BC133">
        <v>6.1199999999999997E-2</v>
      </c>
      <c r="BD133" s="1">
        <v>10972.7</v>
      </c>
      <c r="BE133" s="1">
        <v>3724.77</v>
      </c>
      <c r="BF133">
        <v>0.90249999999999997</v>
      </c>
      <c r="BG133">
        <v>0.55289999999999995</v>
      </c>
      <c r="BH133">
        <v>0.22819999999999999</v>
      </c>
      <c r="BI133">
        <v>0.17349999999999999</v>
      </c>
      <c r="BJ133">
        <v>2.9100000000000001E-2</v>
      </c>
      <c r="BK133">
        <v>1.6299999999999999E-2</v>
      </c>
    </row>
    <row r="134" spans="1:63" x14ac:dyDescent="0.25">
      <c r="A134" t="s">
        <v>131</v>
      </c>
      <c r="B134">
        <v>48934</v>
      </c>
      <c r="C134">
        <v>21</v>
      </c>
      <c r="D134">
        <v>23.08</v>
      </c>
      <c r="E134">
        <v>484.75</v>
      </c>
      <c r="F134">
        <v>470.03</v>
      </c>
      <c r="G134">
        <v>1.06E-2</v>
      </c>
      <c r="H134">
        <v>0</v>
      </c>
      <c r="I134">
        <v>0</v>
      </c>
      <c r="J134">
        <v>0</v>
      </c>
      <c r="K134">
        <v>3.8300000000000001E-2</v>
      </c>
      <c r="L134">
        <v>0.9234</v>
      </c>
      <c r="M134">
        <v>2.7699999999999999E-2</v>
      </c>
      <c r="N134">
        <v>0.31419999999999998</v>
      </c>
      <c r="O134">
        <v>2.0999999999999999E-3</v>
      </c>
      <c r="P134">
        <v>0.17960000000000001</v>
      </c>
      <c r="Q134" s="1">
        <v>68468.710000000006</v>
      </c>
      <c r="R134">
        <v>0.32429999999999998</v>
      </c>
      <c r="S134">
        <v>5.4100000000000002E-2</v>
      </c>
      <c r="T134">
        <v>0.62160000000000004</v>
      </c>
      <c r="U134">
        <v>9</v>
      </c>
      <c r="V134" s="1">
        <v>81879.11</v>
      </c>
      <c r="W134">
        <v>51.54</v>
      </c>
      <c r="X134" s="1">
        <v>869347.99</v>
      </c>
      <c r="Y134">
        <v>0.88149999999999995</v>
      </c>
      <c r="Z134">
        <v>9.6799999999999997E-2</v>
      </c>
      <c r="AA134">
        <v>2.1700000000000001E-2</v>
      </c>
      <c r="AB134">
        <v>0.11849999999999999</v>
      </c>
      <c r="AC134">
        <v>869.35</v>
      </c>
      <c r="AD134" s="1">
        <v>20482.560000000001</v>
      </c>
      <c r="AE134" s="1">
        <v>1881.27</v>
      </c>
      <c r="AF134" s="1">
        <v>814197.15</v>
      </c>
      <c r="AG134">
        <v>608</v>
      </c>
      <c r="AH134" s="1">
        <v>32350</v>
      </c>
      <c r="AI134" s="1">
        <v>56797</v>
      </c>
      <c r="AJ134">
        <v>47.35</v>
      </c>
      <c r="AK134">
        <v>22.99</v>
      </c>
      <c r="AL134">
        <v>23.38</v>
      </c>
      <c r="AM134">
        <v>5.0999999999999996</v>
      </c>
      <c r="AN134">
        <v>0</v>
      </c>
      <c r="AO134">
        <v>2.7629000000000001</v>
      </c>
      <c r="AP134" s="1">
        <v>3038.4</v>
      </c>
      <c r="AQ134" s="1">
        <v>3323.78</v>
      </c>
      <c r="AR134" s="1">
        <v>9925.07</v>
      </c>
      <c r="AS134" s="1">
        <v>1717.9</v>
      </c>
      <c r="AT134">
        <v>379.89</v>
      </c>
      <c r="AU134" s="1">
        <v>18385</v>
      </c>
      <c r="AV134" s="1">
        <v>3470.09</v>
      </c>
      <c r="AW134">
        <v>0.154</v>
      </c>
      <c r="AX134" s="1">
        <v>16733.560000000001</v>
      </c>
      <c r="AY134">
        <v>0.74270000000000003</v>
      </c>
      <c r="AZ134" s="1">
        <v>1463.7</v>
      </c>
      <c r="BA134">
        <v>6.5000000000000002E-2</v>
      </c>
      <c r="BB134">
        <v>862.14</v>
      </c>
      <c r="BC134">
        <v>3.8300000000000001E-2</v>
      </c>
      <c r="BD134" s="1">
        <v>22529.49</v>
      </c>
      <c r="BE134" s="1">
        <v>1287.75</v>
      </c>
      <c r="BF134">
        <v>0.19409999999999999</v>
      </c>
      <c r="BG134">
        <v>0.56510000000000005</v>
      </c>
      <c r="BH134">
        <v>0.2054</v>
      </c>
      <c r="BI134">
        <v>0.1484</v>
      </c>
      <c r="BJ134">
        <v>6.0499999999999998E-2</v>
      </c>
      <c r="BK134">
        <v>2.06E-2</v>
      </c>
    </row>
    <row r="135" spans="1:63" x14ac:dyDescent="0.25">
      <c r="A135" t="s">
        <v>132</v>
      </c>
      <c r="B135">
        <v>47837</v>
      </c>
      <c r="C135">
        <v>78</v>
      </c>
      <c r="D135">
        <v>7.4</v>
      </c>
      <c r="E135">
        <v>577.55999999999995</v>
      </c>
      <c r="F135">
        <v>636.16999999999996</v>
      </c>
      <c r="G135">
        <v>1.6000000000000001E-3</v>
      </c>
      <c r="H135">
        <v>0</v>
      </c>
      <c r="I135">
        <v>1.2999999999999999E-3</v>
      </c>
      <c r="J135">
        <v>4.7000000000000002E-3</v>
      </c>
      <c r="K135">
        <v>2.7400000000000001E-2</v>
      </c>
      <c r="L135">
        <v>0.94140000000000001</v>
      </c>
      <c r="M135">
        <v>2.3599999999999999E-2</v>
      </c>
      <c r="N135">
        <v>0.45879999999999999</v>
      </c>
      <c r="O135">
        <v>3.0999999999999999E-3</v>
      </c>
      <c r="P135">
        <v>0.2054</v>
      </c>
      <c r="Q135" s="1">
        <v>44378.34</v>
      </c>
      <c r="R135">
        <v>0.39340000000000003</v>
      </c>
      <c r="S135">
        <v>0.19670000000000001</v>
      </c>
      <c r="T135">
        <v>0.4098</v>
      </c>
      <c r="U135">
        <v>7</v>
      </c>
      <c r="V135" s="1">
        <v>59811.86</v>
      </c>
      <c r="W135">
        <v>77.959999999999994</v>
      </c>
      <c r="X135" s="1">
        <v>138927.57</v>
      </c>
      <c r="Y135">
        <v>0.89710000000000001</v>
      </c>
      <c r="Z135">
        <v>6.2899999999999998E-2</v>
      </c>
      <c r="AA135">
        <v>4.0099999999999997E-2</v>
      </c>
      <c r="AB135">
        <v>0.10290000000000001</v>
      </c>
      <c r="AC135">
        <v>138.93</v>
      </c>
      <c r="AD135" s="1">
        <v>3244.47</v>
      </c>
      <c r="AE135">
        <v>372.96</v>
      </c>
      <c r="AF135" s="1">
        <v>101275.22</v>
      </c>
      <c r="AG135">
        <v>138</v>
      </c>
      <c r="AH135" s="1">
        <v>29470</v>
      </c>
      <c r="AI135" s="1">
        <v>44369</v>
      </c>
      <c r="AJ135">
        <v>47.4</v>
      </c>
      <c r="AK135">
        <v>22.21</v>
      </c>
      <c r="AL135">
        <v>24.3</v>
      </c>
      <c r="AM135">
        <v>4.0999999999999996</v>
      </c>
      <c r="AN135" s="1">
        <v>1849.35</v>
      </c>
      <c r="AO135">
        <v>2.2412000000000001</v>
      </c>
      <c r="AP135" s="1">
        <v>1627.95</v>
      </c>
      <c r="AQ135" s="1">
        <v>2107.2600000000002</v>
      </c>
      <c r="AR135" s="1">
        <v>5705.53</v>
      </c>
      <c r="AS135" s="1">
        <v>1098.27</v>
      </c>
      <c r="AT135">
        <v>618.66</v>
      </c>
      <c r="AU135" s="1">
        <v>11157.68</v>
      </c>
      <c r="AV135" s="1">
        <v>7107.97</v>
      </c>
      <c r="AW135">
        <v>0.48280000000000001</v>
      </c>
      <c r="AX135" s="1">
        <v>4102.12</v>
      </c>
      <c r="AY135">
        <v>0.27860000000000001</v>
      </c>
      <c r="AZ135" s="1">
        <v>1878.23</v>
      </c>
      <c r="BA135">
        <v>0.12759999999999999</v>
      </c>
      <c r="BB135" s="1">
        <v>1633.62</v>
      </c>
      <c r="BC135">
        <v>0.111</v>
      </c>
      <c r="BD135" s="1">
        <v>14721.95</v>
      </c>
      <c r="BE135" s="1">
        <v>7510.01</v>
      </c>
      <c r="BF135">
        <v>3.2568000000000001</v>
      </c>
      <c r="BG135">
        <v>0.55389999999999995</v>
      </c>
      <c r="BH135">
        <v>0.20399999999999999</v>
      </c>
      <c r="BI135">
        <v>0.20610000000000001</v>
      </c>
      <c r="BJ135">
        <v>3.5999999999999997E-2</v>
      </c>
      <c r="BK135">
        <v>0</v>
      </c>
    </row>
    <row r="136" spans="1:63" x14ac:dyDescent="0.25">
      <c r="A136" t="s">
        <v>133</v>
      </c>
      <c r="B136">
        <v>47928</v>
      </c>
      <c r="C136">
        <v>48</v>
      </c>
      <c r="D136">
        <v>22.17</v>
      </c>
      <c r="E136" s="1">
        <v>1064.23</v>
      </c>
      <c r="F136" s="1">
        <v>1080.94</v>
      </c>
      <c r="G136">
        <v>8.9999999999999998E-4</v>
      </c>
      <c r="H136">
        <v>1E-4</v>
      </c>
      <c r="I136">
        <v>6.1000000000000004E-3</v>
      </c>
      <c r="J136">
        <v>0</v>
      </c>
      <c r="K136">
        <v>4.7999999999999996E-3</v>
      </c>
      <c r="L136">
        <v>0.98440000000000005</v>
      </c>
      <c r="M136">
        <v>3.8E-3</v>
      </c>
      <c r="N136">
        <v>0.99690000000000001</v>
      </c>
      <c r="O136">
        <v>8.9999999999999998E-4</v>
      </c>
      <c r="P136">
        <v>0.1822</v>
      </c>
      <c r="Q136" s="1">
        <v>50423.79</v>
      </c>
      <c r="R136">
        <v>0.1447</v>
      </c>
      <c r="S136">
        <v>0.22370000000000001</v>
      </c>
      <c r="T136">
        <v>0.63160000000000005</v>
      </c>
      <c r="U136">
        <v>15.1</v>
      </c>
      <c r="V136" s="1">
        <v>57072.53</v>
      </c>
      <c r="W136">
        <v>66.12</v>
      </c>
      <c r="X136" s="1">
        <v>69866.13</v>
      </c>
      <c r="Y136">
        <v>0.879</v>
      </c>
      <c r="Z136">
        <v>3.7900000000000003E-2</v>
      </c>
      <c r="AA136">
        <v>8.3099999999999993E-2</v>
      </c>
      <c r="AB136">
        <v>0.121</v>
      </c>
      <c r="AC136">
        <v>69.87</v>
      </c>
      <c r="AD136" s="1">
        <v>1547.82</v>
      </c>
      <c r="AE136">
        <v>257.14</v>
      </c>
      <c r="AF136" s="1">
        <v>59183.02</v>
      </c>
      <c r="AG136">
        <v>22</v>
      </c>
      <c r="AH136" s="1">
        <v>29614</v>
      </c>
      <c r="AI136" s="1">
        <v>44501</v>
      </c>
      <c r="AJ136">
        <v>23</v>
      </c>
      <c r="AK136">
        <v>22.07</v>
      </c>
      <c r="AL136">
        <v>22.19</v>
      </c>
      <c r="AM136">
        <v>4.5999999999999996</v>
      </c>
      <c r="AN136">
        <v>0</v>
      </c>
      <c r="AO136">
        <v>0.65680000000000005</v>
      </c>
      <c r="AP136" s="1">
        <v>1222.19</v>
      </c>
      <c r="AQ136" s="1">
        <v>2201.08</v>
      </c>
      <c r="AR136" s="1">
        <v>6524.48</v>
      </c>
      <c r="AS136">
        <v>444.95</v>
      </c>
      <c r="AT136">
        <v>188.04</v>
      </c>
      <c r="AU136" s="1">
        <v>10580.73</v>
      </c>
      <c r="AV136" s="1">
        <v>10350.700000000001</v>
      </c>
      <c r="AW136">
        <v>0.73170000000000002</v>
      </c>
      <c r="AX136" s="1">
        <v>1237.19</v>
      </c>
      <c r="AY136">
        <v>8.7499999999999994E-2</v>
      </c>
      <c r="AZ136" s="1">
        <v>1543.97</v>
      </c>
      <c r="BA136">
        <v>0.1091</v>
      </c>
      <c r="BB136" s="1">
        <v>1013.64</v>
      </c>
      <c r="BC136">
        <v>7.17E-2</v>
      </c>
      <c r="BD136" s="1">
        <v>14145.5</v>
      </c>
      <c r="BE136" s="1">
        <v>10322.200000000001</v>
      </c>
      <c r="BF136">
        <v>4.9978999999999996</v>
      </c>
      <c r="BG136">
        <v>0.52470000000000006</v>
      </c>
      <c r="BH136">
        <v>0.18210000000000001</v>
      </c>
      <c r="BI136">
        <v>0.18229999999999999</v>
      </c>
      <c r="BJ136">
        <v>8.4699999999999998E-2</v>
      </c>
      <c r="BK136">
        <v>2.6200000000000001E-2</v>
      </c>
    </row>
    <row r="137" spans="1:63" x14ac:dyDescent="0.25">
      <c r="A137" t="s">
        <v>134</v>
      </c>
      <c r="B137">
        <v>43844</v>
      </c>
      <c r="C137">
        <v>49</v>
      </c>
      <c r="D137">
        <v>469.04</v>
      </c>
      <c r="E137" s="1">
        <v>22982.79</v>
      </c>
      <c r="F137" s="1">
        <v>13902.49</v>
      </c>
      <c r="G137">
        <v>4.4999999999999997E-3</v>
      </c>
      <c r="H137">
        <v>5.9999999999999995E-4</v>
      </c>
      <c r="I137">
        <v>0.65380000000000005</v>
      </c>
      <c r="J137">
        <v>1.4E-3</v>
      </c>
      <c r="K137">
        <v>4.1599999999999998E-2</v>
      </c>
      <c r="L137">
        <v>0.24970000000000001</v>
      </c>
      <c r="M137">
        <v>4.8500000000000001E-2</v>
      </c>
      <c r="N137">
        <v>0.99990000000000001</v>
      </c>
      <c r="O137">
        <v>5.2299999999999999E-2</v>
      </c>
      <c r="P137">
        <v>0.1933</v>
      </c>
      <c r="Q137" s="1">
        <v>41927.15</v>
      </c>
      <c r="R137">
        <v>0.2407</v>
      </c>
      <c r="S137">
        <v>0.12230000000000001</v>
      </c>
      <c r="T137">
        <v>0.6371</v>
      </c>
      <c r="U137">
        <v>142</v>
      </c>
      <c r="V137" s="1">
        <v>60155.23</v>
      </c>
      <c r="W137">
        <v>161.44</v>
      </c>
      <c r="X137" s="1">
        <v>61727.09</v>
      </c>
      <c r="Y137">
        <v>0.64170000000000005</v>
      </c>
      <c r="Z137">
        <v>0.29049999999999998</v>
      </c>
      <c r="AA137">
        <v>6.7900000000000002E-2</v>
      </c>
      <c r="AB137">
        <v>0.35830000000000001</v>
      </c>
      <c r="AC137">
        <v>61.73</v>
      </c>
      <c r="AD137" s="1">
        <v>3012.44</v>
      </c>
      <c r="AE137">
        <v>435.86</v>
      </c>
      <c r="AF137" s="1">
        <v>59147.13</v>
      </c>
      <c r="AG137">
        <v>21</v>
      </c>
      <c r="AH137" s="1">
        <v>22803</v>
      </c>
      <c r="AI137" s="1">
        <v>33164</v>
      </c>
      <c r="AJ137">
        <v>67.55</v>
      </c>
      <c r="AK137">
        <v>41.03</v>
      </c>
      <c r="AL137">
        <v>61.59</v>
      </c>
      <c r="AM137">
        <v>4.4800000000000004</v>
      </c>
      <c r="AN137">
        <v>0</v>
      </c>
      <c r="AO137">
        <v>1.1910000000000001</v>
      </c>
      <c r="AP137" s="1">
        <v>2352.13</v>
      </c>
      <c r="AQ137" s="1">
        <v>2914.84</v>
      </c>
      <c r="AR137" s="1">
        <v>6500.97</v>
      </c>
      <c r="AS137">
        <v>917.31</v>
      </c>
      <c r="AT137">
        <v>514.30999999999995</v>
      </c>
      <c r="AU137" s="1">
        <v>13199.56</v>
      </c>
      <c r="AV137" s="1">
        <v>13213.19</v>
      </c>
      <c r="AW137">
        <v>0.66790000000000005</v>
      </c>
      <c r="AX137" s="1">
        <v>4098.33</v>
      </c>
      <c r="AY137">
        <v>0.2072</v>
      </c>
      <c r="AZ137">
        <v>403.78</v>
      </c>
      <c r="BA137">
        <v>2.0400000000000001E-2</v>
      </c>
      <c r="BB137" s="1">
        <v>2068.4499999999998</v>
      </c>
      <c r="BC137">
        <v>0.1046</v>
      </c>
      <c r="BD137" s="1">
        <v>19783.75</v>
      </c>
      <c r="BE137" s="1">
        <v>4189.26</v>
      </c>
      <c r="BF137">
        <v>3.1838000000000002</v>
      </c>
      <c r="BG137">
        <v>0.37780000000000002</v>
      </c>
      <c r="BH137">
        <v>0.17080000000000001</v>
      </c>
      <c r="BI137">
        <v>0.41749999999999998</v>
      </c>
      <c r="BJ137">
        <v>2.3800000000000002E-2</v>
      </c>
      <c r="BK137">
        <v>0.01</v>
      </c>
    </row>
    <row r="138" spans="1:63" x14ac:dyDescent="0.25">
      <c r="A138" t="s">
        <v>135</v>
      </c>
      <c r="B138">
        <v>43851</v>
      </c>
      <c r="C138">
        <v>2</v>
      </c>
      <c r="D138">
        <v>673.34</v>
      </c>
      <c r="E138" s="1">
        <v>1346.67</v>
      </c>
      <c r="F138" s="1">
        <v>1211.47</v>
      </c>
      <c r="G138">
        <v>3.2800000000000003E-2</v>
      </c>
      <c r="H138">
        <v>8.9999999999999998E-4</v>
      </c>
      <c r="I138">
        <v>6.4799999999999996E-2</v>
      </c>
      <c r="J138">
        <v>8.0000000000000004E-4</v>
      </c>
      <c r="K138">
        <v>4.8899999999999999E-2</v>
      </c>
      <c r="L138">
        <v>0.77590000000000003</v>
      </c>
      <c r="M138">
        <v>7.5800000000000006E-2</v>
      </c>
      <c r="N138">
        <v>0.42049999999999998</v>
      </c>
      <c r="O138">
        <v>2.2700000000000001E-2</v>
      </c>
      <c r="P138">
        <v>0.13780000000000001</v>
      </c>
      <c r="Q138" s="1">
        <v>60343.58</v>
      </c>
      <c r="R138">
        <v>0.24679999999999999</v>
      </c>
      <c r="S138">
        <v>0.2208</v>
      </c>
      <c r="T138">
        <v>0.53249999999999997</v>
      </c>
      <c r="U138">
        <v>11.2</v>
      </c>
      <c r="V138" s="1">
        <v>89057.21</v>
      </c>
      <c r="W138">
        <v>117.23</v>
      </c>
      <c r="X138" s="1">
        <v>176458.72</v>
      </c>
      <c r="Y138">
        <v>0.79059999999999997</v>
      </c>
      <c r="Z138">
        <v>0.16009999999999999</v>
      </c>
      <c r="AA138">
        <v>4.9299999999999997E-2</v>
      </c>
      <c r="AB138">
        <v>0.2094</v>
      </c>
      <c r="AC138">
        <v>176.46</v>
      </c>
      <c r="AD138" s="1">
        <v>8653.1200000000008</v>
      </c>
      <c r="AE138">
        <v>889.53</v>
      </c>
      <c r="AF138" s="1">
        <v>183647.42</v>
      </c>
      <c r="AG138">
        <v>488</v>
      </c>
      <c r="AH138" s="1">
        <v>36053</v>
      </c>
      <c r="AI138" s="1">
        <v>47428</v>
      </c>
      <c r="AJ138">
        <v>85.93</v>
      </c>
      <c r="AK138">
        <v>46.05</v>
      </c>
      <c r="AL138">
        <v>52.45</v>
      </c>
      <c r="AM138">
        <v>4.5599999999999996</v>
      </c>
      <c r="AN138">
        <v>0</v>
      </c>
      <c r="AO138">
        <v>1.2319</v>
      </c>
      <c r="AP138" s="1">
        <v>1878.26</v>
      </c>
      <c r="AQ138" s="1">
        <v>1844.71</v>
      </c>
      <c r="AR138" s="1">
        <v>7013.64</v>
      </c>
      <c r="AS138">
        <v>645.84</v>
      </c>
      <c r="AT138">
        <v>716.08</v>
      </c>
      <c r="AU138" s="1">
        <v>12098.47</v>
      </c>
      <c r="AV138" s="1">
        <v>4023.09</v>
      </c>
      <c r="AW138">
        <v>0.2843</v>
      </c>
      <c r="AX138" s="1">
        <v>8296.93</v>
      </c>
      <c r="AY138">
        <v>0.58620000000000005</v>
      </c>
      <c r="AZ138">
        <v>966.2</v>
      </c>
      <c r="BA138">
        <v>6.83E-2</v>
      </c>
      <c r="BB138">
        <v>867.02</v>
      </c>
      <c r="BC138">
        <v>6.13E-2</v>
      </c>
      <c r="BD138" s="1">
        <v>14153.25</v>
      </c>
      <c r="BE138" s="1">
        <v>2182.9699999999998</v>
      </c>
      <c r="BF138">
        <v>0.45789999999999997</v>
      </c>
      <c r="BG138">
        <v>0.50349999999999995</v>
      </c>
      <c r="BH138">
        <v>0.1724</v>
      </c>
      <c r="BI138">
        <v>0.24929999999999999</v>
      </c>
      <c r="BJ138">
        <v>5.79E-2</v>
      </c>
      <c r="BK138">
        <v>1.6899999999999998E-2</v>
      </c>
    </row>
    <row r="139" spans="1:63" x14ac:dyDescent="0.25">
      <c r="A139" t="s">
        <v>136</v>
      </c>
      <c r="B139">
        <v>43869</v>
      </c>
      <c r="C139">
        <v>34</v>
      </c>
      <c r="D139">
        <v>79.23</v>
      </c>
      <c r="E139" s="1">
        <v>2693.88</v>
      </c>
      <c r="F139" s="1">
        <v>2443.19</v>
      </c>
      <c r="G139">
        <v>6.1999999999999998E-3</v>
      </c>
      <c r="H139">
        <v>0</v>
      </c>
      <c r="I139">
        <v>6.4000000000000001E-2</v>
      </c>
      <c r="J139">
        <v>4.0000000000000002E-4</v>
      </c>
      <c r="K139">
        <v>0.23350000000000001</v>
      </c>
      <c r="L139">
        <v>0.67500000000000004</v>
      </c>
      <c r="M139">
        <v>2.1000000000000001E-2</v>
      </c>
      <c r="N139">
        <v>0.51429999999999998</v>
      </c>
      <c r="O139">
        <v>4.3E-3</v>
      </c>
      <c r="P139">
        <v>0.12709999999999999</v>
      </c>
      <c r="Q139" s="1">
        <v>54553.55</v>
      </c>
      <c r="R139">
        <v>0.20130000000000001</v>
      </c>
      <c r="S139">
        <v>0.18790000000000001</v>
      </c>
      <c r="T139">
        <v>0.61070000000000002</v>
      </c>
      <c r="U139">
        <v>29</v>
      </c>
      <c r="V139" s="1">
        <v>44744.9</v>
      </c>
      <c r="W139">
        <v>90.53</v>
      </c>
      <c r="X139" s="1">
        <v>90989.56</v>
      </c>
      <c r="Y139">
        <v>0.77929999999999999</v>
      </c>
      <c r="Z139">
        <v>0.15659999999999999</v>
      </c>
      <c r="AA139">
        <v>6.4100000000000004E-2</v>
      </c>
      <c r="AB139">
        <v>0.22070000000000001</v>
      </c>
      <c r="AC139">
        <v>90.99</v>
      </c>
      <c r="AD139" s="1">
        <v>2834.02</v>
      </c>
      <c r="AE139">
        <v>389.93</v>
      </c>
      <c r="AF139" s="1">
        <v>85517.65</v>
      </c>
      <c r="AG139">
        <v>85</v>
      </c>
      <c r="AH139" s="1">
        <v>28620</v>
      </c>
      <c r="AI139" s="1">
        <v>45129</v>
      </c>
      <c r="AJ139">
        <v>47</v>
      </c>
      <c r="AK139">
        <v>29.42</v>
      </c>
      <c r="AL139">
        <v>33.25</v>
      </c>
      <c r="AM139">
        <v>4</v>
      </c>
      <c r="AN139">
        <v>631.86</v>
      </c>
      <c r="AO139">
        <v>1.0966</v>
      </c>
      <c r="AP139" s="1">
        <v>1104.69</v>
      </c>
      <c r="AQ139" s="1">
        <v>1713.65</v>
      </c>
      <c r="AR139" s="1">
        <v>5454.1</v>
      </c>
      <c r="AS139">
        <v>410.7</v>
      </c>
      <c r="AT139">
        <v>379.01</v>
      </c>
      <c r="AU139" s="1">
        <v>9062.16</v>
      </c>
      <c r="AV139" s="1">
        <v>6923.86</v>
      </c>
      <c r="AW139">
        <v>0.55910000000000004</v>
      </c>
      <c r="AX139" s="1">
        <v>3256.75</v>
      </c>
      <c r="AY139">
        <v>0.26300000000000001</v>
      </c>
      <c r="AZ139" s="1">
        <v>1296.74</v>
      </c>
      <c r="BA139">
        <v>0.1047</v>
      </c>
      <c r="BB139">
        <v>905.67</v>
      </c>
      <c r="BC139">
        <v>7.3099999999999998E-2</v>
      </c>
      <c r="BD139" s="1">
        <v>12383.01</v>
      </c>
      <c r="BE139" s="1">
        <v>5153.55</v>
      </c>
      <c r="BF139">
        <v>1.901</v>
      </c>
      <c r="BG139">
        <v>0.52939999999999998</v>
      </c>
      <c r="BH139">
        <v>0.19259999999999999</v>
      </c>
      <c r="BI139">
        <v>0.22670000000000001</v>
      </c>
      <c r="BJ139">
        <v>3.61E-2</v>
      </c>
      <c r="BK139">
        <v>1.52E-2</v>
      </c>
    </row>
    <row r="140" spans="1:63" x14ac:dyDescent="0.25">
      <c r="A140" t="s">
        <v>137</v>
      </c>
      <c r="B140">
        <v>43877</v>
      </c>
      <c r="C140">
        <v>36</v>
      </c>
      <c r="D140">
        <v>154.74</v>
      </c>
      <c r="E140" s="1">
        <v>5570.74</v>
      </c>
      <c r="F140" s="1">
        <v>5313.56</v>
      </c>
      <c r="G140">
        <v>8.6999999999999994E-3</v>
      </c>
      <c r="H140">
        <v>5.9999999999999995E-4</v>
      </c>
      <c r="I140">
        <v>4.7100000000000003E-2</v>
      </c>
      <c r="J140">
        <v>1.5E-3</v>
      </c>
      <c r="K140">
        <v>5.3499999999999999E-2</v>
      </c>
      <c r="L140">
        <v>0.83230000000000004</v>
      </c>
      <c r="M140">
        <v>5.6300000000000003E-2</v>
      </c>
      <c r="N140">
        <v>0.36809999999999998</v>
      </c>
      <c r="O140">
        <v>6.6E-3</v>
      </c>
      <c r="P140">
        <v>0.14660000000000001</v>
      </c>
      <c r="Q140" s="1">
        <v>59634.77</v>
      </c>
      <c r="R140">
        <v>0.2742</v>
      </c>
      <c r="S140">
        <v>0.20319999999999999</v>
      </c>
      <c r="T140">
        <v>0.52259999999999995</v>
      </c>
      <c r="U140">
        <v>31</v>
      </c>
      <c r="V140" s="1">
        <v>86541.13</v>
      </c>
      <c r="W140">
        <v>175.94</v>
      </c>
      <c r="X140" s="1">
        <v>129979.78</v>
      </c>
      <c r="Y140">
        <v>0.74150000000000005</v>
      </c>
      <c r="Z140">
        <v>0.2208</v>
      </c>
      <c r="AA140">
        <v>3.78E-2</v>
      </c>
      <c r="AB140">
        <v>0.25850000000000001</v>
      </c>
      <c r="AC140">
        <v>129.97999999999999</v>
      </c>
      <c r="AD140" s="1">
        <v>6020.22</v>
      </c>
      <c r="AE140">
        <v>737.46</v>
      </c>
      <c r="AF140" s="1">
        <v>134130.37</v>
      </c>
      <c r="AG140">
        <v>313</v>
      </c>
      <c r="AH140" s="1">
        <v>37439</v>
      </c>
      <c r="AI140" s="1">
        <v>54249</v>
      </c>
      <c r="AJ140">
        <v>70.790000000000006</v>
      </c>
      <c r="AK140">
        <v>44.55</v>
      </c>
      <c r="AL140">
        <v>48.07</v>
      </c>
      <c r="AM140">
        <v>4.4000000000000004</v>
      </c>
      <c r="AN140">
        <v>0</v>
      </c>
      <c r="AO140">
        <v>1.0174000000000001</v>
      </c>
      <c r="AP140" s="1">
        <v>1282.33</v>
      </c>
      <c r="AQ140" s="1">
        <v>1820.45</v>
      </c>
      <c r="AR140" s="1">
        <v>5842.23</v>
      </c>
      <c r="AS140">
        <v>552.25</v>
      </c>
      <c r="AT140">
        <v>235.87</v>
      </c>
      <c r="AU140" s="1">
        <v>9733.14</v>
      </c>
      <c r="AV140" s="1">
        <v>3836.97</v>
      </c>
      <c r="AW140">
        <v>0.3579</v>
      </c>
      <c r="AX140" s="1">
        <v>5517.47</v>
      </c>
      <c r="AY140">
        <v>0.51459999999999995</v>
      </c>
      <c r="AZ140">
        <v>596.16</v>
      </c>
      <c r="BA140">
        <v>5.5599999999999997E-2</v>
      </c>
      <c r="BB140">
        <v>770.66</v>
      </c>
      <c r="BC140">
        <v>7.1900000000000006E-2</v>
      </c>
      <c r="BD140" s="1">
        <v>10721.26</v>
      </c>
      <c r="BE140" s="1">
        <v>2398.83</v>
      </c>
      <c r="BF140">
        <v>0.63839999999999997</v>
      </c>
      <c r="BG140">
        <v>0.57050000000000001</v>
      </c>
      <c r="BH140">
        <v>0.2286</v>
      </c>
      <c r="BI140">
        <v>0.14330000000000001</v>
      </c>
      <c r="BJ140">
        <v>2.81E-2</v>
      </c>
      <c r="BK140">
        <v>2.9499999999999998E-2</v>
      </c>
    </row>
    <row r="141" spans="1:63" x14ac:dyDescent="0.25">
      <c r="A141" t="s">
        <v>138</v>
      </c>
      <c r="B141">
        <v>43885</v>
      </c>
      <c r="C141">
        <v>53</v>
      </c>
      <c r="D141">
        <v>20.350000000000001</v>
      </c>
      <c r="E141" s="1">
        <v>1078.56</v>
      </c>
      <c r="F141" s="1">
        <v>1004.33</v>
      </c>
      <c r="G141">
        <v>1.1000000000000001E-3</v>
      </c>
      <c r="H141">
        <v>1E-3</v>
      </c>
      <c r="I141">
        <v>7.0000000000000001E-3</v>
      </c>
      <c r="J141">
        <v>2.0000000000000001E-4</v>
      </c>
      <c r="K141">
        <v>3.6499999999999998E-2</v>
      </c>
      <c r="L141">
        <v>0.91830000000000001</v>
      </c>
      <c r="M141">
        <v>3.5900000000000001E-2</v>
      </c>
      <c r="N141">
        <v>0.503</v>
      </c>
      <c r="O141">
        <v>6.1999999999999998E-3</v>
      </c>
      <c r="P141">
        <v>0.1201</v>
      </c>
      <c r="Q141" s="1">
        <v>54931.37</v>
      </c>
      <c r="R141">
        <v>0.18179999999999999</v>
      </c>
      <c r="S141">
        <v>0.18179999999999999</v>
      </c>
      <c r="T141">
        <v>0.63639999999999997</v>
      </c>
      <c r="U141">
        <v>4.2</v>
      </c>
      <c r="V141" s="1">
        <v>121416.9</v>
      </c>
      <c r="W141">
        <v>254.46</v>
      </c>
      <c r="X141" s="1">
        <v>184148.61</v>
      </c>
      <c r="Y141">
        <v>0.80330000000000001</v>
      </c>
      <c r="Z141">
        <v>0.16120000000000001</v>
      </c>
      <c r="AA141">
        <v>3.5499999999999997E-2</v>
      </c>
      <c r="AB141">
        <v>0.19670000000000001</v>
      </c>
      <c r="AC141">
        <v>184.15</v>
      </c>
      <c r="AD141" s="1">
        <v>4421.74</v>
      </c>
      <c r="AE141">
        <v>509.16</v>
      </c>
      <c r="AF141" s="1">
        <v>152165.51999999999</v>
      </c>
      <c r="AG141">
        <v>411</v>
      </c>
      <c r="AH141" s="1">
        <v>32303</v>
      </c>
      <c r="AI141" s="1">
        <v>52060</v>
      </c>
      <c r="AJ141">
        <v>45.15</v>
      </c>
      <c r="AK141">
        <v>21.15</v>
      </c>
      <c r="AL141">
        <v>33.6</v>
      </c>
      <c r="AM141">
        <v>4.7</v>
      </c>
      <c r="AN141">
        <v>0</v>
      </c>
      <c r="AO141">
        <v>0.61529999999999996</v>
      </c>
      <c r="AP141" s="1">
        <v>1304.55</v>
      </c>
      <c r="AQ141" s="1">
        <v>1354.6</v>
      </c>
      <c r="AR141" s="1">
        <v>5567.31</v>
      </c>
      <c r="AS141">
        <v>561.03</v>
      </c>
      <c r="AT141">
        <v>102.77</v>
      </c>
      <c r="AU141" s="1">
        <v>8890.2199999999993</v>
      </c>
      <c r="AV141" s="1">
        <v>5108.18</v>
      </c>
      <c r="AW141">
        <v>0.45</v>
      </c>
      <c r="AX141" s="1">
        <v>4223.8</v>
      </c>
      <c r="AY141">
        <v>0.37209999999999999</v>
      </c>
      <c r="AZ141" s="1">
        <v>1234.8</v>
      </c>
      <c r="BA141">
        <v>0.10879999999999999</v>
      </c>
      <c r="BB141">
        <v>784.78</v>
      </c>
      <c r="BC141">
        <v>6.9099999999999995E-2</v>
      </c>
      <c r="BD141" s="1">
        <v>11351.56</v>
      </c>
      <c r="BE141" s="1">
        <v>2618.25</v>
      </c>
      <c r="BF141">
        <v>0.53810000000000002</v>
      </c>
      <c r="BG141">
        <v>0.51439999999999997</v>
      </c>
      <c r="BH141">
        <v>0.1812</v>
      </c>
      <c r="BI141">
        <v>0.26119999999999999</v>
      </c>
      <c r="BJ141">
        <v>2.76E-2</v>
      </c>
      <c r="BK141">
        <v>1.5599999999999999E-2</v>
      </c>
    </row>
    <row r="142" spans="1:63" x14ac:dyDescent="0.25">
      <c r="A142" t="s">
        <v>139</v>
      </c>
      <c r="B142">
        <v>43893</v>
      </c>
      <c r="C142">
        <v>36</v>
      </c>
      <c r="D142">
        <v>78</v>
      </c>
      <c r="E142" s="1">
        <v>2807.91</v>
      </c>
      <c r="F142" s="1">
        <v>2757.15</v>
      </c>
      <c r="G142">
        <v>3.3999999999999998E-3</v>
      </c>
      <c r="H142">
        <v>6.9999999999999999E-4</v>
      </c>
      <c r="I142">
        <v>1.2800000000000001E-2</v>
      </c>
      <c r="J142">
        <v>4.0000000000000002E-4</v>
      </c>
      <c r="K142">
        <v>8.7499999999999994E-2</v>
      </c>
      <c r="L142">
        <v>0.88039999999999996</v>
      </c>
      <c r="M142">
        <v>1.4800000000000001E-2</v>
      </c>
      <c r="N142">
        <v>0.3372</v>
      </c>
      <c r="O142">
        <v>5.6000000000000001E-2</v>
      </c>
      <c r="P142">
        <v>0.13819999999999999</v>
      </c>
      <c r="Q142" s="1">
        <v>57872.800000000003</v>
      </c>
      <c r="R142">
        <v>0.16769999999999999</v>
      </c>
      <c r="S142">
        <v>0.1615</v>
      </c>
      <c r="T142">
        <v>0.67079999999999995</v>
      </c>
      <c r="U142">
        <v>18.100000000000001</v>
      </c>
      <c r="V142" s="1">
        <v>86308.78</v>
      </c>
      <c r="W142">
        <v>149.77000000000001</v>
      </c>
      <c r="X142" s="1">
        <v>123220.77</v>
      </c>
      <c r="Y142">
        <v>0.74850000000000005</v>
      </c>
      <c r="Z142">
        <v>0.2303</v>
      </c>
      <c r="AA142">
        <v>2.12E-2</v>
      </c>
      <c r="AB142">
        <v>0.2515</v>
      </c>
      <c r="AC142">
        <v>123.22</v>
      </c>
      <c r="AD142" s="1">
        <v>4900.0600000000004</v>
      </c>
      <c r="AE142">
        <v>551.03</v>
      </c>
      <c r="AF142" s="1">
        <v>123337.91</v>
      </c>
      <c r="AG142">
        <v>253</v>
      </c>
      <c r="AH142" s="1">
        <v>33255</v>
      </c>
      <c r="AI142" s="1">
        <v>61296</v>
      </c>
      <c r="AJ142">
        <v>59.87</v>
      </c>
      <c r="AK142">
        <v>37.5</v>
      </c>
      <c r="AL142">
        <v>45.29</v>
      </c>
      <c r="AM142">
        <v>4.4000000000000004</v>
      </c>
      <c r="AN142">
        <v>0</v>
      </c>
      <c r="AO142">
        <v>0.87939999999999996</v>
      </c>
      <c r="AP142" s="1">
        <v>1053.51</v>
      </c>
      <c r="AQ142" s="1">
        <v>1322.95</v>
      </c>
      <c r="AR142" s="1">
        <v>5993.6</v>
      </c>
      <c r="AS142">
        <v>268.89999999999998</v>
      </c>
      <c r="AT142">
        <v>239.72</v>
      </c>
      <c r="AU142" s="1">
        <v>8878.68</v>
      </c>
      <c r="AV142" s="1">
        <v>3913.39</v>
      </c>
      <c r="AW142">
        <v>0.42549999999999999</v>
      </c>
      <c r="AX142" s="1">
        <v>4168.0200000000004</v>
      </c>
      <c r="AY142">
        <v>0.4531</v>
      </c>
      <c r="AZ142">
        <v>436.95</v>
      </c>
      <c r="BA142">
        <v>4.7500000000000001E-2</v>
      </c>
      <c r="BB142">
        <v>679.55</v>
      </c>
      <c r="BC142">
        <v>7.3899999999999993E-2</v>
      </c>
      <c r="BD142" s="1">
        <v>9197.91</v>
      </c>
      <c r="BE142" s="1">
        <v>2569.56</v>
      </c>
      <c r="BF142">
        <v>0.54430000000000001</v>
      </c>
      <c r="BG142">
        <v>0.59440000000000004</v>
      </c>
      <c r="BH142">
        <v>0.24299999999999999</v>
      </c>
      <c r="BI142">
        <v>8.5599999999999996E-2</v>
      </c>
      <c r="BJ142">
        <v>3.2300000000000002E-2</v>
      </c>
      <c r="BK142">
        <v>4.4600000000000001E-2</v>
      </c>
    </row>
    <row r="143" spans="1:63" x14ac:dyDescent="0.25">
      <c r="A143" t="s">
        <v>140</v>
      </c>
      <c r="B143">
        <v>47027</v>
      </c>
      <c r="C143">
        <v>42</v>
      </c>
      <c r="D143">
        <v>355.04</v>
      </c>
      <c r="E143" s="1">
        <v>14911.48</v>
      </c>
      <c r="F143" s="1">
        <v>14831.02</v>
      </c>
      <c r="G143">
        <v>0.19620000000000001</v>
      </c>
      <c r="H143">
        <v>8.0000000000000004E-4</v>
      </c>
      <c r="I143">
        <v>4.53E-2</v>
      </c>
      <c r="J143">
        <v>6.9999999999999999E-4</v>
      </c>
      <c r="K143">
        <v>6.3100000000000003E-2</v>
      </c>
      <c r="L143">
        <v>0.64029999999999998</v>
      </c>
      <c r="M143">
        <v>5.3600000000000002E-2</v>
      </c>
      <c r="N143">
        <v>0.1535</v>
      </c>
      <c r="O143">
        <v>8.4900000000000003E-2</v>
      </c>
      <c r="P143">
        <v>0.10050000000000001</v>
      </c>
      <c r="Q143" s="1">
        <v>72088.08</v>
      </c>
      <c r="R143">
        <v>0.34670000000000001</v>
      </c>
      <c r="S143">
        <v>0.189</v>
      </c>
      <c r="T143">
        <v>0.46439999999999998</v>
      </c>
      <c r="U143">
        <v>93</v>
      </c>
      <c r="V143" s="1">
        <v>100543.61</v>
      </c>
      <c r="W143">
        <v>159.35</v>
      </c>
      <c r="X143" s="1">
        <v>204200.99</v>
      </c>
      <c r="Y143">
        <v>0.72809999999999997</v>
      </c>
      <c r="Z143">
        <v>0.2487</v>
      </c>
      <c r="AA143">
        <v>2.3199999999999998E-2</v>
      </c>
      <c r="AB143">
        <v>0.27189999999999998</v>
      </c>
      <c r="AC143">
        <v>204.2</v>
      </c>
      <c r="AD143" s="1">
        <v>10690.44</v>
      </c>
      <c r="AE143" s="1">
        <v>1127.6300000000001</v>
      </c>
      <c r="AF143" s="1">
        <v>219384.55</v>
      </c>
      <c r="AG143">
        <v>548</v>
      </c>
      <c r="AH143" s="1">
        <v>53338</v>
      </c>
      <c r="AI143" s="1">
        <v>105959</v>
      </c>
      <c r="AJ143">
        <v>81.2</v>
      </c>
      <c r="AK143">
        <v>49.59</v>
      </c>
      <c r="AL143">
        <v>57.74</v>
      </c>
      <c r="AM143">
        <v>4.4000000000000004</v>
      </c>
      <c r="AN143">
        <v>0</v>
      </c>
      <c r="AO143">
        <v>0.69220000000000004</v>
      </c>
      <c r="AP143" s="1">
        <v>1395.7</v>
      </c>
      <c r="AQ143" s="1">
        <v>1919.5</v>
      </c>
      <c r="AR143" s="1">
        <v>7949.04</v>
      </c>
      <c r="AS143">
        <v>798.9</v>
      </c>
      <c r="AT143">
        <v>556.65</v>
      </c>
      <c r="AU143" s="1">
        <v>12619.8</v>
      </c>
      <c r="AV143" s="1">
        <v>2425.23</v>
      </c>
      <c r="AW143">
        <v>0.17910000000000001</v>
      </c>
      <c r="AX143" s="1">
        <v>10243.23</v>
      </c>
      <c r="AY143">
        <v>0.75649999999999995</v>
      </c>
      <c r="AZ143">
        <v>516.57000000000005</v>
      </c>
      <c r="BA143">
        <v>3.8100000000000002E-2</v>
      </c>
      <c r="BB143">
        <v>355.67</v>
      </c>
      <c r="BC143">
        <v>2.63E-2</v>
      </c>
      <c r="BD143" s="1">
        <v>13540.69</v>
      </c>
      <c r="BE143" s="1">
        <v>1126.24</v>
      </c>
      <c r="BF143">
        <v>0.1229</v>
      </c>
      <c r="BG143">
        <v>0.65239999999999998</v>
      </c>
      <c r="BH143">
        <v>0.21990000000000001</v>
      </c>
      <c r="BI143">
        <v>8.1100000000000005E-2</v>
      </c>
      <c r="BJ143">
        <v>3.0499999999999999E-2</v>
      </c>
      <c r="BK143">
        <v>1.6199999999999999E-2</v>
      </c>
    </row>
    <row r="144" spans="1:63" x14ac:dyDescent="0.25">
      <c r="A144" t="s">
        <v>141</v>
      </c>
      <c r="B144">
        <v>43901</v>
      </c>
      <c r="C144">
        <v>4</v>
      </c>
      <c r="D144">
        <v>685.13</v>
      </c>
      <c r="E144" s="1">
        <v>2740.52</v>
      </c>
      <c r="F144" s="1">
        <v>2285.5500000000002</v>
      </c>
      <c r="G144">
        <v>4.0000000000000002E-4</v>
      </c>
      <c r="H144">
        <v>0</v>
      </c>
      <c r="I144">
        <v>0.99619999999999997</v>
      </c>
      <c r="J144">
        <v>0</v>
      </c>
      <c r="K144">
        <v>2.0999999999999999E-3</v>
      </c>
      <c r="L144">
        <v>4.0000000000000002E-4</v>
      </c>
      <c r="M144">
        <v>8.9999999999999998E-4</v>
      </c>
      <c r="N144">
        <v>1</v>
      </c>
      <c r="O144">
        <v>2.9999999999999997E-4</v>
      </c>
      <c r="P144">
        <v>0.25380000000000003</v>
      </c>
      <c r="Q144" s="1">
        <v>63434.23</v>
      </c>
      <c r="R144">
        <v>0.1943</v>
      </c>
      <c r="S144">
        <v>0.23219999999999999</v>
      </c>
      <c r="T144">
        <v>0.57350000000000001</v>
      </c>
      <c r="U144">
        <v>28.3</v>
      </c>
      <c r="V144" s="1">
        <v>100042.3</v>
      </c>
      <c r="W144">
        <v>96.84</v>
      </c>
      <c r="X144" s="1">
        <v>56680.7</v>
      </c>
      <c r="Y144">
        <v>0.69420000000000004</v>
      </c>
      <c r="Z144">
        <v>0.22750000000000001</v>
      </c>
      <c r="AA144">
        <v>7.8299999999999995E-2</v>
      </c>
      <c r="AB144">
        <v>0.30580000000000002</v>
      </c>
      <c r="AC144">
        <v>56.68</v>
      </c>
      <c r="AD144" s="1">
        <v>3387.65</v>
      </c>
      <c r="AE144">
        <v>479.38</v>
      </c>
      <c r="AF144" s="1">
        <v>52643.519999999997</v>
      </c>
      <c r="AG144">
        <v>15</v>
      </c>
      <c r="AH144" s="1">
        <v>20045</v>
      </c>
      <c r="AI144" s="1">
        <v>30013</v>
      </c>
      <c r="AJ144">
        <v>88.38</v>
      </c>
      <c r="AK144">
        <v>50.83</v>
      </c>
      <c r="AL144">
        <v>77.19</v>
      </c>
      <c r="AM144">
        <v>4.78</v>
      </c>
      <c r="AN144">
        <v>0</v>
      </c>
      <c r="AO144">
        <v>2.1213000000000002</v>
      </c>
      <c r="AP144" s="1">
        <v>4706.0200000000004</v>
      </c>
      <c r="AQ144" s="1">
        <v>3628.05</v>
      </c>
      <c r="AR144" s="1">
        <v>8715.57</v>
      </c>
      <c r="AS144" s="1">
        <v>1179.3399999999999</v>
      </c>
      <c r="AT144" s="1">
        <v>1317.47</v>
      </c>
      <c r="AU144" s="1">
        <v>19546.47</v>
      </c>
      <c r="AV144" s="1">
        <v>15087.26</v>
      </c>
      <c r="AW144">
        <v>0.65659999999999996</v>
      </c>
      <c r="AX144" s="1">
        <v>3622.05</v>
      </c>
      <c r="AY144">
        <v>0.15759999999999999</v>
      </c>
      <c r="AZ144" s="1">
        <v>1592.54</v>
      </c>
      <c r="BA144">
        <v>6.93E-2</v>
      </c>
      <c r="BB144" s="1">
        <v>2675.87</v>
      </c>
      <c r="BC144">
        <v>0.11650000000000001</v>
      </c>
      <c r="BD144" s="1">
        <v>22977.73</v>
      </c>
      <c r="BE144" s="1">
        <v>10138.75</v>
      </c>
      <c r="BF144">
        <v>9.5902999999999992</v>
      </c>
      <c r="BG144" t="s">
        <v>142</v>
      </c>
      <c r="BH144" t="s">
        <v>142</v>
      </c>
      <c r="BI144" t="s">
        <v>142</v>
      </c>
      <c r="BJ144" t="s">
        <v>142</v>
      </c>
      <c r="BK144" t="s">
        <v>142</v>
      </c>
    </row>
    <row r="145" spans="1:63" x14ac:dyDescent="0.25">
      <c r="A145" t="s">
        <v>143</v>
      </c>
      <c r="B145">
        <v>46409</v>
      </c>
      <c r="C145">
        <v>129</v>
      </c>
      <c r="D145">
        <v>10.61</v>
      </c>
      <c r="E145" s="1">
        <v>1368.05</v>
      </c>
      <c r="F145" s="1">
        <v>1363.6</v>
      </c>
      <c r="G145">
        <v>2E-3</v>
      </c>
      <c r="H145">
        <v>0</v>
      </c>
      <c r="I145">
        <v>3.0000000000000001E-3</v>
      </c>
      <c r="J145">
        <v>0</v>
      </c>
      <c r="K145">
        <v>1.5800000000000002E-2</v>
      </c>
      <c r="L145">
        <v>0.94689999999999996</v>
      </c>
      <c r="M145">
        <v>3.2399999999999998E-2</v>
      </c>
      <c r="N145">
        <v>0.58540000000000003</v>
      </c>
      <c r="O145">
        <v>0</v>
      </c>
      <c r="P145">
        <v>0.18129999999999999</v>
      </c>
      <c r="Q145" s="1">
        <v>49299.4</v>
      </c>
      <c r="R145">
        <v>0.2198</v>
      </c>
      <c r="S145">
        <v>0.20880000000000001</v>
      </c>
      <c r="T145">
        <v>0.57140000000000002</v>
      </c>
      <c r="U145">
        <v>12.2</v>
      </c>
      <c r="V145" s="1">
        <v>71825.25</v>
      </c>
      <c r="W145">
        <v>108.82</v>
      </c>
      <c r="X145" s="1">
        <v>134316.76</v>
      </c>
      <c r="Y145">
        <v>0.91010000000000002</v>
      </c>
      <c r="Z145">
        <v>5.9499999999999997E-2</v>
      </c>
      <c r="AA145">
        <v>3.0499999999999999E-2</v>
      </c>
      <c r="AB145">
        <v>8.9899999999999994E-2</v>
      </c>
      <c r="AC145">
        <v>134.32</v>
      </c>
      <c r="AD145" s="1">
        <v>3043.26</v>
      </c>
      <c r="AE145">
        <v>380.32</v>
      </c>
      <c r="AF145" s="1">
        <v>103235.36</v>
      </c>
      <c r="AG145">
        <v>145</v>
      </c>
      <c r="AH145" s="1">
        <v>29447</v>
      </c>
      <c r="AI145" s="1">
        <v>44135</v>
      </c>
      <c r="AJ145">
        <v>32.200000000000003</v>
      </c>
      <c r="AK145">
        <v>22.13</v>
      </c>
      <c r="AL145">
        <v>25.86</v>
      </c>
      <c r="AM145">
        <v>4.2</v>
      </c>
      <c r="AN145">
        <v>0</v>
      </c>
      <c r="AO145">
        <v>1.2549999999999999</v>
      </c>
      <c r="AP145" s="1">
        <v>1082.1300000000001</v>
      </c>
      <c r="AQ145" s="1">
        <v>1896.39</v>
      </c>
      <c r="AR145" s="1">
        <v>5395.21</v>
      </c>
      <c r="AS145">
        <v>420.26</v>
      </c>
      <c r="AT145">
        <v>324.23</v>
      </c>
      <c r="AU145" s="1">
        <v>9118.23</v>
      </c>
      <c r="AV145" s="1">
        <v>7058.75</v>
      </c>
      <c r="AW145">
        <v>0.61140000000000005</v>
      </c>
      <c r="AX145" s="1">
        <v>2510.4699999999998</v>
      </c>
      <c r="AY145">
        <v>0.21740000000000001</v>
      </c>
      <c r="AZ145" s="1">
        <v>1110.5</v>
      </c>
      <c r="BA145">
        <v>9.6199999999999994E-2</v>
      </c>
      <c r="BB145">
        <v>865.98</v>
      </c>
      <c r="BC145">
        <v>7.4999999999999997E-2</v>
      </c>
      <c r="BD145" s="1">
        <v>11545.7</v>
      </c>
      <c r="BE145" s="1">
        <v>6770.35</v>
      </c>
      <c r="BF145">
        <v>2.9731000000000001</v>
      </c>
      <c r="BG145">
        <v>0.55379999999999996</v>
      </c>
      <c r="BH145">
        <v>0.2092</v>
      </c>
      <c r="BI145">
        <v>0.18179999999999999</v>
      </c>
      <c r="BJ145">
        <v>3.8899999999999997E-2</v>
      </c>
      <c r="BK145">
        <v>1.6400000000000001E-2</v>
      </c>
    </row>
    <row r="146" spans="1:63" x14ac:dyDescent="0.25">
      <c r="A146" t="s">
        <v>144</v>
      </c>
      <c r="B146">
        <v>69682</v>
      </c>
      <c r="C146">
        <v>239</v>
      </c>
      <c r="D146">
        <v>4.13</v>
      </c>
      <c r="E146">
        <v>987.06</v>
      </c>
      <c r="F146">
        <v>979.89</v>
      </c>
      <c r="G146">
        <v>0</v>
      </c>
      <c r="H146">
        <v>0</v>
      </c>
      <c r="I146">
        <v>1E-3</v>
      </c>
      <c r="J146">
        <v>2E-3</v>
      </c>
      <c r="K146">
        <v>1.1599999999999999E-2</v>
      </c>
      <c r="L146">
        <v>0.96730000000000005</v>
      </c>
      <c r="M146">
        <v>1.8100000000000002E-2</v>
      </c>
      <c r="N146">
        <v>0.375</v>
      </c>
      <c r="O146">
        <v>0</v>
      </c>
      <c r="P146">
        <v>0.1608</v>
      </c>
      <c r="Q146" s="1">
        <v>47381.88</v>
      </c>
      <c r="R146">
        <v>0.4531</v>
      </c>
      <c r="S146">
        <v>6.25E-2</v>
      </c>
      <c r="T146">
        <v>0.4844</v>
      </c>
      <c r="U146">
        <v>8.5</v>
      </c>
      <c r="V146" s="1">
        <v>62570.59</v>
      </c>
      <c r="W146">
        <v>111.86</v>
      </c>
      <c r="X146" s="1">
        <v>210522.61</v>
      </c>
      <c r="Y146">
        <v>0.67430000000000001</v>
      </c>
      <c r="Z146">
        <v>0.25900000000000001</v>
      </c>
      <c r="AA146">
        <v>6.6699999999999995E-2</v>
      </c>
      <c r="AB146">
        <v>0.32569999999999999</v>
      </c>
      <c r="AC146">
        <v>210.52</v>
      </c>
      <c r="AD146" s="1">
        <v>4697.7</v>
      </c>
      <c r="AE146">
        <v>452.68</v>
      </c>
      <c r="AF146" s="1">
        <v>131109.24</v>
      </c>
      <c r="AG146">
        <v>295</v>
      </c>
      <c r="AH146" s="1">
        <v>31750</v>
      </c>
      <c r="AI146" s="1">
        <v>72418</v>
      </c>
      <c r="AJ146">
        <v>26.5</v>
      </c>
      <c r="AK146">
        <v>22</v>
      </c>
      <c r="AL146">
        <v>22.06</v>
      </c>
      <c r="AM146">
        <v>3.3</v>
      </c>
      <c r="AN146">
        <v>0</v>
      </c>
      <c r="AO146">
        <v>0.51270000000000004</v>
      </c>
      <c r="AP146" s="1">
        <v>1661.18</v>
      </c>
      <c r="AQ146" s="1">
        <v>2578.83</v>
      </c>
      <c r="AR146" s="1">
        <v>6014.34</v>
      </c>
      <c r="AS146">
        <v>871.77</v>
      </c>
      <c r="AT146">
        <v>378.53</v>
      </c>
      <c r="AU146" s="1">
        <v>11504.7</v>
      </c>
      <c r="AV146" s="1">
        <v>6907.06</v>
      </c>
      <c r="AW146">
        <v>0.51229999999999998</v>
      </c>
      <c r="AX146" s="1">
        <v>3722.76</v>
      </c>
      <c r="AY146">
        <v>0.27610000000000001</v>
      </c>
      <c r="AZ146" s="1">
        <v>1726.09</v>
      </c>
      <c r="BA146">
        <v>0.128</v>
      </c>
      <c r="BB146" s="1">
        <v>1126.93</v>
      </c>
      <c r="BC146">
        <v>8.3599999999999994E-2</v>
      </c>
      <c r="BD146" s="1">
        <v>13482.85</v>
      </c>
      <c r="BE146" s="1">
        <v>6213.04</v>
      </c>
      <c r="BF146">
        <v>1.21</v>
      </c>
      <c r="BG146">
        <v>0.45910000000000001</v>
      </c>
      <c r="BH146">
        <v>0.25600000000000001</v>
      </c>
      <c r="BI146">
        <v>0.17849999999999999</v>
      </c>
      <c r="BJ146">
        <v>5.45E-2</v>
      </c>
      <c r="BK146">
        <v>5.1799999999999999E-2</v>
      </c>
    </row>
    <row r="147" spans="1:63" x14ac:dyDescent="0.25">
      <c r="A147" t="s">
        <v>145</v>
      </c>
      <c r="B147">
        <v>47688</v>
      </c>
      <c r="C147">
        <v>149</v>
      </c>
      <c r="D147">
        <v>10.63</v>
      </c>
      <c r="E147" s="1">
        <v>1584.31</v>
      </c>
      <c r="F147" s="1">
        <v>1676.66</v>
      </c>
      <c r="G147">
        <v>3.5999999999999999E-3</v>
      </c>
      <c r="H147">
        <v>0</v>
      </c>
      <c r="I147">
        <v>4.1999999999999997E-3</v>
      </c>
      <c r="J147">
        <v>5.9999999999999995E-4</v>
      </c>
      <c r="K147">
        <v>1.09E-2</v>
      </c>
      <c r="L147">
        <v>0.97119999999999995</v>
      </c>
      <c r="M147">
        <v>9.4999999999999998E-3</v>
      </c>
      <c r="N147">
        <v>0.29110000000000003</v>
      </c>
      <c r="O147">
        <v>0.2525</v>
      </c>
      <c r="P147">
        <v>0.1009</v>
      </c>
      <c r="Q147" s="1">
        <v>55687.31</v>
      </c>
      <c r="R147">
        <v>0.2707</v>
      </c>
      <c r="S147">
        <v>9.0200000000000002E-2</v>
      </c>
      <c r="T147">
        <v>0.6391</v>
      </c>
      <c r="U147">
        <v>16.8</v>
      </c>
      <c r="V147" s="1">
        <v>74557.2</v>
      </c>
      <c r="W147">
        <v>92.69</v>
      </c>
      <c r="X147" s="1">
        <v>292795.43</v>
      </c>
      <c r="Y147">
        <v>0.76990000000000003</v>
      </c>
      <c r="Z147">
        <v>0.19889999999999999</v>
      </c>
      <c r="AA147">
        <v>3.1199999999999999E-2</v>
      </c>
      <c r="AB147">
        <v>0.2301</v>
      </c>
      <c r="AC147">
        <v>292.8</v>
      </c>
      <c r="AD147" s="1">
        <v>6994.9</v>
      </c>
      <c r="AE147">
        <v>619.80999999999995</v>
      </c>
      <c r="AF147" s="1">
        <v>252720.6</v>
      </c>
      <c r="AG147">
        <v>582</v>
      </c>
      <c r="AH147" s="1">
        <v>26091</v>
      </c>
      <c r="AI147" s="1">
        <v>52999</v>
      </c>
      <c r="AJ147">
        <v>26.5</v>
      </c>
      <c r="AK147">
        <v>23.63</v>
      </c>
      <c r="AL147">
        <v>24.47</v>
      </c>
      <c r="AM147">
        <v>4.5</v>
      </c>
      <c r="AN147">
        <v>0</v>
      </c>
      <c r="AO147">
        <v>1.1080000000000001</v>
      </c>
      <c r="AP147" s="1">
        <v>1835.14</v>
      </c>
      <c r="AQ147" s="1">
        <v>2057.25</v>
      </c>
      <c r="AR147" s="1">
        <v>6264</v>
      </c>
      <c r="AS147">
        <v>458.82</v>
      </c>
      <c r="AT147">
        <v>297.31</v>
      </c>
      <c r="AU147" s="1">
        <v>10912.52</v>
      </c>
      <c r="AV147" s="1">
        <v>3565.47</v>
      </c>
      <c r="AW147">
        <v>0.30669999999999997</v>
      </c>
      <c r="AX147" s="1">
        <v>5345.92</v>
      </c>
      <c r="AY147">
        <v>0.45989999999999998</v>
      </c>
      <c r="AZ147" s="1">
        <v>1173.44</v>
      </c>
      <c r="BA147">
        <v>0.1009</v>
      </c>
      <c r="BB147" s="1">
        <v>1539.44</v>
      </c>
      <c r="BC147">
        <v>0.13239999999999999</v>
      </c>
      <c r="BD147" s="1">
        <v>11624.27</v>
      </c>
      <c r="BE147" s="1">
        <v>3213.46</v>
      </c>
      <c r="BF147">
        <v>0.61050000000000004</v>
      </c>
      <c r="BG147">
        <v>0.57289999999999996</v>
      </c>
      <c r="BH147">
        <v>0.23910000000000001</v>
      </c>
      <c r="BI147">
        <v>0.1278</v>
      </c>
      <c r="BJ147">
        <v>4.0300000000000002E-2</v>
      </c>
      <c r="BK147">
        <v>1.9900000000000001E-2</v>
      </c>
    </row>
    <row r="148" spans="1:63" x14ac:dyDescent="0.25">
      <c r="A148" t="s">
        <v>146</v>
      </c>
      <c r="B148">
        <v>47845</v>
      </c>
      <c r="C148">
        <v>107</v>
      </c>
      <c r="D148">
        <v>11.62</v>
      </c>
      <c r="E148" s="1">
        <v>1242.8699999999999</v>
      </c>
      <c r="F148">
        <v>906.26</v>
      </c>
      <c r="G148">
        <v>2.2000000000000001E-3</v>
      </c>
      <c r="H148">
        <v>0</v>
      </c>
      <c r="I148">
        <v>1.1599999999999999E-2</v>
      </c>
      <c r="J148">
        <v>6.9999999999999999E-4</v>
      </c>
      <c r="K148">
        <v>8.0999999999999996E-3</v>
      </c>
      <c r="L148">
        <v>0.94230000000000003</v>
      </c>
      <c r="M148">
        <v>3.5099999999999999E-2</v>
      </c>
      <c r="N148">
        <v>0.31330000000000002</v>
      </c>
      <c r="O148">
        <v>5.9999999999999995E-4</v>
      </c>
      <c r="P148">
        <v>0.14130000000000001</v>
      </c>
      <c r="Q148" s="1">
        <v>40249.39</v>
      </c>
      <c r="R148">
        <v>0.62319999999999998</v>
      </c>
      <c r="S148">
        <v>2.9000000000000001E-2</v>
      </c>
      <c r="T148">
        <v>0.3478</v>
      </c>
      <c r="U148">
        <v>5.6</v>
      </c>
      <c r="V148" s="1">
        <v>78722.5</v>
      </c>
      <c r="W148">
        <v>211.47</v>
      </c>
      <c r="X148" s="1">
        <v>218806.13</v>
      </c>
      <c r="Y148">
        <v>0.94240000000000002</v>
      </c>
      <c r="Z148">
        <v>2.7199999999999998E-2</v>
      </c>
      <c r="AA148">
        <v>3.04E-2</v>
      </c>
      <c r="AB148">
        <v>5.7599999999999998E-2</v>
      </c>
      <c r="AC148">
        <v>218.81</v>
      </c>
      <c r="AD148" s="1">
        <v>4995.26</v>
      </c>
      <c r="AE148">
        <v>739.89</v>
      </c>
      <c r="AF148" s="1">
        <v>201398.19</v>
      </c>
      <c r="AG148">
        <v>524</v>
      </c>
      <c r="AH148" s="1">
        <v>34643</v>
      </c>
      <c r="AI148" s="1">
        <v>53606</v>
      </c>
      <c r="AJ148">
        <v>41.6</v>
      </c>
      <c r="AK148">
        <v>22.18</v>
      </c>
      <c r="AL148">
        <v>24.3</v>
      </c>
      <c r="AM148">
        <v>4.5</v>
      </c>
      <c r="AN148">
        <v>0</v>
      </c>
      <c r="AO148">
        <v>1.0945</v>
      </c>
      <c r="AP148" s="1">
        <v>1558.51</v>
      </c>
      <c r="AQ148" s="1">
        <v>2200.36</v>
      </c>
      <c r="AR148" s="1">
        <v>5169.3900000000003</v>
      </c>
      <c r="AS148">
        <v>726.35</v>
      </c>
      <c r="AT148">
        <v>193.24</v>
      </c>
      <c r="AU148" s="1">
        <v>9847.84</v>
      </c>
      <c r="AV148" s="1">
        <v>5284.01</v>
      </c>
      <c r="AW148">
        <v>0.41189999999999999</v>
      </c>
      <c r="AX148" s="1">
        <v>5376.78</v>
      </c>
      <c r="AY148">
        <v>0.41909999999999997</v>
      </c>
      <c r="AZ148">
        <v>998.41</v>
      </c>
      <c r="BA148">
        <v>7.7799999999999994E-2</v>
      </c>
      <c r="BB148" s="1">
        <v>1170.06</v>
      </c>
      <c r="BC148">
        <v>9.1200000000000003E-2</v>
      </c>
      <c r="BD148" s="1">
        <v>12829.26</v>
      </c>
      <c r="BE148" s="1">
        <v>1453.28</v>
      </c>
      <c r="BF148">
        <v>0.36359999999999998</v>
      </c>
      <c r="BG148">
        <v>0.40410000000000001</v>
      </c>
      <c r="BH148">
        <v>0.19470000000000001</v>
      </c>
      <c r="BI148">
        <v>0.35199999999999998</v>
      </c>
      <c r="BJ148">
        <v>3.3799999999999997E-2</v>
      </c>
      <c r="BK148">
        <v>1.54E-2</v>
      </c>
    </row>
    <row r="149" spans="1:63" x14ac:dyDescent="0.25">
      <c r="A149" t="s">
        <v>147</v>
      </c>
      <c r="B149">
        <v>43919</v>
      </c>
      <c r="C149">
        <v>14</v>
      </c>
      <c r="D149">
        <v>169.07</v>
      </c>
      <c r="E149" s="1">
        <v>2366.9699999999998</v>
      </c>
      <c r="F149" s="1">
        <v>2036.45</v>
      </c>
      <c r="G149">
        <v>2E-3</v>
      </c>
      <c r="H149">
        <v>1E-3</v>
      </c>
      <c r="I149">
        <v>4.7E-2</v>
      </c>
      <c r="J149">
        <v>2.3E-3</v>
      </c>
      <c r="K149">
        <v>1.5900000000000001E-2</v>
      </c>
      <c r="L149">
        <v>0.86460000000000004</v>
      </c>
      <c r="M149">
        <v>6.7299999999999999E-2</v>
      </c>
      <c r="N149">
        <v>0.76800000000000002</v>
      </c>
      <c r="O149">
        <v>1.6000000000000001E-3</v>
      </c>
      <c r="P149">
        <v>0.18010000000000001</v>
      </c>
      <c r="Q149" s="1">
        <v>49459.34</v>
      </c>
      <c r="R149">
        <v>0.54</v>
      </c>
      <c r="S149">
        <v>3.3300000000000003E-2</v>
      </c>
      <c r="T149">
        <v>0.42670000000000002</v>
      </c>
      <c r="U149">
        <v>15</v>
      </c>
      <c r="V149" s="1">
        <v>62449.87</v>
      </c>
      <c r="W149">
        <v>157.61000000000001</v>
      </c>
      <c r="X149" s="1">
        <v>66484.509999999995</v>
      </c>
      <c r="Y149">
        <v>0.74709999999999999</v>
      </c>
      <c r="Z149">
        <v>0.16200000000000001</v>
      </c>
      <c r="AA149">
        <v>9.0800000000000006E-2</v>
      </c>
      <c r="AB149">
        <v>0.25290000000000001</v>
      </c>
      <c r="AC149">
        <v>66.48</v>
      </c>
      <c r="AD149" s="1">
        <v>1900.93</v>
      </c>
      <c r="AE149">
        <v>311.68</v>
      </c>
      <c r="AF149" s="1">
        <v>58748.86</v>
      </c>
      <c r="AG149">
        <v>19</v>
      </c>
      <c r="AH149" s="1">
        <v>26501</v>
      </c>
      <c r="AI149" s="1">
        <v>39212</v>
      </c>
      <c r="AJ149">
        <v>34.1</v>
      </c>
      <c r="AK149">
        <v>27.46</v>
      </c>
      <c r="AL149">
        <v>30.71</v>
      </c>
      <c r="AM149">
        <v>4.2</v>
      </c>
      <c r="AN149">
        <v>0</v>
      </c>
      <c r="AO149">
        <v>0.66759999999999997</v>
      </c>
      <c r="AP149" s="1">
        <v>1208.57</v>
      </c>
      <c r="AQ149" s="1">
        <v>2583.0700000000002</v>
      </c>
      <c r="AR149" s="1">
        <v>6720.95</v>
      </c>
      <c r="AS149">
        <v>811.95</v>
      </c>
      <c r="AT149">
        <v>713.49</v>
      </c>
      <c r="AU149" s="1">
        <v>12038.02</v>
      </c>
      <c r="AV149" s="1">
        <v>10165.06</v>
      </c>
      <c r="AW149">
        <v>0.72409999999999997</v>
      </c>
      <c r="AX149" s="1">
        <v>1957.44</v>
      </c>
      <c r="AY149">
        <v>0.1394</v>
      </c>
      <c r="AZ149">
        <v>541.4</v>
      </c>
      <c r="BA149">
        <v>3.8600000000000002E-2</v>
      </c>
      <c r="BB149" s="1">
        <v>1374.52</v>
      </c>
      <c r="BC149">
        <v>9.7900000000000001E-2</v>
      </c>
      <c r="BD149" s="1">
        <v>14038.42</v>
      </c>
      <c r="BE149" s="1">
        <v>7170.27</v>
      </c>
      <c r="BF149">
        <v>3.6107</v>
      </c>
      <c r="BG149">
        <v>0.4929</v>
      </c>
      <c r="BH149">
        <v>0.2409</v>
      </c>
      <c r="BI149">
        <v>0.2248</v>
      </c>
      <c r="BJ149">
        <v>3.2199999999999999E-2</v>
      </c>
      <c r="BK149">
        <v>9.2999999999999992E-3</v>
      </c>
    </row>
    <row r="150" spans="1:63" x14ac:dyDescent="0.25">
      <c r="A150" t="s">
        <v>148</v>
      </c>
      <c r="B150">
        <v>48835</v>
      </c>
      <c r="C150">
        <v>192</v>
      </c>
      <c r="D150">
        <v>10.84</v>
      </c>
      <c r="E150" s="1">
        <v>2081.0700000000002</v>
      </c>
      <c r="F150" s="1">
        <v>2082.92</v>
      </c>
      <c r="G150">
        <v>8.2000000000000007E-3</v>
      </c>
      <c r="H150">
        <v>2.9999999999999997E-4</v>
      </c>
      <c r="I150">
        <v>6.8999999999999999E-3</v>
      </c>
      <c r="J150">
        <v>5.0000000000000001E-4</v>
      </c>
      <c r="K150">
        <v>1.09E-2</v>
      </c>
      <c r="L150">
        <v>0.94899999999999995</v>
      </c>
      <c r="M150">
        <v>2.4299999999999999E-2</v>
      </c>
      <c r="N150">
        <v>0.38440000000000002</v>
      </c>
      <c r="O150">
        <v>0</v>
      </c>
      <c r="P150">
        <v>0.1183</v>
      </c>
      <c r="Q150" s="1">
        <v>52093.26</v>
      </c>
      <c r="R150">
        <v>0.30330000000000001</v>
      </c>
      <c r="S150">
        <v>0.1148</v>
      </c>
      <c r="T150">
        <v>0.58199999999999996</v>
      </c>
      <c r="U150">
        <v>18.3</v>
      </c>
      <c r="V150" s="1">
        <v>68744.75</v>
      </c>
      <c r="W150">
        <v>109.4</v>
      </c>
      <c r="X150" s="1">
        <v>144074.49</v>
      </c>
      <c r="Y150">
        <v>0.71130000000000004</v>
      </c>
      <c r="Z150">
        <v>0.13350000000000001</v>
      </c>
      <c r="AA150">
        <v>0.1552</v>
      </c>
      <c r="AB150">
        <v>0.28870000000000001</v>
      </c>
      <c r="AC150">
        <v>144.07</v>
      </c>
      <c r="AD150" s="1">
        <v>3660.97</v>
      </c>
      <c r="AE150">
        <v>368.69</v>
      </c>
      <c r="AF150" s="1">
        <v>141236.01</v>
      </c>
      <c r="AG150">
        <v>355</v>
      </c>
      <c r="AH150" s="1">
        <v>36486</v>
      </c>
      <c r="AI150" s="1">
        <v>55713</v>
      </c>
      <c r="AJ150">
        <v>34.72</v>
      </c>
      <c r="AK150">
        <v>23.37</v>
      </c>
      <c r="AL150">
        <v>25.46</v>
      </c>
      <c r="AM150">
        <v>4.1500000000000004</v>
      </c>
      <c r="AN150">
        <v>0</v>
      </c>
      <c r="AO150">
        <v>0.62029999999999996</v>
      </c>
      <c r="AP150" s="1">
        <v>1213.03</v>
      </c>
      <c r="AQ150" s="1">
        <v>1870</v>
      </c>
      <c r="AR150" s="1">
        <v>5771.73</v>
      </c>
      <c r="AS150">
        <v>205.36</v>
      </c>
      <c r="AT150">
        <v>205.68</v>
      </c>
      <c r="AU150" s="1">
        <v>9265.7900000000009</v>
      </c>
      <c r="AV150" s="1">
        <v>4938.47</v>
      </c>
      <c r="AW150">
        <v>0.51149999999999995</v>
      </c>
      <c r="AX150" s="1">
        <v>3009.23</v>
      </c>
      <c r="AY150">
        <v>0.31169999999999998</v>
      </c>
      <c r="AZ150" s="1">
        <v>1084.69</v>
      </c>
      <c r="BA150">
        <v>0.1123</v>
      </c>
      <c r="BB150">
        <v>623.09</v>
      </c>
      <c r="BC150">
        <v>6.4500000000000002E-2</v>
      </c>
      <c r="BD150" s="1">
        <v>9655.49</v>
      </c>
      <c r="BE150" s="1">
        <v>4161.07</v>
      </c>
      <c r="BF150">
        <v>1.2089000000000001</v>
      </c>
      <c r="BG150">
        <v>0.55069999999999997</v>
      </c>
      <c r="BH150">
        <v>0.2122</v>
      </c>
      <c r="BI150">
        <v>0.1799</v>
      </c>
      <c r="BJ150">
        <v>3.8100000000000002E-2</v>
      </c>
      <c r="BK150">
        <v>1.9E-2</v>
      </c>
    </row>
    <row r="151" spans="1:63" x14ac:dyDescent="0.25">
      <c r="A151" t="s">
        <v>149</v>
      </c>
      <c r="B151">
        <v>43927</v>
      </c>
      <c r="C151">
        <v>31</v>
      </c>
      <c r="D151">
        <v>40.71</v>
      </c>
      <c r="E151" s="1">
        <v>1261.93</v>
      </c>
      <c r="F151" s="1">
        <v>1081.58</v>
      </c>
      <c r="G151">
        <v>2.8E-3</v>
      </c>
      <c r="H151">
        <v>0</v>
      </c>
      <c r="I151">
        <v>1.06E-2</v>
      </c>
      <c r="J151">
        <v>8.9999999999999998E-4</v>
      </c>
      <c r="K151">
        <v>1.95E-2</v>
      </c>
      <c r="L151">
        <v>0.9516</v>
      </c>
      <c r="M151">
        <v>1.46E-2</v>
      </c>
      <c r="N151">
        <v>0.51049999999999995</v>
      </c>
      <c r="O151">
        <v>2.8E-3</v>
      </c>
      <c r="P151">
        <v>0.14460000000000001</v>
      </c>
      <c r="Q151" s="1">
        <v>45600.22</v>
      </c>
      <c r="R151">
        <v>0.41560000000000002</v>
      </c>
      <c r="S151">
        <v>6.4899999999999999E-2</v>
      </c>
      <c r="T151">
        <v>0.51949999999999996</v>
      </c>
      <c r="U151">
        <v>10</v>
      </c>
      <c r="V151" s="1">
        <v>58925.8</v>
      </c>
      <c r="W151">
        <v>123.75</v>
      </c>
      <c r="X151" s="1">
        <v>100666.69</v>
      </c>
      <c r="Y151">
        <v>0.81369999999999998</v>
      </c>
      <c r="Z151">
        <v>0.1198</v>
      </c>
      <c r="AA151">
        <v>6.6400000000000001E-2</v>
      </c>
      <c r="AB151">
        <v>0.18629999999999999</v>
      </c>
      <c r="AC151">
        <v>100.67</v>
      </c>
      <c r="AD151" s="1">
        <v>2292.84</v>
      </c>
      <c r="AE151">
        <v>365.58</v>
      </c>
      <c r="AF151" s="1">
        <v>95757.69</v>
      </c>
      <c r="AG151">
        <v>125</v>
      </c>
      <c r="AH151" s="1">
        <v>29512</v>
      </c>
      <c r="AI151" s="1">
        <v>43438</v>
      </c>
      <c r="AJ151">
        <v>24</v>
      </c>
      <c r="AK151">
        <v>22.69</v>
      </c>
      <c r="AL151">
        <v>22.67</v>
      </c>
      <c r="AM151">
        <v>0</v>
      </c>
      <c r="AN151">
        <v>0</v>
      </c>
      <c r="AO151">
        <v>0.69179999999999997</v>
      </c>
      <c r="AP151" s="1">
        <v>1055.6099999999999</v>
      </c>
      <c r="AQ151" s="1">
        <v>2277.37</v>
      </c>
      <c r="AR151" s="1">
        <v>5322.5</v>
      </c>
      <c r="AS151">
        <v>602.71</v>
      </c>
      <c r="AT151">
        <v>335.85</v>
      </c>
      <c r="AU151" s="1">
        <v>9594.07</v>
      </c>
      <c r="AV151" s="1">
        <v>7696.85</v>
      </c>
      <c r="AW151">
        <v>0.66800000000000004</v>
      </c>
      <c r="AX151" s="1">
        <v>2238.61</v>
      </c>
      <c r="AY151">
        <v>0.1943</v>
      </c>
      <c r="AZ151">
        <v>861.08</v>
      </c>
      <c r="BA151">
        <v>7.4700000000000003E-2</v>
      </c>
      <c r="BB151">
        <v>725.36</v>
      </c>
      <c r="BC151">
        <v>6.3E-2</v>
      </c>
      <c r="BD151" s="1">
        <v>11521.9</v>
      </c>
      <c r="BE151" s="1">
        <v>4727.6899999999996</v>
      </c>
      <c r="BF151">
        <v>1.8725000000000001</v>
      </c>
      <c r="BG151">
        <v>0.4551</v>
      </c>
      <c r="BH151">
        <v>0.21809999999999999</v>
      </c>
      <c r="BI151">
        <v>0.27100000000000002</v>
      </c>
      <c r="BJ151">
        <v>2.87E-2</v>
      </c>
      <c r="BK151">
        <v>2.7099999999999999E-2</v>
      </c>
    </row>
    <row r="152" spans="1:63" x14ac:dyDescent="0.25">
      <c r="A152" t="s">
        <v>150</v>
      </c>
      <c r="B152">
        <v>46037</v>
      </c>
      <c r="C152">
        <v>143</v>
      </c>
      <c r="D152">
        <v>9.7200000000000006</v>
      </c>
      <c r="E152" s="1">
        <v>1390.67</v>
      </c>
      <c r="F152" s="1">
        <v>1258.47</v>
      </c>
      <c r="G152">
        <v>8.0000000000000004E-4</v>
      </c>
      <c r="H152">
        <v>1.6000000000000001E-3</v>
      </c>
      <c r="I152">
        <v>7.9000000000000008E-3</v>
      </c>
      <c r="J152">
        <v>0</v>
      </c>
      <c r="K152">
        <v>7.0000000000000001E-3</v>
      </c>
      <c r="L152">
        <v>0.96750000000000003</v>
      </c>
      <c r="M152">
        <v>1.5299999999999999E-2</v>
      </c>
      <c r="N152">
        <v>0.52229999999999999</v>
      </c>
      <c r="O152">
        <v>0</v>
      </c>
      <c r="P152">
        <v>0.13189999999999999</v>
      </c>
      <c r="Q152" s="1">
        <v>53278.15</v>
      </c>
      <c r="R152">
        <v>0.23749999999999999</v>
      </c>
      <c r="S152">
        <v>0.125</v>
      </c>
      <c r="T152">
        <v>0.63749999999999996</v>
      </c>
      <c r="U152">
        <v>6</v>
      </c>
      <c r="V152" s="1">
        <v>82720.67</v>
      </c>
      <c r="W152">
        <v>221.46</v>
      </c>
      <c r="X152" s="1">
        <v>142787.79</v>
      </c>
      <c r="Y152">
        <v>0.90100000000000002</v>
      </c>
      <c r="Z152">
        <v>3.2800000000000003E-2</v>
      </c>
      <c r="AA152">
        <v>6.6199999999999995E-2</v>
      </c>
      <c r="AB152">
        <v>9.9000000000000005E-2</v>
      </c>
      <c r="AC152">
        <v>142.79</v>
      </c>
      <c r="AD152" s="1">
        <v>3319.15</v>
      </c>
      <c r="AE152">
        <v>460.27</v>
      </c>
      <c r="AF152" s="1">
        <v>127851.05</v>
      </c>
      <c r="AG152">
        <v>276</v>
      </c>
      <c r="AH152" s="1">
        <v>31071</v>
      </c>
      <c r="AI152" s="1">
        <v>45001</v>
      </c>
      <c r="AJ152">
        <v>38.200000000000003</v>
      </c>
      <c r="AK152">
        <v>22</v>
      </c>
      <c r="AL152">
        <v>27.26</v>
      </c>
      <c r="AM152">
        <v>4.5</v>
      </c>
      <c r="AN152">
        <v>0</v>
      </c>
      <c r="AO152">
        <v>0.97670000000000001</v>
      </c>
      <c r="AP152" s="1">
        <v>1439.92</v>
      </c>
      <c r="AQ152" s="1">
        <v>2141.67</v>
      </c>
      <c r="AR152" s="1">
        <v>6073.35</v>
      </c>
      <c r="AS152">
        <v>335.04</v>
      </c>
      <c r="AT152">
        <v>51.28</v>
      </c>
      <c r="AU152" s="1">
        <v>10041.299999999999</v>
      </c>
      <c r="AV152" s="1">
        <v>6480.63</v>
      </c>
      <c r="AW152">
        <v>0.56559999999999999</v>
      </c>
      <c r="AX152" s="1">
        <v>2859.98</v>
      </c>
      <c r="AY152">
        <v>0.24959999999999999</v>
      </c>
      <c r="AZ152" s="1">
        <v>1140.83</v>
      </c>
      <c r="BA152">
        <v>9.9599999999999994E-2</v>
      </c>
      <c r="BB152">
        <v>976.85</v>
      </c>
      <c r="BC152">
        <v>8.5300000000000001E-2</v>
      </c>
      <c r="BD152" s="1">
        <v>11458.29</v>
      </c>
      <c r="BE152" s="1">
        <v>4632.1899999999996</v>
      </c>
      <c r="BF152">
        <v>1.9689000000000001</v>
      </c>
      <c r="BG152">
        <v>0.45739999999999997</v>
      </c>
      <c r="BH152">
        <v>0.23530000000000001</v>
      </c>
      <c r="BI152">
        <v>0.248</v>
      </c>
      <c r="BJ152">
        <v>4.41E-2</v>
      </c>
      <c r="BK152">
        <v>1.52E-2</v>
      </c>
    </row>
    <row r="153" spans="1:63" x14ac:dyDescent="0.25">
      <c r="A153" t="s">
        <v>151</v>
      </c>
      <c r="B153">
        <v>48512</v>
      </c>
      <c r="C153">
        <v>116</v>
      </c>
      <c r="D153">
        <v>7</v>
      </c>
      <c r="E153">
        <v>812.36</v>
      </c>
      <c r="F153">
        <v>794.32</v>
      </c>
      <c r="G153">
        <v>4.4000000000000003E-3</v>
      </c>
      <c r="H153">
        <v>0</v>
      </c>
      <c r="I153">
        <v>0</v>
      </c>
      <c r="J153">
        <v>0</v>
      </c>
      <c r="K153">
        <v>1.01E-2</v>
      </c>
      <c r="L153">
        <v>0.97340000000000004</v>
      </c>
      <c r="M153">
        <v>1.2E-2</v>
      </c>
      <c r="N153">
        <v>0.48330000000000001</v>
      </c>
      <c r="O153">
        <v>0</v>
      </c>
      <c r="P153">
        <v>0.1094</v>
      </c>
      <c r="Q153" s="1">
        <v>45688.47</v>
      </c>
      <c r="R153">
        <v>0.18870000000000001</v>
      </c>
      <c r="S153">
        <v>0.1132</v>
      </c>
      <c r="T153">
        <v>0.69810000000000005</v>
      </c>
      <c r="U153">
        <v>8.1999999999999993</v>
      </c>
      <c r="V153" s="1">
        <v>55659.88</v>
      </c>
      <c r="W153">
        <v>98.97</v>
      </c>
      <c r="X153" s="1">
        <v>102034.69</v>
      </c>
      <c r="Y153">
        <v>0.81669999999999998</v>
      </c>
      <c r="Z153">
        <v>3.5999999999999997E-2</v>
      </c>
      <c r="AA153">
        <v>0.1474</v>
      </c>
      <c r="AB153">
        <v>0.18329999999999999</v>
      </c>
      <c r="AC153">
        <v>102.03</v>
      </c>
      <c r="AD153" s="1">
        <v>2040.69</v>
      </c>
      <c r="AE153">
        <v>313.51</v>
      </c>
      <c r="AF153" s="1">
        <v>88558.61</v>
      </c>
      <c r="AG153">
        <v>95</v>
      </c>
      <c r="AH153" s="1">
        <v>31549</v>
      </c>
      <c r="AI153" s="1">
        <v>47403</v>
      </c>
      <c r="AJ153">
        <v>20</v>
      </c>
      <c r="AK153">
        <v>20</v>
      </c>
      <c r="AL153">
        <v>20</v>
      </c>
      <c r="AM153">
        <v>4</v>
      </c>
      <c r="AN153">
        <v>0</v>
      </c>
      <c r="AO153">
        <v>0.62529999999999997</v>
      </c>
      <c r="AP153" s="1">
        <v>1308.68</v>
      </c>
      <c r="AQ153" s="1">
        <v>2115.81</v>
      </c>
      <c r="AR153" s="1">
        <v>5384.31</v>
      </c>
      <c r="AS153">
        <v>694.41</v>
      </c>
      <c r="AT153">
        <v>136.69</v>
      </c>
      <c r="AU153" s="1">
        <v>9639.9500000000007</v>
      </c>
      <c r="AV153" s="1">
        <v>8255.3700000000008</v>
      </c>
      <c r="AW153">
        <v>0.65859999999999996</v>
      </c>
      <c r="AX153" s="1">
        <v>1886.95</v>
      </c>
      <c r="AY153">
        <v>0.15049999999999999</v>
      </c>
      <c r="AZ153" s="1">
        <v>1324.98</v>
      </c>
      <c r="BA153">
        <v>0.1057</v>
      </c>
      <c r="BB153" s="1">
        <v>1067.7</v>
      </c>
      <c r="BC153">
        <v>8.5199999999999998E-2</v>
      </c>
      <c r="BD153" s="1">
        <v>12535</v>
      </c>
      <c r="BE153" s="1">
        <v>7557.91</v>
      </c>
      <c r="BF153">
        <v>3.0750999999999999</v>
      </c>
      <c r="BG153">
        <v>0.5161</v>
      </c>
      <c r="BH153">
        <v>0.25140000000000001</v>
      </c>
      <c r="BI153">
        <v>0.18229999999999999</v>
      </c>
      <c r="BJ153">
        <v>3.5099999999999999E-2</v>
      </c>
      <c r="BK153">
        <v>1.5100000000000001E-2</v>
      </c>
    </row>
    <row r="154" spans="1:63" x14ac:dyDescent="0.25">
      <c r="A154" t="s">
        <v>152</v>
      </c>
      <c r="B154">
        <v>49122</v>
      </c>
      <c r="C154">
        <v>87</v>
      </c>
      <c r="D154">
        <v>10.84</v>
      </c>
      <c r="E154">
        <v>942.9</v>
      </c>
      <c r="F154">
        <v>878.42</v>
      </c>
      <c r="G154">
        <v>9.9000000000000008E-3</v>
      </c>
      <c r="H154">
        <v>0</v>
      </c>
      <c r="I154">
        <v>1.0699999999999999E-2</v>
      </c>
      <c r="J154">
        <v>0</v>
      </c>
      <c r="K154">
        <v>1.0200000000000001E-2</v>
      </c>
      <c r="L154">
        <v>0.9536</v>
      </c>
      <c r="M154">
        <v>1.5599999999999999E-2</v>
      </c>
      <c r="N154">
        <v>0.99939999999999996</v>
      </c>
      <c r="O154">
        <v>0</v>
      </c>
      <c r="P154">
        <v>0.1764</v>
      </c>
      <c r="Q154" s="1">
        <v>50631.02</v>
      </c>
      <c r="R154">
        <v>0.26319999999999999</v>
      </c>
      <c r="S154">
        <v>0.31580000000000003</v>
      </c>
      <c r="T154">
        <v>0.42109999999999997</v>
      </c>
      <c r="U154">
        <v>6</v>
      </c>
      <c r="V154" s="1">
        <v>76678.5</v>
      </c>
      <c r="W154">
        <v>147.71</v>
      </c>
      <c r="X154" s="1">
        <v>67922.87</v>
      </c>
      <c r="Y154">
        <v>0.85060000000000002</v>
      </c>
      <c r="Z154">
        <v>3.2300000000000002E-2</v>
      </c>
      <c r="AA154">
        <v>0.1171</v>
      </c>
      <c r="AB154">
        <v>0.14940000000000001</v>
      </c>
      <c r="AC154">
        <v>67.92</v>
      </c>
      <c r="AD154" s="1">
        <v>1556.72</v>
      </c>
      <c r="AE154">
        <v>199.71</v>
      </c>
      <c r="AF154" s="1">
        <v>58841.34</v>
      </c>
      <c r="AG154">
        <v>20</v>
      </c>
      <c r="AH154" s="1">
        <v>28063</v>
      </c>
      <c r="AI154" s="1">
        <v>42237</v>
      </c>
      <c r="AJ154">
        <v>29</v>
      </c>
      <c r="AK154">
        <v>22</v>
      </c>
      <c r="AL154">
        <v>25.08</v>
      </c>
      <c r="AM154">
        <v>3.6</v>
      </c>
      <c r="AN154">
        <v>0</v>
      </c>
      <c r="AO154">
        <v>0.83460000000000001</v>
      </c>
      <c r="AP154" s="1">
        <v>1171.9100000000001</v>
      </c>
      <c r="AQ154" s="1">
        <v>2269.75</v>
      </c>
      <c r="AR154" s="1">
        <v>6561.42</v>
      </c>
      <c r="AS154">
        <v>528.77</v>
      </c>
      <c r="AT154">
        <v>115.53</v>
      </c>
      <c r="AU154" s="1">
        <v>10647.39</v>
      </c>
      <c r="AV154" s="1">
        <v>10780.23</v>
      </c>
      <c r="AW154">
        <v>0.73409999999999997</v>
      </c>
      <c r="AX154" s="1">
        <v>1297.42</v>
      </c>
      <c r="AY154">
        <v>8.8300000000000003E-2</v>
      </c>
      <c r="AZ154" s="1">
        <v>1153.07</v>
      </c>
      <c r="BA154">
        <v>7.85E-2</v>
      </c>
      <c r="BB154" s="1">
        <v>1454.69</v>
      </c>
      <c r="BC154">
        <v>9.9099999999999994E-2</v>
      </c>
      <c r="BD154" s="1">
        <v>14685.41</v>
      </c>
      <c r="BE154" s="1">
        <v>9274.11</v>
      </c>
      <c r="BF154">
        <v>5.9107000000000003</v>
      </c>
      <c r="BG154">
        <v>0.47410000000000002</v>
      </c>
      <c r="BH154">
        <v>0.22389999999999999</v>
      </c>
      <c r="BI154">
        <v>0.25559999999999999</v>
      </c>
      <c r="BJ154">
        <v>3.7600000000000001E-2</v>
      </c>
      <c r="BK154">
        <v>8.8999999999999999E-3</v>
      </c>
    </row>
    <row r="155" spans="1:63" x14ac:dyDescent="0.25">
      <c r="A155" t="s">
        <v>153</v>
      </c>
      <c r="B155">
        <v>50674</v>
      </c>
      <c r="C155">
        <v>105</v>
      </c>
      <c r="D155">
        <v>13.6</v>
      </c>
      <c r="E155" s="1">
        <v>1428.2</v>
      </c>
      <c r="F155" s="1">
        <v>1378.3</v>
      </c>
      <c r="G155">
        <v>7.6E-3</v>
      </c>
      <c r="H155">
        <v>8.9999999999999998E-4</v>
      </c>
      <c r="I155">
        <v>1.5900000000000001E-2</v>
      </c>
      <c r="J155">
        <v>1.5E-3</v>
      </c>
      <c r="K155">
        <v>5.04E-2</v>
      </c>
      <c r="L155">
        <v>0.91349999999999998</v>
      </c>
      <c r="M155">
        <v>1.0200000000000001E-2</v>
      </c>
      <c r="N155">
        <v>0.24</v>
      </c>
      <c r="O155">
        <v>3.5999999999999999E-3</v>
      </c>
      <c r="P155">
        <v>0.1028</v>
      </c>
      <c r="Q155" s="1">
        <v>59298.77</v>
      </c>
      <c r="R155">
        <v>0.21279999999999999</v>
      </c>
      <c r="S155">
        <v>0.1489</v>
      </c>
      <c r="T155">
        <v>0.63829999999999998</v>
      </c>
      <c r="U155">
        <v>7</v>
      </c>
      <c r="V155" s="1">
        <v>83208.710000000006</v>
      </c>
      <c r="W155">
        <v>192.19</v>
      </c>
      <c r="X155" s="1">
        <v>206616.94</v>
      </c>
      <c r="Y155">
        <v>0.72919999999999996</v>
      </c>
      <c r="Z155">
        <v>6.4699999999999994E-2</v>
      </c>
      <c r="AA155">
        <v>0.20610000000000001</v>
      </c>
      <c r="AB155">
        <v>0.27079999999999999</v>
      </c>
      <c r="AC155">
        <v>206.62</v>
      </c>
      <c r="AD155" s="1">
        <v>5101.54</v>
      </c>
      <c r="AE155">
        <v>472.99</v>
      </c>
      <c r="AF155" s="1">
        <v>162178.09</v>
      </c>
      <c r="AG155">
        <v>437</v>
      </c>
      <c r="AH155" s="1">
        <v>37874</v>
      </c>
      <c r="AI155" s="1">
        <v>56131</v>
      </c>
      <c r="AJ155">
        <v>34.1</v>
      </c>
      <c r="AK155">
        <v>22.05</v>
      </c>
      <c r="AL155">
        <v>24.52</v>
      </c>
      <c r="AM155">
        <v>5</v>
      </c>
      <c r="AN155" s="1">
        <v>1369.17</v>
      </c>
      <c r="AO155">
        <v>1.3024</v>
      </c>
      <c r="AP155" s="1">
        <v>1937.52</v>
      </c>
      <c r="AQ155" s="1">
        <v>2326.13</v>
      </c>
      <c r="AR155" s="1">
        <v>7125.67</v>
      </c>
      <c r="AS155">
        <v>408.58</v>
      </c>
      <c r="AT155">
        <v>223.35</v>
      </c>
      <c r="AU155" s="1">
        <v>12021.21</v>
      </c>
      <c r="AV155" s="1">
        <v>5004.91</v>
      </c>
      <c r="AW155">
        <v>0.37859999999999999</v>
      </c>
      <c r="AX155" s="1">
        <v>5925</v>
      </c>
      <c r="AY155">
        <v>0.44819999999999999</v>
      </c>
      <c r="AZ155" s="1">
        <v>1764.31</v>
      </c>
      <c r="BA155">
        <v>0.13350000000000001</v>
      </c>
      <c r="BB155">
        <v>524.22</v>
      </c>
      <c r="BC155">
        <v>3.9699999999999999E-2</v>
      </c>
      <c r="BD155" s="1">
        <v>13218.44</v>
      </c>
      <c r="BE155" s="1">
        <v>3980.79</v>
      </c>
      <c r="BF155">
        <v>1.0175000000000001</v>
      </c>
      <c r="BG155">
        <v>0.57450000000000001</v>
      </c>
      <c r="BH155">
        <v>0.24360000000000001</v>
      </c>
      <c r="BI155">
        <v>6.4000000000000001E-2</v>
      </c>
      <c r="BJ155">
        <v>4.1099999999999998E-2</v>
      </c>
      <c r="BK155">
        <v>7.6899999999999996E-2</v>
      </c>
    </row>
    <row r="156" spans="1:63" x14ac:dyDescent="0.25">
      <c r="A156" t="s">
        <v>154</v>
      </c>
      <c r="B156">
        <v>43935</v>
      </c>
      <c r="C156">
        <v>117</v>
      </c>
      <c r="D156">
        <v>19.829999999999998</v>
      </c>
      <c r="E156" s="1">
        <v>2319.9899999999998</v>
      </c>
      <c r="F156" s="1">
        <v>2047.86</v>
      </c>
      <c r="G156">
        <v>1.11E-2</v>
      </c>
      <c r="H156">
        <v>1.5E-3</v>
      </c>
      <c r="I156">
        <v>6.4000000000000003E-3</v>
      </c>
      <c r="J156">
        <v>8.0000000000000004E-4</v>
      </c>
      <c r="K156">
        <v>1.6500000000000001E-2</v>
      </c>
      <c r="L156">
        <v>0.93320000000000003</v>
      </c>
      <c r="M156">
        <v>3.0499999999999999E-2</v>
      </c>
      <c r="N156">
        <v>0.41660000000000003</v>
      </c>
      <c r="O156">
        <v>2.0999999999999999E-3</v>
      </c>
      <c r="P156">
        <v>9.9199999999999997E-2</v>
      </c>
      <c r="Q156" s="1">
        <v>54016.7</v>
      </c>
      <c r="R156">
        <v>0.27729999999999999</v>
      </c>
      <c r="S156">
        <v>0.1176</v>
      </c>
      <c r="T156">
        <v>0.60499999999999998</v>
      </c>
      <c r="U156">
        <v>11</v>
      </c>
      <c r="V156" s="1">
        <v>92273.73</v>
      </c>
      <c r="W156">
        <v>203.47</v>
      </c>
      <c r="X156" s="1">
        <v>137217.9</v>
      </c>
      <c r="Y156">
        <v>0.81879999999999997</v>
      </c>
      <c r="Z156">
        <v>0.15229999999999999</v>
      </c>
      <c r="AA156">
        <v>2.8899999999999999E-2</v>
      </c>
      <c r="AB156">
        <v>0.1812</v>
      </c>
      <c r="AC156">
        <v>137.22</v>
      </c>
      <c r="AD156" s="1">
        <v>3153.13</v>
      </c>
      <c r="AE156">
        <v>510.6</v>
      </c>
      <c r="AF156" s="1">
        <v>124543.71</v>
      </c>
      <c r="AG156">
        <v>262</v>
      </c>
      <c r="AH156" s="1">
        <v>30981</v>
      </c>
      <c r="AI156" s="1">
        <v>48602</v>
      </c>
      <c r="AJ156">
        <v>34.979999999999997</v>
      </c>
      <c r="AK156">
        <v>22.4</v>
      </c>
      <c r="AL156">
        <v>23.82</v>
      </c>
      <c r="AM156">
        <v>3.4</v>
      </c>
      <c r="AN156" s="1">
        <v>1809.91</v>
      </c>
      <c r="AO156">
        <v>1.6069</v>
      </c>
      <c r="AP156" s="1">
        <v>1493.91</v>
      </c>
      <c r="AQ156" s="1">
        <v>2016.24</v>
      </c>
      <c r="AR156" s="1">
        <v>5262.81</v>
      </c>
      <c r="AS156">
        <v>569.67999999999995</v>
      </c>
      <c r="AT156">
        <v>129.49</v>
      </c>
      <c r="AU156" s="1">
        <v>9472.14</v>
      </c>
      <c r="AV156" s="1">
        <v>5474.69</v>
      </c>
      <c r="AW156">
        <v>0.4531</v>
      </c>
      <c r="AX156" s="1">
        <v>4930.8999999999996</v>
      </c>
      <c r="AY156">
        <v>0.40810000000000002</v>
      </c>
      <c r="AZ156">
        <v>890.23</v>
      </c>
      <c r="BA156">
        <v>7.3700000000000002E-2</v>
      </c>
      <c r="BB156">
        <v>787.32</v>
      </c>
      <c r="BC156">
        <v>6.5199999999999994E-2</v>
      </c>
      <c r="BD156" s="1">
        <v>12083.14</v>
      </c>
      <c r="BE156" s="1">
        <v>3390.38</v>
      </c>
      <c r="BF156">
        <v>1.1733</v>
      </c>
      <c r="BG156">
        <v>0.52529999999999999</v>
      </c>
      <c r="BH156">
        <v>0.18590000000000001</v>
      </c>
      <c r="BI156">
        <v>0.1764</v>
      </c>
      <c r="BJ156">
        <v>4.2000000000000003E-2</v>
      </c>
      <c r="BK156">
        <v>7.0400000000000004E-2</v>
      </c>
    </row>
    <row r="157" spans="1:63" x14ac:dyDescent="0.25">
      <c r="A157" t="s">
        <v>155</v>
      </c>
      <c r="B157">
        <v>50617</v>
      </c>
      <c r="C157">
        <v>69</v>
      </c>
      <c r="D157">
        <v>9.1999999999999993</v>
      </c>
      <c r="E157">
        <v>634.51</v>
      </c>
      <c r="F157">
        <v>587.85</v>
      </c>
      <c r="G157">
        <v>6.1000000000000004E-3</v>
      </c>
      <c r="H157">
        <v>0</v>
      </c>
      <c r="I157">
        <v>5.1000000000000004E-3</v>
      </c>
      <c r="J157">
        <v>1.6999999999999999E-3</v>
      </c>
      <c r="K157">
        <v>3.9E-2</v>
      </c>
      <c r="L157">
        <v>0.94489999999999996</v>
      </c>
      <c r="M157">
        <v>3.2000000000000002E-3</v>
      </c>
      <c r="N157">
        <v>0.45150000000000001</v>
      </c>
      <c r="O157">
        <v>0</v>
      </c>
      <c r="P157">
        <v>8.7800000000000003E-2</v>
      </c>
      <c r="Q157" s="1">
        <v>46165.93</v>
      </c>
      <c r="R157">
        <v>0.27079999999999999</v>
      </c>
      <c r="S157">
        <v>0.1875</v>
      </c>
      <c r="T157">
        <v>0.54169999999999996</v>
      </c>
      <c r="U157">
        <v>4</v>
      </c>
      <c r="V157" s="1">
        <v>70147.25</v>
      </c>
      <c r="W157">
        <v>150.84</v>
      </c>
      <c r="X157" s="1">
        <v>142612.74</v>
      </c>
      <c r="Y157">
        <v>0.85440000000000005</v>
      </c>
      <c r="Z157">
        <v>0.10539999999999999</v>
      </c>
      <c r="AA157">
        <v>4.02E-2</v>
      </c>
      <c r="AB157">
        <v>0.14560000000000001</v>
      </c>
      <c r="AC157">
        <v>142.61000000000001</v>
      </c>
      <c r="AD157" s="1">
        <v>3335.03</v>
      </c>
      <c r="AE157">
        <v>486</v>
      </c>
      <c r="AF157" s="1">
        <v>119837.71</v>
      </c>
      <c r="AG157">
        <v>236</v>
      </c>
      <c r="AH157" s="1">
        <v>31685</v>
      </c>
      <c r="AI157" s="1">
        <v>47671</v>
      </c>
      <c r="AJ157">
        <v>40.5</v>
      </c>
      <c r="AK157">
        <v>22</v>
      </c>
      <c r="AL157">
        <v>28.08</v>
      </c>
      <c r="AM157">
        <v>4</v>
      </c>
      <c r="AN157" s="1">
        <v>1272.83</v>
      </c>
      <c r="AO157">
        <v>1.2292000000000001</v>
      </c>
      <c r="AP157" s="1">
        <v>1633.82</v>
      </c>
      <c r="AQ157" s="1">
        <v>2240.73</v>
      </c>
      <c r="AR157" s="1">
        <v>5296.94</v>
      </c>
      <c r="AS157">
        <v>456.3</v>
      </c>
      <c r="AT157">
        <v>244.22</v>
      </c>
      <c r="AU157" s="1">
        <v>9872.0499999999993</v>
      </c>
      <c r="AV157" s="1">
        <v>7097.97</v>
      </c>
      <c r="AW157">
        <v>0.53979999999999995</v>
      </c>
      <c r="AX157" s="1">
        <v>4169.9799999999996</v>
      </c>
      <c r="AY157">
        <v>0.31709999999999999</v>
      </c>
      <c r="AZ157" s="1">
        <v>1146.69</v>
      </c>
      <c r="BA157">
        <v>8.72E-2</v>
      </c>
      <c r="BB157">
        <v>734.19</v>
      </c>
      <c r="BC157">
        <v>5.5800000000000002E-2</v>
      </c>
      <c r="BD157" s="1">
        <v>13148.83</v>
      </c>
      <c r="BE157" s="1">
        <v>5904.41</v>
      </c>
      <c r="BF157">
        <v>2.0379</v>
      </c>
      <c r="BG157">
        <v>0.55479999999999996</v>
      </c>
      <c r="BH157">
        <v>0.22850000000000001</v>
      </c>
      <c r="BI157">
        <v>0.17319999999999999</v>
      </c>
      <c r="BJ157">
        <v>2.8199999999999999E-2</v>
      </c>
      <c r="BK157">
        <v>1.5299999999999999E-2</v>
      </c>
    </row>
    <row r="158" spans="1:63" x14ac:dyDescent="0.25">
      <c r="A158" t="s">
        <v>156</v>
      </c>
      <c r="B158">
        <v>46094</v>
      </c>
      <c r="C158">
        <v>63</v>
      </c>
      <c r="D158">
        <v>58.57</v>
      </c>
      <c r="E158" s="1">
        <v>3689.91</v>
      </c>
      <c r="F158" s="1">
        <v>3429.94</v>
      </c>
      <c r="G158">
        <v>3.3999999999999998E-3</v>
      </c>
      <c r="H158">
        <v>0</v>
      </c>
      <c r="I158">
        <v>1.2800000000000001E-2</v>
      </c>
      <c r="J158">
        <v>2.9999999999999997E-4</v>
      </c>
      <c r="K158">
        <v>1.7399999999999999E-2</v>
      </c>
      <c r="L158">
        <v>0.93379999999999996</v>
      </c>
      <c r="M158">
        <v>3.2399999999999998E-2</v>
      </c>
      <c r="N158">
        <v>0.38300000000000001</v>
      </c>
      <c r="O158">
        <v>3.3E-3</v>
      </c>
      <c r="P158">
        <v>0.14710000000000001</v>
      </c>
      <c r="Q158" s="1">
        <v>54144.71</v>
      </c>
      <c r="R158">
        <v>0.30359999999999998</v>
      </c>
      <c r="S158">
        <v>0.22320000000000001</v>
      </c>
      <c r="T158">
        <v>0.47320000000000001</v>
      </c>
      <c r="U158">
        <v>27</v>
      </c>
      <c r="V158" s="1">
        <v>67578.19</v>
      </c>
      <c r="W158">
        <v>127.62</v>
      </c>
      <c r="X158" s="1">
        <v>121140.05</v>
      </c>
      <c r="Y158">
        <v>0.63770000000000004</v>
      </c>
      <c r="Z158">
        <v>7.7899999999999997E-2</v>
      </c>
      <c r="AA158">
        <v>0.28449999999999998</v>
      </c>
      <c r="AB158">
        <v>0.36230000000000001</v>
      </c>
      <c r="AC158">
        <v>121.14</v>
      </c>
      <c r="AD158" s="1">
        <v>4042.48</v>
      </c>
      <c r="AE158">
        <v>374.26</v>
      </c>
      <c r="AF158" s="1">
        <v>131243.26999999999</v>
      </c>
      <c r="AG158">
        <v>296</v>
      </c>
      <c r="AH158" s="1">
        <v>36937</v>
      </c>
      <c r="AI158" s="1">
        <v>49823</v>
      </c>
      <c r="AJ158">
        <v>42.71</v>
      </c>
      <c r="AK158">
        <v>28.88</v>
      </c>
      <c r="AL158">
        <v>36</v>
      </c>
      <c r="AM158">
        <v>2.46</v>
      </c>
      <c r="AN158">
        <v>0</v>
      </c>
      <c r="AO158">
        <v>0.76890000000000003</v>
      </c>
      <c r="AP158" s="1">
        <v>1072.82</v>
      </c>
      <c r="AQ158" s="1">
        <v>1801.37</v>
      </c>
      <c r="AR158" s="1">
        <v>5743.84</v>
      </c>
      <c r="AS158">
        <v>777.57</v>
      </c>
      <c r="AT158">
        <v>296.94</v>
      </c>
      <c r="AU158" s="1">
        <v>9692.5499999999993</v>
      </c>
      <c r="AV158" s="1">
        <v>5235.1400000000003</v>
      </c>
      <c r="AW158">
        <v>0.49740000000000001</v>
      </c>
      <c r="AX158" s="1">
        <v>3835.5</v>
      </c>
      <c r="AY158">
        <v>0.3644</v>
      </c>
      <c r="AZ158">
        <v>944.92</v>
      </c>
      <c r="BA158">
        <v>8.9800000000000005E-2</v>
      </c>
      <c r="BB158">
        <v>509.75</v>
      </c>
      <c r="BC158">
        <v>4.8399999999999999E-2</v>
      </c>
      <c r="BD158" s="1">
        <v>10525.3</v>
      </c>
      <c r="BE158" s="1">
        <v>4516.17</v>
      </c>
      <c r="BF158">
        <v>1.7222999999999999</v>
      </c>
      <c r="BG158">
        <v>0.58460000000000001</v>
      </c>
      <c r="BH158">
        <v>0.21179999999999999</v>
      </c>
      <c r="BI158">
        <v>0.1573</v>
      </c>
      <c r="BJ158">
        <v>3.2399999999999998E-2</v>
      </c>
      <c r="BK158">
        <v>1.3899999999999999E-2</v>
      </c>
    </row>
    <row r="159" spans="1:63" x14ac:dyDescent="0.25">
      <c r="A159" t="s">
        <v>157</v>
      </c>
      <c r="B159">
        <v>46789</v>
      </c>
      <c r="C159">
        <v>69</v>
      </c>
      <c r="D159">
        <v>20.49</v>
      </c>
      <c r="E159" s="1">
        <v>1413.83</v>
      </c>
      <c r="F159" s="1">
        <v>1464.37</v>
      </c>
      <c r="G159">
        <v>2E-3</v>
      </c>
      <c r="H159">
        <v>3.3999999999999998E-3</v>
      </c>
      <c r="I159">
        <v>6.1999999999999998E-3</v>
      </c>
      <c r="J159">
        <v>4.7999999999999996E-3</v>
      </c>
      <c r="K159">
        <v>4.4600000000000001E-2</v>
      </c>
      <c r="L159">
        <v>0.91180000000000005</v>
      </c>
      <c r="M159">
        <v>2.7199999999999998E-2</v>
      </c>
      <c r="N159">
        <v>0.34720000000000001</v>
      </c>
      <c r="O159">
        <v>4.7999999999999996E-3</v>
      </c>
      <c r="P159">
        <v>0.1216</v>
      </c>
      <c r="Q159" s="1">
        <v>65287.05</v>
      </c>
      <c r="R159">
        <v>0.1</v>
      </c>
      <c r="S159">
        <v>6.6699999999999995E-2</v>
      </c>
      <c r="T159">
        <v>0.83330000000000004</v>
      </c>
      <c r="U159">
        <v>13</v>
      </c>
      <c r="V159" s="1">
        <v>69449</v>
      </c>
      <c r="W159">
        <v>104.51</v>
      </c>
      <c r="X159" s="1">
        <v>168859.28</v>
      </c>
      <c r="Y159">
        <v>0.77800000000000002</v>
      </c>
      <c r="Z159">
        <v>0.16070000000000001</v>
      </c>
      <c r="AA159">
        <v>6.13E-2</v>
      </c>
      <c r="AB159">
        <v>0.222</v>
      </c>
      <c r="AC159">
        <v>168.86</v>
      </c>
      <c r="AD159" s="1">
        <v>6341</v>
      </c>
      <c r="AE159">
        <v>648.19000000000005</v>
      </c>
      <c r="AF159" s="1">
        <v>160144.5</v>
      </c>
      <c r="AG159">
        <v>433</v>
      </c>
      <c r="AH159" s="1">
        <v>32976</v>
      </c>
      <c r="AI159" s="1">
        <v>56358</v>
      </c>
      <c r="AJ159">
        <v>68.84</v>
      </c>
      <c r="AK159">
        <v>34.08</v>
      </c>
      <c r="AL159">
        <v>42.44</v>
      </c>
      <c r="AM159">
        <v>4.5999999999999996</v>
      </c>
      <c r="AN159">
        <v>0</v>
      </c>
      <c r="AO159">
        <v>1.1308</v>
      </c>
      <c r="AP159" s="1">
        <v>1300.92</v>
      </c>
      <c r="AQ159" s="1">
        <v>1677.61</v>
      </c>
      <c r="AR159" s="1">
        <v>6408.9</v>
      </c>
      <c r="AS159">
        <v>508.35</v>
      </c>
      <c r="AT159">
        <v>316.94</v>
      </c>
      <c r="AU159" s="1">
        <v>10212.73</v>
      </c>
      <c r="AV159" s="1">
        <v>4898.5</v>
      </c>
      <c r="AW159">
        <v>0.40899999999999997</v>
      </c>
      <c r="AX159" s="1">
        <v>5072.72</v>
      </c>
      <c r="AY159">
        <v>0.42349999999999999</v>
      </c>
      <c r="AZ159" s="1">
        <v>1255.17</v>
      </c>
      <c r="BA159">
        <v>0.1048</v>
      </c>
      <c r="BB159">
        <v>751.02</v>
      </c>
      <c r="BC159">
        <v>6.2700000000000006E-2</v>
      </c>
      <c r="BD159" s="1">
        <v>11977.41</v>
      </c>
      <c r="BE159" s="1">
        <v>3349.56</v>
      </c>
      <c r="BF159">
        <v>0.77659999999999996</v>
      </c>
      <c r="BG159">
        <v>0.5645</v>
      </c>
      <c r="BH159">
        <v>0.17419999999999999</v>
      </c>
      <c r="BI159">
        <v>0.20569999999999999</v>
      </c>
      <c r="BJ159">
        <v>4.0599999999999997E-2</v>
      </c>
      <c r="BK159">
        <v>1.4999999999999999E-2</v>
      </c>
    </row>
    <row r="160" spans="1:63" x14ac:dyDescent="0.25">
      <c r="A160" t="s">
        <v>158</v>
      </c>
      <c r="B160">
        <v>47795</v>
      </c>
      <c r="C160">
        <v>208</v>
      </c>
      <c r="D160">
        <v>9.17</v>
      </c>
      <c r="E160" s="1">
        <v>1908.22</v>
      </c>
      <c r="F160" s="1">
        <v>1533.13</v>
      </c>
      <c r="G160">
        <v>2E-3</v>
      </c>
      <c r="H160">
        <v>0</v>
      </c>
      <c r="I160">
        <v>6.9999999999999999E-4</v>
      </c>
      <c r="J160">
        <v>2E-3</v>
      </c>
      <c r="K160">
        <v>1.4E-2</v>
      </c>
      <c r="L160">
        <v>0.97030000000000005</v>
      </c>
      <c r="M160">
        <v>1.11E-2</v>
      </c>
      <c r="N160">
        <v>0.53759999999999997</v>
      </c>
      <c r="O160">
        <v>0</v>
      </c>
      <c r="P160">
        <v>0.1447</v>
      </c>
      <c r="Q160" s="1">
        <v>48675.4</v>
      </c>
      <c r="R160">
        <v>0.1915</v>
      </c>
      <c r="S160">
        <v>0.17019999999999999</v>
      </c>
      <c r="T160">
        <v>0.63829999999999998</v>
      </c>
      <c r="U160">
        <v>9</v>
      </c>
      <c r="V160" s="1">
        <v>70201.78</v>
      </c>
      <c r="W160">
        <v>203.7</v>
      </c>
      <c r="X160" s="1">
        <v>193131.5</v>
      </c>
      <c r="Y160">
        <v>0.56189999999999996</v>
      </c>
      <c r="Z160">
        <v>0.11990000000000001</v>
      </c>
      <c r="AA160">
        <v>0.31819999999999998</v>
      </c>
      <c r="AB160">
        <v>0.43809999999999999</v>
      </c>
      <c r="AC160">
        <v>193.13</v>
      </c>
      <c r="AD160" s="1">
        <v>6219.55</v>
      </c>
      <c r="AE160">
        <v>408.48</v>
      </c>
      <c r="AF160" s="1">
        <v>175835.09</v>
      </c>
      <c r="AG160">
        <v>477</v>
      </c>
      <c r="AH160" s="1">
        <v>33610</v>
      </c>
      <c r="AI160" s="1">
        <v>53218</v>
      </c>
      <c r="AJ160">
        <v>37.99</v>
      </c>
      <c r="AK160">
        <v>29.05</v>
      </c>
      <c r="AL160">
        <v>31.63</v>
      </c>
      <c r="AM160">
        <v>5.45</v>
      </c>
      <c r="AN160">
        <v>0</v>
      </c>
      <c r="AO160">
        <v>0.77669999999999995</v>
      </c>
      <c r="AP160" s="1">
        <v>1504.07</v>
      </c>
      <c r="AQ160" s="1">
        <v>2043.16</v>
      </c>
      <c r="AR160" s="1">
        <v>5825.01</v>
      </c>
      <c r="AS160">
        <v>550.04999999999995</v>
      </c>
      <c r="AT160">
        <v>379.67</v>
      </c>
      <c r="AU160" s="1">
        <v>10301.99</v>
      </c>
      <c r="AV160" s="1">
        <v>6193.04</v>
      </c>
      <c r="AW160">
        <v>0.43280000000000002</v>
      </c>
      <c r="AX160" s="1">
        <v>6591.1</v>
      </c>
      <c r="AY160">
        <v>0.46060000000000001</v>
      </c>
      <c r="AZ160">
        <v>562.59</v>
      </c>
      <c r="BA160">
        <v>3.9300000000000002E-2</v>
      </c>
      <c r="BB160">
        <v>961.63</v>
      </c>
      <c r="BC160">
        <v>6.7199999999999996E-2</v>
      </c>
      <c r="BD160" s="1">
        <v>14308.36</v>
      </c>
      <c r="BE160" s="1">
        <v>2805.79</v>
      </c>
      <c r="BF160">
        <v>0.66839999999999999</v>
      </c>
      <c r="BG160">
        <v>0.37059999999999998</v>
      </c>
      <c r="BH160">
        <v>0.3009</v>
      </c>
      <c r="BI160">
        <v>0.26450000000000001</v>
      </c>
      <c r="BJ160">
        <v>3.44E-2</v>
      </c>
      <c r="BK160">
        <v>2.9499999999999998E-2</v>
      </c>
    </row>
    <row r="161" spans="1:63" x14ac:dyDescent="0.25">
      <c r="A161" t="s">
        <v>159</v>
      </c>
      <c r="B161">
        <v>50625</v>
      </c>
      <c r="C161">
        <v>79</v>
      </c>
      <c r="D161">
        <v>6.54</v>
      </c>
      <c r="E161">
        <v>516.79999999999995</v>
      </c>
      <c r="F161">
        <v>499.55</v>
      </c>
      <c r="G161">
        <v>0</v>
      </c>
      <c r="H161">
        <v>0</v>
      </c>
      <c r="I161">
        <v>2.3999999999999998E-3</v>
      </c>
      <c r="J161">
        <v>6.1999999999999998E-3</v>
      </c>
      <c r="K161">
        <v>1.3899999999999999E-2</v>
      </c>
      <c r="L161">
        <v>0.97150000000000003</v>
      </c>
      <c r="M161">
        <v>6.0000000000000001E-3</v>
      </c>
      <c r="N161">
        <v>0.45329999999999998</v>
      </c>
      <c r="O161">
        <v>0</v>
      </c>
      <c r="P161">
        <v>0.1888</v>
      </c>
      <c r="Q161" s="1">
        <v>51222.32</v>
      </c>
      <c r="R161">
        <v>0.1852</v>
      </c>
      <c r="S161">
        <v>0.1852</v>
      </c>
      <c r="T161">
        <v>0.62960000000000005</v>
      </c>
      <c r="U161">
        <v>7.7</v>
      </c>
      <c r="V161" s="1">
        <v>54252.18</v>
      </c>
      <c r="W161">
        <v>65.47</v>
      </c>
      <c r="X161" s="1">
        <v>164925.21</v>
      </c>
      <c r="Y161">
        <v>0.8931</v>
      </c>
      <c r="Z161">
        <v>6.8500000000000005E-2</v>
      </c>
      <c r="AA161">
        <v>3.8399999999999997E-2</v>
      </c>
      <c r="AB161">
        <v>0.1069</v>
      </c>
      <c r="AC161">
        <v>164.93</v>
      </c>
      <c r="AD161" s="1">
        <v>3776.3</v>
      </c>
      <c r="AE161">
        <v>485.76</v>
      </c>
      <c r="AF161" s="1">
        <v>131663.34</v>
      </c>
      <c r="AG161">
        <v>300</v>
      </c>
      <c r="AH161" s="1">
        <v>32674</v>
      </c>
      <c r="AI161" s="1">
        <v>46312</v>
      </c>
      <c r="AJ161">
        <v>39</v>
      </c>
      <c r="AK161">
        <v>22</v>
      </c>
      <c r="AL161">
        <v>25.56</v>
      </c>
      <c r="AM161">
        <v>4.3</v>
      </c>
      <c r="AN161">
        <v>76.959999999999994</v>
      </c>
      <c r="AO161">
        <v>0.89839999999999998</v>
      </c>
      <c r="AP161" s="1">
        <v>1947.71</v>
      </c>
      <c r="AQ161" s="1">
        <v>2393.2399999999998</v>
      </c>
      <c r="AR161" s="1">
        <v>6716.79</v>
      </c>
      <c r="AS161">
        <v>212.55</v>
      </c>
      <c r="AT161">
        <v>126.43</v>
      </c>
      <c r="AU161" s="1">
        <v>11396.63</v>
      </c>
      <c r="AV161" s="1">
        <v>7850.91</v>
      </c>
      <c r="AW161">
        <v>0.58140000000000003</v>
      </c>
      <c r="AX161" s="1">
        <v>3122.7</v>
      </c>
      <c r="AY161">
        <v>0.23130000000000001</v>
      </c>
      <c r="AZ161" s="1">
        <v>1457.26</v>
      </c>
      <c r="BA161">
        <v>0.1079</v>
      </c>
      <c r="BB161" s="1">
        <v>1072.47</v>
      </c>
      <c r="BC161">
        <v>7.9399999999999998E-2</v>
      </c>
      <c r="BD161" s="1">
        <v>13503.34</v>
      </c>
      <c r="BE161" s="1">
        <v>6552.07</v>
      </c>
      <c r="BF161">
        <v>2.6983000000000001</v>
      </c>
      <c r="BG161">
        <v>0.54039999999999999</v>
      </c>
      <c r="BH161">
        <v>0.1883</v>
      </c>
      <c r="BI161">
        <v>0.22459999999999999</v>
      </c>
      <c r="BJ161">
        <v>3.2099999999999997E-2</v>
      </c>
      <c r="BK161">
        <v>1.46E-2</v>
      </c>
    </row>
    <row r="162" spans="1:63" x14ac:dyDescent="0.25">
      <c r="A162" t="s">
        <v>160</v>
      </c>
      <c r="B162">
        <v>48413</v>
      </c>
      <c r="C162">
        <v>132</v>
      </c>
      <c r="D162">
        <v>8.6999999999999993</v>
      </c>
      <c r="E162" s="1">
        <v>1148.94</v>
      </c>
      <c r="F162" s="1">
        <v>1034.3699999999999</v>
      </c>
      <c r="G162">
        <v>0</v>
      </c>
      <c r="H162">
        <v>1.9E-3</v>
      </c>
      <c r="I162">
        <v>4.7999999999999996E-3</v>
      </c>
      <c r="J162">
        <v>1E-3</v>
      </c>
      <c r="K162">
        <v>3.6400000000000002E-2</v>
      </c>
      <c r="L162">
        <v>0.93130000000000002</v>
      </c>
      <c r="M162">
        <v>2.4500000000000001E-2</v>
      </c>
      <c r="N162">
        <v>0.51290000000000002</v>
      </c>
      <c r="O162">
        <v>8.8999999999999999E-3</v>
      </c>
      <c r="P162">
        <v>0.14130000000000001</v>
      </c>
      <c r="Q162" s="1">
        <v>50257.02</v>
      </c>
      <c r="R162">
        <v>0.4</v>
      </c>
      <c r="S162">
        <v>5.8799999999999998E-2</v>
      </c>
      <c r="T162">
        <v>0.54120000000000001</v>
      </c>
      <c r="U162">
        <v>14.4</v>
      </c>
      <c r="V162" s="1">
        <v>63239.28</v>
      </c>
      <c r="W162">
        <v>77.63</v>
      </c>
      <c r="X162" s="1">
        <v>153125.04999999999</v>
      </c>
      <c r="Y162">
        <v>0.86070000000000002</v>
      </c>
      <c r="Z162">
        <v>6.13E-2</v>
      </c>
      <c r="AA162">
        <v>7.8E-2</v>
      </c>
      <c r="AB162">
        <v>0.13930000000000001</v>
      </c>
      <c r="AC162">
        <v>153.13</v>
      </c>
      <c r="AD162" s="1">
        <v>4292.0600000000004</v>
      </c>
      <c r="AE162">
        <v>606.36</v>
      </c>
      <c r="AF162" s="1">
        <v>134385.06</v>
      </c>
      <c r="AG162">
        <v>319</v>
      </c>
      <c r="AH162" s="1">
        <v>33703</v>
      </c>
      <c r="AI162" s="1">
        <v>48581</v>
      </c>
      <c r="AJ162">
        <v>40.770000000000003</v>
      </c>
      <c r="AK162">
        <v>26.37</v>
      </c>
      <c r="AL162">
        <v>35.130000000000003</v>
      </c>
      <c r="AM162">
        <v>4.3</v>
      </c>
      <c r="AN162">
        <v>834.32</v>
      </c>
      <c r="AO162">
        <v>1.4641999999999999</v>
      </c>
      <c r="AP162" s="1">
        <v>1758.43</v>
      </c>
      <c r="AQ162" s="1">
        <v>2116.2800000000002</v>
      </c>
      <c r="AR162" s="1">
        <v>6074.62</v>
      </c>
      <c r="AS162">
        <v>542.82000000000005</v>
      </c>
      <c r="AT162">
        <v>210.19</v>
      </c>
      <c r="AU162" s="1">
        <v>10702.36</v>
      </c>
      <c r="AV162" s="1">
        <v>6908.63</v>
      </c>
      <c r="AW162">
        <v>0.47039999999999998</v>
      </c>
      <c r="AX162" s="1">
        <v>4908.82</v>
      </c>
      <c r="AY162">
        <v>0.33429999999999999</v>
      </c>
      <c r="AZ162" s="1">
        <v>2110.58</v>
      </c>
      <c r="BA162">
        <v>0.14369999999999999</v>
      </c>
      <c r="BB162">
        <v>757.16</v>
      </c>
      <c r="BC162">
        <v>5.16E-2</v>
      </c>
      <c r="BD162" s="1">
        <v>14685.19</v>
      </c>
      <c r="BE162" s="1">
        <v>4615.6099999999997</v>
      </c>
      <c r="BF162">
        <v>1.6859</v>
      </c>
      <c r="BG162">
        <v>0.49780000000000002</v>
      </c>
      <c r="BH162">
        <v>0.20469999999999999</v>
      </c>
      <c r="BI162">
        <v>0.2407</v>
      </c>
      <c r="BJ162">
        <v>3.9800000000000002E-2</v>
      </c>
      <c r="BK162">
        <v>1.7000000000000001E-2</v>
      </c>
    </row>
    <row r="163" spans="1:63" x14ac:dyDescent="0.25">
      <c r="A163" t="s">
        <v>161</v>
      </c>
      <c r="B163">
        <v>45773</v>
      </c>
      <c r="C163">
        <v>68</v>
      </c>
      <c r="D163">
        <v>39.44</v>
      </c>
      <c r="E163" s="1">
        <v>2682.2</v>
      </c>
      <c r="F163" s="1">
        <v>2364.83</v>
      </c>
      <c r="G163">
        <v>7.9000000000000008E-3</v>
      </c>
      <c r="H163">
        <v>4.0000000000000002E-4</v>
      </c>
      <c r="I163">
        <v>0.13270000000000001</v>
      </c>
      <c r="J163">
        <v>4.1000000000000003E-3</v>
      </c>
      <c r="K163">
        <v>5.3100000000000001E-2</v>
      </c>
      <c r="L163">
        <v>0.70940000000000003</v>
      </c>
      <c r="M163">
        <v>9.2499999999999999E-2</v>
      </c>
      <c r="N163">
        <v>0.51449999999999996</v>
      </c>
      <c r="O163">
        <v>6.1999999999999998E-3</v>
      </c>
      <c r="P163">
        <v>8.6400000000000005E-2</v>
      </c>
      <c r="Q163" s="1">
        <v>54469.3</v>
      </c>
      <c r="R163">
        <v>0.25900000000000001</v>
      </c>
      <c r="S163">
        <v>0.21579999999999999</v>
      </c>
      <c r="T163">
        <v>0.5252</v>
      </c>
      <c r="U163">
        <v>18.3</v>
      </c>
      <c r="V163" s="1">
        <v>77898.69</v>
      </c>
      <c r="W163">
        <v>141.37</v>
      </c>
      <c r="X163" s="1">
        <v>140613.93</v>
      </c>
      <c r="Y163">
        <v>0.71079999999999999</v>
      </c>
      <c r="Z163">
        <v>0.26069999999999999</v>
      </c>
      <c r="AA163">
        <v>2.8400000000000002E-2</v>
      </c>
      <c r="AB163">
        <v>0.28920000000000001</v>
      </c>
      <c r="AC163">
        <v>140.61000000000001</v>
      </c>
      <c r="AD163" s="1">
        <v>4198.7</v>
      </c>
      <c r="AE163">
        <v>571.91999999999996</v>
      </c>
      <c r="AF163" s="1">
        <v>137082.44</v>
      </c>
      <c r="AG163">
        <v>334</v>
      </c>
      <c r="AH163" s="1">
        <v>29972</v>
      </c>
      <c r="AI163" s="1">
        <v>47276</v>
      </c>
      <c r="AJ163">
        <v>34.1</v>
      </c>
      <c r="AK163">
        <v>28.6</v>
      </c>
      <c r="AL163">
        <v>32.840000000000003</v>
      </c>
      <c r="AM163">
        <v>5.4</v>
      </c>
      <c r="AN163">
        <v>0</v>
      </c>
      <c r="AO163">
        <v>0.79359999999999997</v>
      </c>
      <c r="AP163">
        <v>976.96</v>
      </c>
      <c r="AQ163" s="1">
        <v>1915.29</v>
      </c>
      <c r="AR163" s="1">
        <v>4817.17</v>
      </c>
      <c r="AS163">
        <v>435.09</v>
      </c>
      <c r="AT163">
        <v>271.55</v>
      </c>
      <c r="AU163" s="1">
        <v>8416.07</v>
      </c>
      <c r="AV163" s="1">
        <v>4528.12</v>
      </c>
      <c r="AW163">
        <v>0.4299</v>
      </c>
      <c r="AX163" s="1">
        <v>3931.04</v>
      </c>
      <c r="AY163">
        <v>0.37319999999999998</v>
      </c>
      <c r="AZ163" s="1">
        <v>1276.19</v>
      </c>
      <c r="BA163">
        <v>0.1212</v>
      </c>
      <c r="BB163">
        <v>797.17</v>
      </c>
      <c r="BC163">
        <v>7.5700000000000003E-2</v>
      </c>
      <c r="BD163" s="1">
        <v>10532.52</v>
      </c>
      <c r="BE163" s="1">
        <v>2733.75</v>
      </c>
      <c r="BF163">
        <v>0.84030000000000005</v>
      </c>
      <c r="BG163">
        <v>0.53480000000000005</v>
      </c>
      <c r="BH163">
        <v>0.18190000000000001</v>
      </c>
      <c r="BI163">
        <v>0.23499999999999999</v>
      </c>
      <c r="BJ163">
        <v>3.44E-2</v>
      </c>
      <c r="BK163">
        <v>1.38E-2</v>
      </c>
    </row>
    <row r="164" spans="1:63" x14ac:dyDescent="0.25">
      <c r="A164" t="s">
        <v>162</v>
      </c>
      <c r="B164">
        <v>50682</v>
      </c>
      <c r="C164">
        <v>112</v>
      </c>
      <c r="D164">
        <v>10.24</v>
      </c>
      <c r="E164" s="1">
        <v>1147.25</v>
      </c>
      <c r="F164" s="1">
        <v>1182.9100000000001</v>
      </c>
      <c r="G164">
        <v>8.0000000000000004E-4</v>
      </c>
      <c r="H164">
        <v>1.6999999999999999E-3</v>
      </c>
      <c r="I164">
        <v>6.1000000000000004E-3</v>
      </c>
      <c r="J164">
        <v>0</v>
      </c>
      <c r="K164">
        <v>5.7200000000000001E-2</v>
      </c>
      <c r="L164">
        <v>0.91300000000000003</v>
      </c>
      <c r="M164">
        <v>2.1100000000000001E-2</v>
      </c>
      <c r="N164">
        <v>0.29749999999999999</v>
      </c>
      <c r="O164">
        <v>0</v>
      </c>
      <c r="P164">
        <v>0.1429</v>
      </c>
      <c r="Q164" s="1">
        <v>53915.18</v>
      </c>
      <c r="R164">
        <v>0.1928</v>
      </c>
      <c r="S164">
        <v>0.24099999999999999</v>
      </c>
      <c r="T164">
        <v>0.56630000000000003</v>
      </c>
      <c r="U164">
        <v>4</v>
      </c>
      <c r="V164" s="1">
        <v>76138.25</v>
      </c>
      <c r="W164">
        <v>275.14</v>
      </c>
      <c r="X164" s="1">
        <v>147150.79</v>
      </c>
      <c r="Y164">
        <v>0.91049999999999998</v>
      </c>
      <c r="Z164">
        <v>3.3099999999999997E-2</v>
      </c>
      <c r="AA164">
        <v>5.6399999999999999E-2</v>
      </c>
      <c r="AB164">
        <v>8.9499999999999996E-2</v>
      </c>
      <c r="AC164">
        <v>147.15</v>
      </c>
      <c r="AD164" s="1">
        <v>3383.35</v>
      </c>
      <c r="AE164">
        <v>388.08</v>
      </c>
      <c r="AF164" s="1">
        <v>116714.23</v>
      </c>
      <c r="AG164">
        <v>220</v>
      </c>
      <c r="AH164" s="1">
        <v>32767</v>
      </c>
      <c r="AI164" s="1">
        <v>49677</v>
      </c>
      <c r="AJ164">
        <v>37</v>
      </c>
      <c r="AK164">
        <v>22.05</v>
      </c>
      <c r="AL164">
        <v>25.02</v>
      </c>
      <c r="AM164">
        <v>4.2</v>
      </c>
      <c r="AN164" s="1">
        <v>1494.93</v>
      </c>
      <c r="AO164">
        <v>1.7670999999999999</v>
      </c>
      <c r="AP164" s="1">
        <v>1205.51</v>
      </c>
      <c r="AQ164" s="1">
        <v>2162.5100000000002</v>
      </c>
      <c r="AR164" s="1">
        <v>6302.7</v>
      </c>
      <c r="AS164">
        <v>471.73</v>
      </c>
      <c r="AT164">
        <v>597.88</v>
      </c>
      <c r="AU164" s="1">
        <v>10740.35</v>
      </c>
      <c r="AV164" s="1">
        <v>6237.24</v>
      </c>
      <c r="AW164">
        <v>0.52159999999999995</v>
      </c>
      <c r="AX164" s="1">
        <v>4181.71</v>
      </c>
      <c r="AY164">
        <v>0.34970000000000001</v>
      </c>
      <c r="AZ164" s="1">
        <v>1005.86</v>
      </c>
      <c r="BA164">
        <v>8.4099999999999994E-2</v>
      </c>
      <c r="BB164">
        <v>532.89</v>
      </c>
      <c r="BC164">
        <v>4.4600000000000001E-2</v>
      </c>
      <c r="BD164" s="1">
        <v>11957.7</v>
      </c>
      <c r="BE164" s="1">
        <v>5766.65</v>
      </c>
      <c r="BF164">
        <v>2.1886000000000001</v>
      </c>
      <c r="BG164">
        <v>0.57389999999999997</v>
      </c>
      <c r="BH164">
        <v>0.2329</v>
      </c>
      <c r="BI164">
        <v>0.1295</v>
      </c>
      <c r="BJ164">
        <v>5.11E-2</v>
      </c>
      <c r="BK164">
        <v>1.2500000000000001E-2</v>
      </c>
    </row>
    <row r="165" spans="1:63" x14ac:dyDescent="0.25">
      <c r="A165" t="s">
        <v>163</v>
      </c>
      <c r="B165">
        <v>43943</v>
      </c>
      <c r="C165">
        <v>26</v>
      </c>
      <c r="D165">
        <v>278.24</v>
      </c>
      <c r="E165" s="1">
        <v>7234.24</v>
      </c>
      <c r="F165" s="1">
        <v>6072.06</v>
      </c>
      <c r="G165">
        <v>4.3E-3</v>
      </c>
      <c r="H165">
        <v>2.0000000000000001E-4</v>
      </c>
      <c r="I165">
        <v>0.2157</v>
      </c>
      <c r="J165">
        <v>1.9E-3</v>
      </c>
      <c r="K165">
        <v>9.8799999999999999E-2</v>
      </c>
      <c r="L165">
        <v>0.54490000000000005</v>
      </c>
      <c r="M165">
        <v>0.13420000000000001</v>
      </c>
      <c r="N165">
        <v>0.68489999999999995</v>
      </c>
      <c r="O165">
        <v>1.8100000000000002E-2</v>
      </c>
      <c r="P165">
        <v>0.15809999999999999</v>
      </c>
      <c r="Q165" s="1">
        <v>57210.87</v>
      </c>
      <c r="R165">
        <v>0.25169999999999998</v>
      </c>
      <c r="S165">
        <v>0.1678</v>
      </c>
      <c r="T165">
        <v>0.5806</v>
      </c>
      <c r="U165">
        <v>44.6</v>
      </c>
      <c r="V165" s="1">
        <v>84838.86</v>
      </c>
      <c r="W165">
        <v>159.41</v>
      </c>
      <c r="X165" s="1">
        <v>111042.54</v>
      </c>
      <c r="Y165">
        <v>0.65239999999999998</v>
      </c>
      <c r="Z165">
        <v>0.3085</v>
      </c>
      <c r="AA165">
        <v>3.9199999999999999E-2</v>
      </c>
      <c r="AB165">
        <v>0.34760000000000002</v>
      </c>
      <c r="AC165">
        <v>111.04</v>
      </c>
      <c r="AD165" s="1">
        <v>5044.83</v>
      </c>
      <c r="AE165">
        <v>555.73</v>
      </c>
      <c r="AF165" s="1">
        <v>109018.31</v>
      </c>
      <c r="AG165">
        <v>175</v>
      </c>
      <c r="AH165" s="1">
        <v>27695</v>
      </c>
      <c r="AI165" s="1">
        <v>40451</v>
      </c>
      <c r="AJ165">
        <v>70.66</v>
      </c>
      <c r="AK165">
        <v>42.33</v>
      </c>
      <c r="AL165">
        <v>48.78</v>
      </c>
      <c r="AM165">
        <v>4.2</v>
      </c>
      <c r="AN165">
        <v>0</v>
      </c>
      <c r="AO165">
        <v>1.2312000000000001</v>
      </c>
      <c r="AP165" s="1">
        <v>1373.84</v>
      </c>
      <c r="AQ165" s="1">
        <v>2159.04</v>
      </c>
      <c r="AR165" s="1">
        <v>6347.63</v>
      </c>
      <c r="AS165">
        <v>717.37</v>
      </c>
      <c r="AT165">
        <v>418.23</v>
      </c>
      <c r="AU165" s="1">
        <v>11016.11</v>
      </c>
      <c r="AV165" s="1">
        <v>7547.18</v>
      </c>
      <c r="AW165">
        <v>0.51959999999999995</v>
      </c>
      <c r="AX165" s="1">
        <v>5046.4799999999996</v>
      </c>
      <c r="AY165">
        <v>0.34739999999999999</v>
      </c>
      <c r="AZ165">
        <v>628.11</v>
      </c>
      <c r="BA165">
        <v>4.3200000000000002E-2</v>
      </c>
      <c r="BB165" s="1">
        <v>1304</v>
      </c>
      <c r="BC165">
        <v>8.9800000000000005E-2</v>
      </c>
      <c r="BD165" s="1">
        <v>14525.77</v>
      </c>
      <c r="BE165" s="1">
        <v>4149.45</v>
      </c>
      <c r="BF165">
        <v>1.6301000000000001</v>
      </c>
      <c r="BG165">
        <v>0.49340000000000001</v>
      </c>
      <c r="BH165">
        <v>0.16889999999999999</v>
      </c>
      <c r="BI165">
        <v>0.29499999999999998</v>
      </c>
      <c r="BJ165">
        <v>3.09E-2</v>
      </c>
      <c r="BK165">
        <v>1.18E-2</v>
      </c>
    </row>
    <row r="166" spans="1:63" x14ac:dyDescent="0.25">
      <c r="A166" t="s">
        <v>164</v>
      </c>
      <c r="B166">
        <v>43950</v>
      </c>
      <c r="C166">
        <v>11</v>
      </c>
      <c r="D166">
        <v>685.51</v>
      </c>
      <c r="E166" s="1">
        <v>7540.65</v>
      </c>
      <c r="F166" s="1">
        <v>5340.51</v>
      </c>
      <c r="G166">
        <v>3.0999999999999999E-3</v>
      </c>
      <c r="H166">
        <v>0</v>
      </c>
      <c r="I166">
        <v>0.85399999999999998</v>
      </c>
      <c r="J166">
        <v>5.9999999999999995E-4</v>
      </c>
      <c r="K166">
        <v>8.3000000000000001E-3</v>
      </c>
      <c r="L166">
        <v>8.8499999999999995E-2</v>
      </c>
      <c r="M166">
        <v>4.5600000000000002E-2</v>
      </c>
      <c r="N166">
        <v>0.76700000000000002</v>
      </c>
      <c r="O166">
        <v>4.8999999999999998E-3</v>
      </c>
      <c r="P166">
        <v>0.19489999999999999</v>
      </c>
      <c r="Q166" s="1">
        <v>65861.58</v>
      </c>
      <c r="R166">
        <v>0.2014</v>
      </c>
      <c r="S166">
        <v>0.27100000000000002</v>
      </c>
      <c r="T166">
        <v>0.52759999999999996</v>
      </c>
      <c r="U166">
        <v>75.7</v>
      </c>
      <c r="V166" s="1">
        <v>54493.09</v>
      </c>
      <c r="W166">
        <v>99.61</v>
      </c>
      <c r="X166" s="1">
        <v>73918.5</v>
      </c>
      <c r="Y166">
        <v>0.68799999999999994</v>
      </c>
      <c r="Z166">
        <v>0.27500000000000002</v>
      </c>
      <c r="AA166">
        <v>3.6999999999999998E-2</v>
      </c>
      <c r="AB166">
        <v>0.312</v>
      </c>
      <c r="AC166">
        <v>73.92</v>
      </c>
      <c r="AD166" s="1">
        <v>5528.85</v>
      </c>
      <c r="AE166">
        <v>706.51</v>
      </c>
      <c r="AF166" s="1">
        <v>81414.42</v>
      </c>
      <c r="AG166">
        <v>70</v>
      </c>
      <c r="AH166" s="1">
        <v>28190</v>
      </c>
      <c r="AI166" s="1">
        <v>38686</v>
      </c>
      <c r="AJ166">
        <v>94.82</v>
      </c>
      <c r="AK166">
        <v>70.14</v>
      </c>
      <c r="AL166">
        <v>83.74</v>
      </c>
      <c r="AM166">
        <v>4.62</v>
      </c>
      <c r="AN166">
        <v>0</v>
      </c>
      <c r="AO166">
        <v>1.679</v>
      </c>
      <c r="AP166" s="1">
        <v>2040.94</v>
      </c>
      <c r="AQ166" s="1">
        <v>2776.17</v>
      </c>
      <c r="AR166" s="1">
        <v>7274.38</v>
      </c>
      <c r="AS166" s="1">
        <v>1143.24</v>
      </c>
      <c r="AT166">
        <v>886.75</v>
      </c>
      <c r="AU166" s="1">
        <v>14121.49</v>
      </c>
      <c r="AV166" s="1">
        <v>5683.09</v>
      </c>
      <c r="AW166">
        <v>0.36830000000000002</v>
      </c>
      <c r="AX166" s="1">
        <v>7969.44</v>
      </c>
      <c r="AY166">
        <v>0.51639999999999997</v>
      </c>
      <c r="AZ166">
        <v>368.81</v>
      </c>
      <c r="BA166">
        <v>2.3900000000000001E-2</v>
      </c>
      <c r="BB166" s="1">
        <v>1410.77</v>
      </c>
      <c r="BC166">
        <v>9.1399999999999995E-2</v>
      </c>
      <c r="BD166" s="1">
        <v>15432.12</v>
      </c>
      <c r="BE166" s="1">
        <v>3137.78</v>
      </c>
      <c r="BF166">
        <v>1.5244</v>
      </c>
      <c r="BG166">
        <v>0.53269999999999995</v>
      </c>
      <c r="BH166">
        <v>0.20710000000000001</v>
      </c>
      <c r="BI166">
        <v>0.21560000000000001</v>
      </c>
      <c r="BJ166">
        <v>2.3699999999999999E-2</v>
      </c>
      <c r="BK166">
        <v>2.0899999999999998E-2</v>
      </c>
    </row>
    <row r="167" spans="1:63" x14ac:dyDescent="0.25">
      <c r="A167" t="s">
        <v>165</v>
      </c>
      <c r="B167">
        <v>47050</v>
      </c>
      <c r="C167">
        <v>131</v>
      </c>
      <c r="D167">
        <v>8.7799999999999994</v>
      </c>
      <c r="E167" s="1">
        <v>1150.79</v>
      </c>
      <c r="F167" s="1">
        <v>1171.0999999999999</v>
      </c>
      <c r="G167">
        <v>3.3999999999999998E-3</v>
      </c>
      <c r="H167">
        <v>0</v>
      </c>
      <c r="I167">
        <v>1.1999999999999999E-3</v>
      </c>
      <c r="J167">
        <v>8.9999999999999998E-4</v>
      </c>
      <c r="K167">
        <v>6.3600000000000004E-2</v>
      </c>
      <c r="L167">
        <v>0.91320000000000001</v>
      </c>
      <c r="M167">
        <v>1.77E-2</v>
      </c>
      <c r="N167">
        <v>0.29530000000000001</v>
      </c>
      <c r="O167">
        <v>4.3E-3</v>
      </c>
      <c r="P167">
        <v>0.1658</v>
      </c>
      <c r="Q167" s="1">
        <v>54239.68</v>
      </c>
      <c r="R167">
        <v>0.28050000000000003</v>
      </c>
      <c r="S167">
        <v>0.1585</v>
      </c>
      <c r="T167">
        <v>0.56100000000000005</v>
      </c>
      <c r="U167">
        <v>13</v>
      </c>
      <c r="V167" s="1">
        <v>58581.85</v>
      </c>
      <c r="W167">
        <v>86.38</v>
      </c>
      <c r="X167" s="1">
        <v>202557.14</v>
      </c>
      <c r="Y167">
        <v>0.90920000000000001</v>
      </c>
      <c r="Z167">
        <v>2.58E-2</v>
      </c>
      <c r="AA167">
        <v>6.4899999999999999E-2</v>
      </c>
      <c r="AB167">
        <v>9.0800000000000006E-2</v>
      </c>
      <c r="AC167">
        <v>202.56</v>
      </c>
      <c r="AD167" s="1">
        <v>4710.8599999999997</v>
      </c>
      <c r="AE167">
        <v>635.23</v>
      </c>
      <c r="AF167" s="1">
        <v>173678.94</v>
      </c>
      <c r="AG167">
        <v>475</v>
      </c>
      <c r="AH167" s="1">
        <v>36657</v>
      </c>
      <c r="AI167" s="1">
        <v>58711</v>
      </c>
      <c r="AJ167">
        <v>40.299999999999997</v>
      </c>
      <c r="AK167">
        <v>22</v>
      </c>
      <c r="AL167">
        <v>24.66</v>
      </c>
      <c r="AM167">
        <v>4.7</v>
      </c>
      <c r="AN167" s="1">
        <v>3505.73</v>
      </c>
      <c r="AO167">
        <v>1.7543</v>
      </c>
      <c r="AP167" s="1">
        <v>1655.07</v>
      </c>
      <c r="AQ167" s="1">
        <v>2252.2600000000002</v>
      </c>
      <c r="AR167" s="1">
        <v>6764.07</v>
      </c>
      <c r="AS167">
        <v>527.39</v>
      </c>
      <c r="AT167">
        <v>197.21</v>
      </c>
      <c r="AU167" s="1">
        <v>11396.05</v>
      </c>
      <c r="AV167" s="1">
        <v>4800.0200000000004</v>
      </c>
      <c r="AW167">
        <v>0.34899999999999998</v>
      </c>
      <c r="AX167" s="1">
        <v>7225.84</v>
      </c>
      <c r="AY167">
        <v>0.52539999999999998</v>
      </c>
      <c r="AZ167" s="1">
        <v>1129.96</v>
      </c>
      <c r="BA167">
        <v>8.2199999999999995E-2</v>
      </c>
      <c r="BB167">
        <v>596.48</v>
      </c>
      <c r="BC167">
        <v>4.3400000000000001E-2</v>
      </c>
      <c r="BD167" s="1">
        <v>13752.29</v>
      </c>
      <c r="BE167" s="1">
        <v>3989.14</v>
      </c>
      <c r="BF167">
        <v>0.95030000000000003</v>
      </c>
      <c r="BG167">
        <v>0.53310000000000002</v>
      </c>
      <c r="BH167">
        <v>0.2243</v>
      </c>
      <c r="BI167">
        <v>0.17599999999999999</v>
      </c>
      <c r="BJ167">
        <v>5.0500000000000003E-2</v>
      </c>
      <c r="BK167">
        <v>1.6199999999999999E-2</v>
      </c>
    </row>
    <row r="168" spans="1:63" x14ac:dyDescent="0.25">
      <c r="A168" t="s">
        <v>166</v>
      </c>
      <c r="B168">
        <v>50328</v>
      </c>
      <c r="C168">
        <v>133</v>
      </c>
      <c r="D168">
        <v>7.97</v>
      </c>
      <c r="E168" s="1">
        <v>1060.03</v>
      </c>
      <c r="F168" s="1">
        <v>1039.5</v>
      </c>
      <c r="G168">
        <v>1.6400000000000001E-2</v>
      </c>
      <c r="H168">
        <v>1E-3</v>
      </c>
      <c r="I168">
        <v>2.2700000000000001E-2</v>
      </c>
      <c r="J168">
        <v>0</v>
      </c>
      <c r="K168">
        <v>2.01E-2</v>
      </c>
      <c r="L168">
        <v>0.93700000000000006</v>
      </c>
      <c r="M168">
        <v>2.8999999999999998E-3</v>
      </c>
      <c r="N168">
        <v>0.1502</v>
      </c>
      <c r="O168">
        <v>4.7000000000000002E-3</v>
      </c>
      <c r="P168">
        <v>9.0700000000000003E-2</v>
      </c>
      <c r="Q168" s="1">
        <v>62252.47</v>
      </c>
      <c r="R168">
        <v>0.36359999999999998</v>
      </c>
      <c r="S168">
        <v>0.16880000000000001</v>
      </c>
      <c r="T168">
        <v>0.46750000000000003</v>
      </c>
      <c r="U168">
        <v>10.199999999999999</v>
      </c>
      <c r="V168" s="1">
        <v>63093.82</v>
      </c>
      <c r="W168">
        <v>100.75</v>
      </c>
      <c r="X168" s="1">
        <v>224773.07</v>
      </c>
      <c r="Y168">
        <v>0.91890000000000005</v>
      </c>
      <c r="Z168">
        <v>5.1900000000000002E-2</v>
      </c>
      <c r="AA168">
        <v>2.92E-2</v>
      </c>
      <c r="AB168">
        <v>8.1100000000000005E-2</v>
      </c>
      <c r="AC168">
        <v>224.77</v>
      </c>
      <c r="AD168" s="1">
        <v>6617.1</v>
      </c>
      <c r="AE168">
        <v>837.04</v>
      </c>
      <c r="AF168" s="1">
        <v>230304.79</v>
      </c>
      <c r="AG168">
        <v>558</v>
      </c>
      <c r="AH168" s="1">
        <v>43845</v>
      </c>
      <c r="AI168" s="1">
        <v>72673</v>
      </c>
      <c r="AJ168">
        <v>41</v>
      </c>
      <c r="AK168">
        <v>28.8</v>
      </c>
      <c r="AL168">
        <v>34.26</v>
      </c>
      <c r="AM168">
        <v>4.9000000000000004</v>
      </c>
      <c r="AN168" s="1">
        <v>1571.91</v>
      </c>
      <c r="AO168">
        <v>1.2611000000000001</v>
      </c>
      <c r="AP168" s="1">
        <v>1500.52</v>
      </c>
      <c r="AQ168" s="1">
        <v>2503.7800000000002</v>
      </c>
      <c r="AR168" s="1">
        <v>5712.37</v>
      </c>
      <c r="AS168">
        <v>590.83000000000004</v>
      </c>
      <c r="AT168">
        <v>437.23</v>
      </c>
      <c r="AU168" s="1">
        <v>10744.69</v>
      </c>
      <c r="AV168" s="1">
        <v>3430.9</v>
      </c>
      <c r="AW168">
        <v>0.27039999999999997</v>
      </c>
      <c r="AX168" s="1">
        <v>7447.43</v>
      </c>
      <c r="AY168">
        <v>0.58689999999999998</v>
      </c>
      <c r="AZ168" s="1">
        <v>1386.58</v>
      </c>
      <c r="BA168">
        <v>0.10929999999999999</v>
      </c>
      <c r="BB168">
        <v>423.55</v>
      </c>
      <c r="BC168">
        <v>3.3399999999999999E-2</v>
      </c>
      <c r="BD168" s="1">
        <v>12688.46</v>
      </c>
      <c r="BE168" s="1">
        <v>2008.22</v>
      </c>
      <c r="BF168">
        <v>0.34799999999999998</v>
      </c>
      <c r="BG168">
        <v>0.55879999999999996</v>
      </c>
      <c r="BH168">
        <v>0.21460000000000001</v>
      </c>
      <c r="BI168">
        <v>0.15989999999999999</v>
      </c>
      <c r="BJ168">
        <v>4.82E-2</v>
      </c>
      <c r="BK168">
        <v>1.8599999999999998E-2</v>
      </c>
    </row>
    <row r="169" spans="1:63" x14ac:dyDescent="0.25">
      <c r="A169" t="s">
        <v>167</v>
      </c>
      <c r="B169">
        <v>43968</v>
      </c>
      <c r="C169">
        <v>38</v>
      </c>
      <c r="D169">
        <v>119.75</v>
      </c>
      <c r="E169" s="1">
        <v>4550.42</v>
      </c>
      <c r="F169" s="1">
        <v>4114.2700000000004</v>
      </c>
      <c r="G169">
        <v>1.44E-2</v>
      </c>
      <c r="H169">
        <v>1.5E-3</v>
      </c>
      <c r="I169">
        <v>9.5899999999999999E-2</v>
      </c>
      <c r="J169">
        <v>1.6000000000000001E-3</v>
      </c>
      <c r="K169">
        <v>3.5900000000000001E-2</v>
      </c>
      <c r="L169">
        <v>0.76190000000000002</v>
      </c>
      <c r="M169">
        <v>8.8700000000000001E-2</v>
      </c>
      <c r="N169">
        <v>0.76670000000000005</v>
      </c>
      <c r="O169">
        <v>2.18E-2</v>
      </c>
      <c r="P169">
        <v>0.15210000000000001</v>
      </c>
      <c r="Q169" s="1">
        <v>55085.64</v>
      </c>
      <c r="R169">
        <v>0.22220000000000001</v>
      </c>
      <c r="S169">
        <v>0.13100000000000001</v>
      </c>
      <c r="T169">
        <v>0.64680000000000004</v>
      </c>
      <c r="U169">
        <v>24.8</v>
      </c>
      <c r="V169" s="1">
        <v>83574.720000000001</v>
      </c>
      <c r="W169">
        <v>179.1</v>
      </c>
      <c r="X169" s="1">
        <v>131192</v>
      </c>
      <c r="Y169">
        <v>0.73719999999999997</v>
      </c>
      <c r="Z169">
        <v>0.22950000000000001</v>
      </c>
      <c r="AA169">
        <v>3.3300000000000003E-2</v>
      </c>
      <c r="AB169">
        <v>0.26279999999999998</v>
      </c>
      <c r="AC169">
        <v>131.19</v>
      </c>
      <c r="AD169" s="1">
        <v>4443.2700000000004</v>
      </c>
      <c r="AE169">
        <v>512.94000000000005</v>
      </c>
      <c r="AF169" s="1">
        <v>132282.65</v>
      </c>
      <c r="AG169">
        <v>302</v>
      </c>
      <c r="AH169" s="1">
        <v>28107</v>
      </c>
      <c r="AI169" s="1">
        <v>46340</v>
      </c>
      <c r="AJ169">
        <v>53.05</v>
      </c>
      <c r="AK169">
        <v>33</v>
      </c>
      <c r="AL169">
        <v>33.880000000000003</v>
      </c>
      <c r="AM169">
        <v>4.5999999999999996</v>
      </c>
      <c r="AN169">
        <v>820.61</v>
      </c>
      <c r="AO169">
        <v>1.2715000000000001</v>
      </c>
      <c r="AP169" s="1">
        <v>1166.77</v>
      </c>
      <c r="AQ169" s="1">
        <v>1864.35</v>
      </c>
      <c r="AR169" s="1">
        <v>5479.06</v>
      </c>
      <c r="AS169">
        <v>619.29</v>
      </c>
      <c r="AT169">
        <v>198.6</v>
      </c>
      <c r="AU169" s="1">
        <v>9328.07</v>
      </c>
      <c r="AV169" s="1">
        <v>5980.43</v>
      </c>
      <c r="AW169">
        <v>0.48060000000000003</v>
      </c>
      <c r="AX169" s="1">
        <v>5000.8</v>
      </c>
      <c r="AY169">
        <v>0.40189999999999998</v>
      </c>
      <c r="AZ169">
        <v>445.39</v>
      </c>
      <c r="BA169">
        <v>3.5799999999999998E-2</v>
      </c>
      <c r="BB169" s="1">
        <v>1017.75</v>
      </c>
      <c r="BC169">
        <v>8.1799999999999998E-2</v>
      </c>
      <c r="BD169" s="1">
        <v>12444.36</v>
      </c>
      <c r="BE169" s="1">
        <v>3365.97</v>
      </c>
      <c r="BF169">
        <v>1.0048999999999999</v>
      </c>
      <c r="BG169">
        <v>0.5282</v>
      </c>
      <c r="BH169">
        <v>0.2104</v>
      </c>
      <c r="BI169">
        <v>0.2225</v>
      </c>
      <c r="BJ169">
        <v>3.1600000000000003E-2</v>
      </c>
      <c r="BK169">
        <v>7.3000000000000001E-3</v>
      </c>
    </row>
    <row r="170" spans="1:63" x14ac:dyDescent="0.25">
      <c r="A170" t="s">
        <v>168</v>
      </c>
      <c r="B170">
        <v>46102</v>
      </c>
      <c r="C170">
        <v>35</v>
      </c>
      <c r="D170">
        <v>276.33</v>
      </c>
      <c r="E170" s="1">
        <v>9671.5</v>
      </c>
      <c r="F170" s="1">
        <v>9111.17</v>
      </c>
      <c r="G170">
        <v>2.52E-2</v>
      </c>
      <c r="H170">
        <v>8.9999999999999998E-4</v>
      </c>
      <c r="I170">
        <v>0.1744</v>
      </c>
      <c r="J170">
        <v>1E-3</v>
      </c>
      <c r="K170">
        <v>9.6000000000000002E-2</v>
      </c>
      <c r="L170">
        <v>0.64410000000000001</v>
      </c>
      <c r="M170">
        <v>5.8400000000000001E-2</v>
      </c>
      <c r="N170">
        <v>0.39319999999999999</v>
      </c>
      <c r="O170">
        <v>6.3899999999999998E-2</v>
      </c>
      <c r="P170">
        <v>0.1368</v>
      </c>
      <c r="Q170" s="1">
        <v>55226.54</v>
      </c>
      <c r="R170">
        <v>0.25240000000000001</v>
      </c>
      <c r="S170">
        <v>0.18360000000000001</v>
      </c>
      <c r="T170">
        <v>0.56410000000000005</v>
      </c>
      <c r="U170">
        <v>45</v>
      </c>
      <c r="V170" s="1">
        <v>76053.56</v>
      </c>
      <c r="W170">
        <v>204.9</v>
      </c>
      <c r="X170" s="1">
        <v>141093.15</v>
      </c>
      <c r="Y170">
        <v>0.70050000000000001</v>
      </c>
      <c r="Z170">
        <v>0.26519999999999999</v>
      </c>
      <c r="AA170">
        <v>3.4299999999999997E-2</v>
      </c>
      <c r="AB170">
        <v>0.29949999999999999</v>
      </c>
      <c r="AC170">
        <v>141.09</v>
      </c>
      <c r="AD170" s="1">
        <v>5503.39</v>
      </c>
      <c r="AE170">
        <v>583.52</v>
      </c>
      <c r="AF170" s="1">
        <v>151760.9</v>
      </c>
      <c r="AG170">
        <v>409</v>
      </c>
      <c r="AH170" s="1">
        <v>36611</v>
      </c>
      <c r="AI170" s="1">
        <v>55825</v>
      </c>
      <c r="AJ170">
        <v>62.23</v>
      </c>
      <c r="AK170">
        <v>36.89</v>
      </c>
      <c r="AL170">
        <v>41.58</v>
      </c>
      <c r="AM170">
        <v>6.79</v>
      </c>
      <c r="AN170">
        <v>0</v>
      </c>
      <c r="AO170">
        <v>0.79420000000000002</v>
      </c>
      <c r="AP170" s="1">
        <v>1080.6199999999999</v>
      </c>
      <c r="AQ170" s="1">
        <v>1529.07</v>
      </c>
      <c r="AR170" s="1">
        <v>5156.93</v>
      </c>
      <c r="AS170">
        <v>362.06</v>
      </c>
      <c r="AT170">
        <v>224.25</v>
      </c>
      <c r="AU170" s="1">
        <v>8352.93</v>
      </c>
      <c r="AV170" s="1">
        <v>3974.32</v>
      </c>
      <c r="AW170">
        <v>0.38040000000000002</v>
      </c>
      <c r="AX170" s="1">
        <v>5043.72</v>
      </c>
      <c r="AY170">
        <v>0.48280000000000001</v>
      </c>
      <c r="AZ170">
        <v>868.57</v>
      </c>
      <c r="BA170">
        <v>8.3099999999999993E-2</v>
      </c>
      <c r="BB170">
        <v>560.29999999999995</v>
      </c>
      <c r="BC170">
        <v>5.3600000000000002E-2</v>
      </c>
      <c r="BD170" s="1">
        <v>10446.91</v>
      </c>
      <c r="BE170" s="1">
        <v>3003.52</v>
      </c>
      <c r="BF170">
        <v>0.6694</v>
      </c>
      <c r="BG170">
        <v>0.59179999999999999</v>
      </c>
      <c r="BH170">
        <v>0.19220000000000001</v>
      </c>
      <c r="BI170">
        <v>0.17710000000000001</v>
      </c>
      <c r="BJ170">
        <v>3.09E-2</v>
      </c>
      <c r="BK170">
        <v>7.9000000000000008E-3</v>
      </c>
    </row>
    <row r="171" spans="1:63" x14ac:dyDescent="0.25">
      <c r="A171" t="s">
        <v>169</v>
      </c>
      <c r="B171">
        <v>47621</v>
      </c>
      <c r="C171">
        <v>60</v>
      </c>
      <c r="D171">
        <v>15.87</v>
      </c>
      <c r="E171">
        <v>952.12</v>
      </c>
      <c r="F171">
        <v>928.78</v>
      </c>
      <c r="G171">
        <v>4.3E-3</v>
      </c>
      <c r="H171">
        <v>0</v>
      </c>
      <c r="I171">
        <v>2.2000000000000001E-3</v>
      </c>
      <c r="J171">
        <v>4.3E-3</v>
      </c>
      <c r="K171">
        <v>5.8999999999999999E-3</v>
      </c>
      <c r="L171">
        <v>0.95379999999999998</v>
      </c>
      <c r="M171">
        <v>2.9499999999999998E-2</v>
      </c>
      <c r="N171">
        <v>0.36730000000000002</v>
      </c>
      <c r="O171">
        <v>2.2000000000000001E-3</v>
      </c>
      <c r="P171">
        <v>0.10730000000000001</v>
      </c>
      <c r="Q171" s="1">
        <v>48144.69</v>
      </c>
      <c r="R171">
        <v>0.25929999999999997</v>
      </c>
      <c r="S171">
        <v>0.16669999999999999</v>
      </c>
      <c r="T171">
        <v>0.57410000000000005</v>
      </c>
      <c r="U171">
        <v>6.7</v>
      </c>
      <c r="V171" s="1">
        <v>75893.88</v>
      </c>
      <c r="W171">
        <v>138.41</v>
      </c>
      <c r="X171" s="1">
        <v>94059.31</v>
      </c>
      <c r="Y171">
        <v>0.91190000000000004</v>
      </c>
      <c r="Z171">
        <v>6.0900000000000003E-2</v>
      </c>
      <c r="AA171">
        <v>2.7199999999999998E-2</v>
      </c>
      <c r="AB171">
        <v>8.8099999999999998E-2</v>
      </c>
      <c r="AC171">
        <v>94.06</v>
      </c>
      <c r="AD171" s="1">
        <v>2112.9</v>
      </c>
      <c r="AE171">
        <v>311.24</v>
      </c>
      <c r="AF171" s="1">
        <v>79891.64</v>
      </c>
      <c r="AG171">
        <v>64</v>
      </c>
      <c r="AH171" s="1">
        <v>32727</v>
      </c>
      <c r="AI171" s="1">
        <v>47654</v>
      </c>
      <c r="AJ171">
        <v>29.2</v>
      </c>
      <c r="AK171">
        <v>22.13</v>
      </c>
      <c r="AL171">
        <v>24.47</v>
      </c>
      <c r="AM171">
        <v>4.2</v>
      </c>
      <c r="AN171">
        <v>0</v>
      </c>
      <c r="AO171">
        <v>0.6653</v>
      </c>
      <c r="AP171" s="1">
        <v>1602.77</v>
      </c>
      <c r="AQ171" s="1">
        <v>1995.44</v>
      </c>
      <c r="AR171" s="1">
        <v>5094.42</v>
      </c>
      <c r="AS171">
        <v>557.79</v>
      </c>
      <c r="AT171">
        <v>186.57</v>
      </c>
      <c r="AU171" s="1">
        <v>9436.9599999999991</v>
      </c>
      <c r="AV171" s="1">
        <v>8617.6</v>
      </c>
      <c r="AW171">
        <v>0.72019999999999995</v>
      </c>
      <c r="AX171" s="1">
        <v>1623.06</v>
      </c>
      <c r="AY171">
        <v>0.13569999999999999</v>
      </c>
      <c r="AZ171" s="1">
        <v>1062.6099999999999</v>
      </c>
      <c r="BA171">
        <v>8.8800000000000004E-2</v>
      </c>
      <c r="BB171">
        <v>661.8</v>
      </c>
      <c r="BC171">
        <v>5.5300000000000002E-2</v>
      </c>
      <c r="BD171" s="1">
        <v>11965.06</v>
      </c>
      <c r="BE171" s="1">
        <v>8145.18</v>
      </c>
      <c r="BF171">
        <v>3.8414000000000001</v>
      </c>
      <c r="BG171">
        <v>0.52429999999999999</v>
      </c>
      <c r="BH171">
        <v>0.21970000000000001</v>
      </c>
      <c r="BI171">
        <v>0.20649999999999999</v>
      </c>
      <c r="BJ171">
        <v>3.5000000000000003E-2</v>
      </c>
      <c r="BK171">
        <v>1.46E-2</v>
      </c>
    </row>
    <row r="172" spans="1:63" x14ac:dyDescent="0.25">
      <c r="A172" t="s">
        <v>170</v>
      </c>
      <c r="B172">
        <v>46870</v>
      </c>
      <c r="C172">
        <v>101</v>
      </c>
      <c r="D172">
        <v>17.64</v>
      </c>
      <c r="E172" s="1">
        <v>1781.7</v>
      </c>
      <c r="F172" s="1">
        <v>1857.71</v>
      </c>
      <c r="G172">
        <v>5.0000000000000001E-4</v>
      </c>
      <c r="H172">
        <v>5.0000000000000001E-4</v>
      </c>
      <c r="I172">
        <v>2.8E-3</v>
      </c>
      <c r="J172">
        <v>5.0000000000000001E-4</v>
      </c>
      <c r="K172">
        <v>1.2800000000000001E-2</v>
      </c>
      <c r="L172">
        <v>0.96389999999999998</v>
      </c>
      <c r="M172">
        <v>1.89E-2</v>
      </c>
      <c r="N172">
        <v>0.34910000000000002</v>
      </c>
      <c r="O172">
        <v>0</v>
      </c>
      <c r="P172">
        <v>0.1148</v>
      </c>
      <c r="Q172" s="1">
        <v>58250.67</v>
      </c>
      <c r="R172">
        <v>0.18920000000000001</v>
      </c>
      <c r="S172">
        <v>0.27929999999999999</v>
      </c>
      <c r="T172">
        <v>0.53149999999999997</v>
      </c>
      <c r="U172">
        <v>11</v>
      </c>
      <c r="V172" s="1">
        <v>90098.64</v>
      </c>
      <c r="W172">
        <v>158.78</v>
      </c>
      <c r="X172" s="1">
        <v>135562.94</v>
      </c>
      <c r="Y172">
        <v>0.84719999999999995</v>
      </c>
      <c r="Z172">
        <v>4.1599999999999998E-2</v>
      </c>
      <c r="AA172">
        <v>0.11119999999999999</v>
      </c>
      <c r="AB172">
        <v>0.15279999999999999</v>
      </c>
      <c r="AC172">
        <v>135.56</v>
      </c>
      <c r="AD172" s="1">
        <v>3281.38</v>
      </c>
      <c r="AE172">
        <v>382.06</v>
      </c>
      <c r="AF172" s="1">
        <v>122642.31</v>
      </c>
      <c r="AG172">
        <v>249</v>
      </c>
      <c r="AH172" s="1">
        <v>33890</v>
      </c>
      <c r="AI172" s="1">
        <v>53050</v>
      </c>
      <c r="AJ172">
        <v>41.4</v>
      </c>
      <c r="AK172">
        <v>21.98</v>
      </c>
      <c r="AL172">
        <v>23.62</v>
      </c>
      <c r="AM172">
        <v>4.8</v>
      </c>
      <c r="AN172" s="1">
        <v>1536.92</v>
      </c>
      <c r="AO172">
        <v>1.4510000000000001</v>
      </c>
      <c r="AP172" s="1">
        <v>1246.24</v>
      </c>
      <c r="AQ172" s="1">
        <v>2227.04</v>
      </c>
      <c r="AR172" s="1">
        <v>5826.8</v>
      </c>
      <c r="AS172">
        <v>495.25</v>
      </c>
      <c r="AT172">
        <v>354.87</v>
      </c>
      <c r="AU172" s="1">
        <v>10150.18</v>
      </c>
      <c r="AV172" s="1">
        <v>5389.58</v>
      </c>
      <c r="AW172">
        <v>0.42870000000000003</v>
      </c>
      <c r="AX172" s="1">
        <v>4998.8</v>
      </c>
      <c r="AY172">
        <v>0.3977</v>
      </c>
      <c r="AZ172" s="1">
        <v>1461.46</v>
      </c>
      <c r="BA172">
        <v>0.1163</v>
      </c>
      <c r="BB172">
        <v>720.74</v>
      </c>
      <c r="BC172">
        <v>5.7299999999999997E-2</v>
      </c>
      <c r="BD172" s="1">
        <v>12570.58</v>
      </c>
      <c r="BE172" s="1">
        <v>5484.93</v>
      </c>
      <c r="BF172">
        <v>1.8976</v>
      </c>
      <c r="BG172">
        <v>0.53080000000000005</v>
      </c>
      <c r="BH172">
        <v>0.2122</v>
      </c>
      <c r="BI172">
        <v>0.20380000000000001</v>
      </c>
      <c r="BJ172">
        <v>4.0599999999999997E-2</v>
      </c>
      <c r="BK172">
        <v>1.26E-2</v>
      </c>
    </row>
    <row r="173" spans="1:63" x14ac:dyDescent="0.25">
      <c r="A173" t="s">
        <v>171</v>
      </c>
      <c r="B173">
        <v>47936</v>
      </c>
      <c r="C173">
        <v>37</v>
      </c>
      <c r="D173">
        <v>45.2</v>
      </c>
      <c r="E173" s="1">
        <v>1672.53</v>
      </c>
      <c r="F173" s="1">
        <v>1634.91</v>
      </c>
      <c r="G173">
        <v>4.8999999999999998E-3</v>
      </c>
      <c r="H173">
        <v>0</v>
      </c>
      <c r="I173">
        <v>7.1000000000000004E-3</v>
      </c>
      <c r="J173">
        <v>0</v>
      </c>
      <c r="K173">
        <v>6.1000000000000004E-3</v>
      </c>
      <c r="L173">
        <v>0.95989999999999998</v>
      </c>
      <c r="M173">
        <v>2.1999999999999999E-2</v>
      </c>
      <c r="N173">
        <v>0.51439999999999997</v>
      </c>
      <c r="O173">
        <v>0</v>
      </c>
      <c r="P173">
        <v>0.1409</v>
      </c>
      <c r="Q173" s="1">
        <v>50934.89</v>
      </c>
      <c r="R173">
        <v>0.43480000000000002</v>
      </c>
      <c r="S173">
        <v>0.16300000000000001</v>
      </c>
      <c r="T173">
        <v>0.4022</v>
      </c>
      <c r="U173">
        <v>10.1</v>
      </c>
      <c r="V173" s="1">
        <v>73593.39</v>
      </c>
      <c r="W173">
        <v>158.44999999999999</v>
      </c>
      <c r="X173" s="1">
        <v>120912.81</v>
      </c>
      <c r="Y173">
        <v>0.89559999999999995</v>
      </c>
      <c r="Z173">
        <v>6.7799999999999999E-2</v>
      </c>
      <c r="AA173">
        <v>3.6499999999999998E-2</v>
      </c>
      <c r="AB173">
        <v>0.10440000000000001</v>
      </c>
      <c r="AC173">
        <v>120.91</v>
      </c>
      <c r="AD173" s="1">
        <v>2663.6</v>
      </c>
      <c r="AE173">
        <v>380.71</v>
      </c>
      <c r="AF173" s="1">
        <v>120774.43</v>
      </c>
      <c r="AG173">
        <v>242</v>
      </c>
      <c r="AH173" s="1">
        <v>33876</v>
      </c>
      <c r="AI173" s="1">
        <v>56699</v>
      </c>
      <c r="AJ173">
        <v>22.4</v>
      </c>
      <c r="AK173">
        <v>22.01</v>
      </c>
      <c r="AL173">
        <v>22.08</v>
      </c>
      <c r="AM173">
        <v>4.4000000000000004</v>
      </c>
      <c r="AN173">
        <v>0</v>
      </c>
      <c r="AO173">
        <v>0.67190000000000005</v>
      </c>
      <c r="AP173">
        <v>966.1</v>
      </c>
      <c r="AQ173" s="1">
        <v>1936.66</v>
      </c>
      <c r="AR173" s="1">
        <v>4927.74</v>
      </c>
      <c r="AS173">
        <v>331.47</v>
      </c>
      <c r="AT173">
        <v>257.01</v>
      </c>
      <c r="AU173" s="1">
        <v>8418.99</v>
      </c>
      <c r="AV173" s="1">
        <v>5710.23</v>
      </c>
      <c r="AW173">
        <v>0.60950000000000004</v>
      </c>
      <c r="AX173" s="1">
        <v>2176.86</v>
      </c>
      <c r="AY173">
        <v>0.23230000000000001</v>
      </c>
      <c r="AZ173">
        <v>777.38</v>
      </c>
      <c r="BA173">
        <v>8.3000000000000004E-2</v>
      </c>
      <c r="BB173">
        <v>704.43</v>
      </c>
      <c r="BC173">
        <v>7.5200000000000003E-2</v>
      </c>
      <c r="BD173" s="1">
        <v>9368.89</v>
      </c>
      <c r="BE173" s="1">
        <v>5134.18</v>
      </c>
      <c r="BF173">
        <v>1.399</v>
      </c>
      <c r="BG173">
        <v>0.55710000000000004</v>
      </c>
      <c r="BH173">
        <v>0.21859999999999999</v>
      </c>
      <c r="BI173">
        <v>0.16320000000000001</v>
      </c>
      <c r="BJ173">
        <v>3.9800000000000002E-2</v>
      </c>
      <c r="BK173">
        <v>2.1299999999999999E-2</v>
      </c>
    </row>
    <row r="174" spans="1:63" x14ac:dyDescent="0.25">
      <c r="A174" t="s">
        <v>172</v>
      </c>
      <c r="B174">
        <v>49775</v>
      </c>
      <c r="C174">
        <v>56</v>
      </c>
      <c r="D174">
        <v>6.39</v>
      </c>
      <c r="E174">
        <v>357.68</v>
      </c>
      <c r="F174">
        <v>621.26</v>
      </c>
      <c r="G174">
        <v>0</v>
      </c>
      <c r="H174">
        <v>0</v>
      </c>
      <c r="I174">
        <v>1.6000000000000001E-3</v>
      </c>
      <c r="J174">
        <v>0</v>
      </c>
      <c r="K174">
        <v>7.7999999999999996E-3</v>
      </c>
      <c r="L174">
        <v>0.97660000000000002</v>
      </c>
      <c r="M174">
        <v>1.4E-2</v>
      </c>
      <c r="N174">
        <v>0.32529999999999998</v>
      </c>
      <c r="O174">
        <v>0</v>
      </c>
      <c r="P174">
        <v>0.14610000000000001</v>
      </c>
      <c r="Q174" s="1">
        <v>48072.31</v>
      </c>
      <c r="R174">
        <v>0.1875</v>
      </c>
      <c r="S174">
        <v>0.34379999999999999</v>
      </c>
      <c r="T174">
        <v>0.46879999999999999</v>
      </c>
      <c r="U174">
        <v>4.0999999999999996</v>
      </c>
      <c r="V174" s="1">
        <v>80441.460000000006</v>
      </c>
      <c r="W174">
        <v>82.21</v>
      </c>
      <c r="X174" s="1">
        <v>197873.38</v>
      </c>
      <c r="Y174">
        <v>0.91379999999999995</v>
      </c>
      <c r="Z174">
        <v>9.9000000000000008E-3</v>
      </c>
      <c r="AA174">
        <v>7.6300000000000007E-2</v>
      </c>
      <c r="AB174">
        <v>8.6199999999999999E-2</v>
      </c>
      <c r="AC174">
        <v>197.87</v>
      </c>
      <c r="AD174" s="1">
        <v>4988.22</v>
      </c>
      <c r="AE174">
        <v>638.66</v>
      </c>
      <c r="AF174" s="1">
        <v>82575.7</v>
      </c>
      <c r="AG174">
        <v>74</v>
      </c>
      <c r="AH174" s="1">
        <v>32554</v>
      </c>
      <c r="AI174" s="1">
        <v>48574</v>
      </c>
      <c r="AJ174">
        <v>30.88</v>
      </c>
      <c r="AK174">
        <v>24.73</v>
      </c>
      <c r="AL174">
        <v>25.98</v>
      </c>
      <c r="AM174">
        <v>6.6</v>
      </c>
      <c r="AN174">
        <v>917.45</v>
      </c>
      <c r="AO174">
        <v>1.8862000000000001</v>
      </c>
      <c r="AP174" s="1">
        <v>1591.53</v>
      </c>
      <c r="AQ174" s="1">
        <v>2279.08</v>
      </c>
      <c r="AR174" s="1">
        <v>4434.16</v>
      </c>
      <c r="AS174">
        <v>601.12</v>
      </c>
      <c r="AT174">
        <v>206.22</v>
      </c>
      <c r="AU174" s="1">
        <v>9112.06</v>
      </c>
      <c r="AV174" s="1">
        <v>4124.04</v>
      </c>
      <c r="AW174">
        <v>0.36899999999999999</v>
      </c>
      <c r="AX174" s="1">
        <v>3007.97</v>
      </c>
      <c r="AY174">
        <v>0.26919999999999999</v>
      </c>
      <c r="AZ174" s="1">
        <v>3359.77</v>
      </c>
      <c r="BA174">
        <v>0.30059999999999998</v>
      </c>
      <c r="BB174">
        <v>683.46</v>
      </c>
      <c r="BC174">
        <v>6.1199999999999997E-2</v>
      </c>
      <c r="BD174" s="1">
        <v>11175.24</v>
      </c>
      <c r="BE174" s="1">
        <v>11220.48</v>
      </c>
      <c r="BF174">
        <v>4.0225999999999997</v>
      </c>
      <c r="BG174">
        <v>0.54969999999999997</v>
      </c>
      <c r="BH174">
        <v>0.20019999999999999</v>
      </c>
      <c r="BI174">
        <v>0.1757</v>
      </c>
      <c r="BJ174">
        <v>5.8700000000000002E-2</v>
      </c>
      <c r="BK174">
        <v>1.5599999999999999E-2</v>
      </c>
    </row>
    <row r="175" spans="1:63" x14ac:dyDescent="0.25">
      <c r="A175" t="s">
        <v>173</v>
      </c>
      <c r="B175">
        <v>49841</v>
      </c>
      <c r="C175">
        <v>65</v>
      </c>
      <c r="D175">
        <v>25.42</v>
      </c>
      <c r="E175" s="1">
        <v>1652.47</v>
      </c>
      <c r="F175" s="1">
        <v>1518.12</v>
      </c>
      <c r="G175">
        <v>1.2999999999999999E-3</v>
      </c>
      <c r="H175">
        <v>6.9999999999999999E-4</v>
      </c>
      <c r="I175">
        <v>5.4000000000000003E-3</v>
      </c>
      <c r="J175">
        <v>6.9999999999999999E-4</v>
      </c>
      <c r="K175">
        <v>1.1299999999999999E-2</v>
      </c>
      <c r="L175">
        <v>0.96360000000000001</v>
      </c>
      <c r="M175">
        <v>1.7100000000000001E-2</v>
      </c>
      <c r="N175">
        <v>0.48630000000000001</v>
      </c>
      <c r="O175">
        <v>2.5999999999999999E-3</v>
      </c>
      <c r="P175">
        <v>0.16</v>
      </c>
      <c r="Q175" s="1">
        <v>47613.07</v>
      </c>
      <c r="R175">
        <v>0.36359999999999998</v>
      </c>
      <c r="S175">
        <v>9.0899999999999995E-2</v>
      </c>
      <c r="T175">
        <v>0.54549999999999998</v>
      </c>
      <c r="U175">
        <v>11</v>
      </c>
      <c r="V175" s="1">
        <v>74234.91</v>
      </c>
      <c r="W175">
        <v>144.22</v>
      </c>
      <c r="X175" s="1">
        <v>126098.89</v>
      </c>
      <c r="Y175">
        <v>0.77229999999999999</v>
      </c>
      <c r="Z175">
        <v>0.14680000000000001</v>
      </c>
      <c r="AA175">
        <v>8.09E-2</v>
      </c>
      <c r="AB175">
        <v>0.22770000000000001</v>
      </c>
      <c r="AC175">
        <v>126.1</v>
      </c>
      <c r="AD175" s="1">
        <v>3979.95</v>
      </c>
      <c r="AE175">
        <v>537.08000000000004</v>
      </c>
      <c r="AF175" s="1">
        <v>112882.71</v>
      </c>
      <c r="AG175">
        <v>201</v>
      </c>
      <c r="AH175" s="1">
        <v>31335</v>
      </c>
      <c r="AI175" s="1">
        <v>44346</v>
      </c>
      <c r="AJ175">
        <v>45.6</v>
      </c>
      <c r="AK175">
        <v>29.9</v>
      </c>
      <c r="AL175">
        <v>32.57</v>
      </c>
      <c r="AM175">
        <v>4.5999999999999996</v>
      </c>
      <c r="AN175">
        <v>0</v>
      </c>
      <c r="AO175">
        <v>0.8145</v>
      </c>
      <c r="AP175" s="1">
        <v>1259.0899999999999</v>
      </c>
      <c r="AQ175" s="1">
        <v>2053.12</v>
      </c>
      <c r="AR175" s="1">
        <v>4908.7299999999996</v>
      </c>
      <c r="AS175">
        <v>768.15</v>
      </c>
      <c r="AT175">
        <v>129.86000000000001</v>
      </c>
      <c r="AU175" s="1">
        <v>9118.9599999999991</v>
      </c>
      <c r="AV175" s="1">
        <v>6630.59</v>
      </c>
      <c r="AW175">
        <v>0.5575</v>
      </c>
      <c r="AX175" s="1">
        <v>3525.89</v>
      </c>
      <c r="AY175">
        <v>0.29649999999999999</v>
      </c>
      <c r="AZ175">
        <v>929.1</v>
      </c>
      <c r="BA175">
        <v>7.8100000000000003E-2</v>
      </c>
      <c r="BB175">
        <v>807.31</v>
      </c>
      <c r="BC175">
        <v>6.7900000000000002E-2</v>
      </c>
      <c r="BD175" s="1">
        <v>11892.89</v>
      </c>
      <c r="BE175" s="1">
        <v>5304.48</v>
      </c>
      <c r="BF175">
        <v>1.6990000000000001</v>
      </c>
      <c r="BG175">
        <v>0.49059999999999998</v>
      </c>
      <c r="BH175">
        <v>0.25169999999999998</v>
      </c>
      <c r="BI175">
        <v>0.2074</v>
      </c>
      <c r="BJ175">
        <v>3.15E-2</v>
      </c>
      <c r="BK175">
        <v>1.8800000000000001E-2</v>
      </c>
    </row>
    <row r="176" spans="1:63" x14ac:dyDescent="0.25">
      <c r="A176" t="s">
        <v>174</v>
      </c>
      <c r="B176">
        <v>45369</v>
      </c>
      <c r="C176">
        <v>2</v>
      </c>
      <c r="D176">
        <v>198.77</v>
      </c>
      <c r="E176">
        <v>397.53</v>
      </c>
      <c r="F176">
        <v>657.09</v>
      </c>
      <c r="G176">
        <v>0</v>
      </c>
      <c r="H176">
        <v>0</v>
      </c>
      <c r="I176">
        <v>2.0500000000000001E-2</v>
      </c>
      <c r="J176">
        <v>3.0000000000000001E-3</v>
      </c>
      <c r="K176">
        <v>9.35E-2</v>
      </c>
      <c r="L176">
        <v>0.80520000000000003</v>
      </c>
      <c r="M176">
        <v>7.7700000000000005E-2</v>
      </c>
      <c r="N176">
        <v>0</v>
      </c>
      <c r="O176">
        <v>9.1000000000000004E-3</v>
      </c>
      <c r="P176">
        <v>0.11749999999999999</v>
      </c>
      <c r="Q176" s="1">
        <v>56183.68</v>
      </c>
      <c r="R176">
        <v>0.25</v>
      </c>
      <c r="S176">
        <v>0.28129999999999999</v>
      </c>
      <c r="T176">
        <v>0.46879999999999999</v>
      </c>
      <c r="U176">
        <v>4.2</v>
      </c>
      <c r="V176" s="1">
        <v>76495</v>
      </c>
      <c r="W176">
        <v>93.73</v>
      </c>
      <c r="X176" s="1">
        <v>133195.16</v>
      </c>
      <c r="Y176">
        <v>0.71950000000000003</v>
      </c>
      <c r="Z176">
        <v>0.20280000000000001</v>
      </c>
      <c r="AA176">
        <v>7.7799999999999994E-2</v>
      </c>
      <c r="AB176">
        <v>0.28050000000000003</v>
      </c>
      <c r="AC176">
        <v>133.19999999999999</v>
      </c>
      <c r="AD176" s="1">
        <v>7829.11</v>
      </c>
      <c r="AE176">
        <v>847.11</v>
      </c>
      <c r="AF176" s="1">
        <v>87485.43</v>
      </c>
      <c r="AG176">
        <v>91</v>
      </c>
      <c r="AH176" s="1">
        <v>29094</v>
      </c>
      <c r="AI176" s="1">
        <v>40532</v>
      </c>
      <c r="AJ176">
        <v>90.92</v>
      </c>
      <c r="AK176">
        <v>53.93</v>
      </c>
      <c r="AL176">
        <v>63.67</v>
      </c>
      <c r="AM176">
        <v>5.24</v>
      </c>
      <c r="AN176">
        <v>0</v>
      </c>
      <c r="AO176">
        <v>1.6990000000000001</v>
      </c>
      <c r="AP176" s="1">
        <v>1197.74</v>
      </c>
      <c r="AQ176" s="1">
        <v>1172.7</v>
      </c>
      <c r="AR176" s="1">
        <v>6197.22</v>
      </c>
      <c r="AS176">
        <v>367.67</v>
      </c>
      <c r="AT176">
        <v>226.74</v>
      </c>
      <c r="AU176" s="1">
        <v>9162.1</v>
      </c>
      <c r="AV176" s="1">
        <v>3716.51</v>
      </c>
      <c r="AW176">
        <v>0.33069999999999999</v>
      </c>
      <c r="AX176" s="1">
        <v>4283.09</v>
      </c>
      <c r="AY176">
        <v>0.38109999999999999</v>
      </c>
      <c r="AZ176" s="1">
        <v>2698.42</v>
      </c>
      <c r="BA176">
        <v>0.24010000000000001</v>
      </c>
      <c r="BB176">
        <v>540.62</v>
      </c>
      <c r="BC176">
        <v>4.8099999999999997E-2</v>
      </c>
      <c r="BD176" s="1">
        <v>11238.64</v>
      </c>
      <c r="BE176" s="1">
        <v>9098</v>
      </c>
      <c r="BF176">
        <v>3.0589</v>
      </c>
      <c r="BG176">
        <v>0.52839999999999998</v>
      </c>
      <c r="BH176">
        <v>0.22239999999999999</v>
      </c>
      <c r="BI176">
        <v>0.17499999999999999</v>
      </c>
      <c r="BJ176">
        <v>2.8400000000000002E-2</v>
      </c>
      <c r="BK176">
        <v>4.58E-2</v>
      </c>
    </row>
    <row r="177" spans="1:63" x14ac:dyDescent="0.25">
      <c r="A177" t="s">
        <v>175</v>
      </c>
      <c r="B177">
        <v>43976</v>
      </c>
      <c r="C177">
        <v>4</v>
      </c>
      <c r="D177">
        <v>447.86</v>
      </c>
      <c r="E177" s="1">
        <v>1791.45</v>
      </c>
      <c r="F177" s="1">
        <v>1729.65</v>
      </c>
      <c r="G177">
        <v>2.1399999999999999E-2</v>
      </c>
      <c r="H177">
        <v>0</v>
      </c>
      <c r="I177">
        <v>3.1699999999999999E-2</v>
      </c>
      <c r="J177">
        <v>2.9999999999999997E-4</v>
      </c>
      <c r="K177">
        <v>6.3899999999999998E-2</v>
      </c>
      <c r="L177">
        <v>0.84570000000000001</v>
      </c>
      <c r="M177">
        <v>3.7100000000000001E-2</v>
      </c>
      <c r="N177">
        <v>0.2873</v>
      </c>
      <c r="O177">
        <v>2.4899999999999999E-2</v>
      </c>
      <c r="P177">
        <v>0.1356</v>
      </c>
      <c r="Q177" s="1">
        <v>68364.710000000006</v>
      </c>
      <c r="R177">
        <v>0.1923</v>
      </c>
      <c r="S177">
        <v>0.26919999999999999</v>
      </c>
      <c r="T177">
        <v>0.53849999999999998</v>
      </c>
      <c r="U177">
        <v>14.1</v>
      </c>
      <c r="V177" s="1">
        <v>89907.87</v>
      </c>
      <c r="W177">
        <v>124.44</v>
      </c>
      <c r="X177" s="1">
        <v>204346.71</v>
      </c>
      <c r="Y177">
        <v>0.85109999999999997</v>
      </c>
      <c r="Z177">
        <v>0.13600000000000001</v>
      </c>
      <c r="AA177">
        <v>1.29E-2</v>
      </c>
      <c r="AB177">
        <v>0.1489</v>
      </c>
      <c r="AC177">
        <v>204.35</v>
      </c>
      <c r="AD177" s="1">
        <v>10882.9</v>
      </c>
      <c r="AE177" s="1">
        <v>1509.58</v>
      </c>
      <c r="AF177" s="1">
        <v>209836.11</v>
      </c>
      <c r="AG177">
        <v>536</v>
      </c>
      <c r="AH177" s="1">
        <v>40639</v>
      </c>
      <c r="AI177" s="1">
        <v>62383</v>
      </c>
      <c r="AJ177">
        <v>93.27</v>
      </c>
      <c r="AK177">
        <v>51.49</v>
      </c>
      <c r="AL177">
        <v>60.51</v>
      </c>
      <c r="AM177">
        <v>4.57</v>
      </c>
      <c r="AN177">
        <v>0</v>
      </c>
      <c r="AO177">
        <v>1.0301</v>
      </c>
      <c r="AP177" s="1">
        <v>2084.02</v>
      </c>
      <c r="AQ177" s="1">
        <v>1734.85</v>
      </c>
      <c r="AR177" s="1">
        <v>7399.9</v>
      </c>
      <c r="AS177">
        <v>721.59</v>
      </c>
      <c r="AT177">
        <v>344.76</v>
      </c>
      <c r="AU177" s="1">
        <v>12285.14</v>
      </c>
      <c r="AV177" s="1">
        <v>2908.91</v>
      </c>
      <c r="AW177">
        <v>0.2223</v>
      </c>
      <c r="AX177" s="1">
        <v>8910.42</v>
      </c>
      <c r="AY177">
        <v>0.68110000000000004</v>
      </c>
      <c r="AZ177">
        <v>694.76</v>
      </c>
      <c r="BA177">
        <v>5.3100000000000001E-2</v>
      </c>
      <c r="BB177">
        <v>569.20000000000005</v>
      </c>
      <c r="BC177">
        <v>4.3499999999999997E-2</v>
      </c>
      <c r="BD177" s="1">
        <v>13083.29</v>
      </c>
      <c r="BE177" s="1">
        <v>1217.96</v>
      </c>
      <c r="BF177">
        <v>0.15190000000000001</v>
      </c>
      <c r="BG177">
        <v>0.625</v>
      </c>
      <c r="BH177">
        <v>0.22720000000000001</v>
      </c>
      <c r="BI177">
        <v>0.1171</v>
      </c>
      <c r="BJ177">
        <v>1.6799999999999999E-2</v>
      </c>
      <c r="BK177">
        <v>1.38E-2</v>
      </c>
    </row>
    <row r="178" spans="1:63" x14ac:dyDescent="0.25">
      <c r="A178" t="s">
        <v>176</v>
      </c>
      <c r="B178">
        <v>47068</v>
      </c>
      <c r="C178">
        <v>56</v>
      </c>
      <c r="D178">
        <v>7.73</v>
      </c>
      <c r="E178">
        <v>432.7</v>
      </c>
      <c r="F178">
        <v>409.39</v>
      </c>
      <c r="G178">
        <v>1.5900000000000001E-2</v>
      </c>
      <c r="H178">
        <v>0</v>
      </c>
      <c r="I178">
        <v>1E-3</v>
      </c>
      <c r="J178">
        <v>1E-3</v>
      </c>
      <c r="K178">
        <v>0.16400000000000001</v>
      </c>
      <c r="L178">
        <v>0.80179999999999996</v>
      </c>
      <c r="M178">
        <v>1.6299999999999999E-2</v>
      </c>
      <c r="N178">
        <v>0.37869999999999998</v>
      </c>
      <c r="O178">
        <v>2.0799999999999999E-2</v>
      </c>
      <c r="P178">
        <v>0.14360000000000001</v>
      </c>
      <c r="Q178" s="1">
        <v>50071.41</v>
      </c>
      <c r="R178">
        <v>0.16220000000000001</v>
      </c>
      <c r="S178">
        <v>0.2162</v>
      </c>
      <c r="T178">
        <v>0.62160000000000004</v>
      </c>
      <c r="U178">
        <v>9.4</v>
      </c>
      <c r="V178" s="1">
        <v>35183.51</v>
      </c>
      <c r="W178">
        <v>44.27</v>
      </c>
      <c r="X178" s="1">
        <v>151720.59</v>
      </c>
      <c r="Y178">
        <v>0.91549999999999998</v>
      </c>
      <c r="Z178">
        <v>4.4999999999999998E-2</v>
      </c>
      <c r="AA178">
        <v>3.95E-2</v>
      </c>
      <c r="AB178">
        <v>8.4500000000000006E-2</v>
      </c>
      <c r="AC178">
        <v>151.72</v>
      </c>
      <c r="AD178" s="1">
        <v>3621.31</v>
      </c>
      <c r="AE178">
        <v>424.31</v>
      </c>
      <c r="AF178" s="1">
        <v>110300.98</v>
      </c>
      <c r="AG178">
        <v>190</v>
      </c>
      <c r="AH178" s="1">
        <v>29920</v>
      </c>
      <c r="AI178" s="1">
        <v>43206</v>
      </c>
      <c r="AJ178">
        <v>50.7</v>
      </c>
      <c r="AK178">
        <v>22.01</v>
      </c>
      <c r="AL178">
        <v>38.159999999999997</v>
      </c>
      <c r="AM178">
        <v>4.5</v>
      </c>
      <c r="AN178" s="1">
        <v>1071.67</v>
      </c>
      <c r="AO178">
        <v>1.9205000000000001</v>
      </c>
      <c r="AP178" s="1">
        <v>1506.13</v>
      </c>
      <c r="AQ178" s="1">
        <v>1698.58</v>
      </c>
      <c r="AR178" s="1">
        <v>6574.1</v>
      </c>
      <c r="AS178">
        <v>761.41</v>
      </c>
      <c r="AT178">
        <v>642.42999999999995</v>
      </c>
      <c r="AU178" s="1">
        <v>11182.68</v>
      </c>
      <c r="AV178" s="1">
        <v>8403.06</v>
      </c>
      <c r="AW178">
        <v>0.5827</v>
      </c>
      <c r="AX178" s="1">
        <v>4324.37</v>
      </c>
      <c r="AY178">
        <v>0.29980000000000001</v>
      </c>
      <c r="AZ178">
        <v>913.34</v>
      </c>
      <c r="BA178">
        <v>6.3299999999999995E-2</v>
      </c>
      <c r="BB178">
        <v>781.09</v>
      </c>
      <c r="BC178">
        <v>5.4199999999999998E-2</v>
      </c>
      <c r="BD178" s="1">
        <v>14421.86</v>
      </c>
      <c r="BE178" s="1">
        <v>6654.78</v>
      </c>
      <c r="BF178">
        <v>3.2393999999999998</v>
      </c>
      <c r="BG178">
        <v>0.53759999999999997</v>
      </c>
      <c r="BH178">
        <v>0.22969999999999999</v>
      </c>
      <c r="BI178">
        <v>0.1784</v>
      </c>
      <c r="BJ178">
        <v>3.8699999999999998E-2</v>
      </c>
      <c r="BK178">
        <v>1.5699999999999999E-2</v>
      </c>
    </row>
    <row r="179" spans="1:63" x14ac:dyDescent="0.25">
      <c r="A179" t="s">
        <v>177</v>
      </c>
      <c r="B179">
        <v>46045</v>
      </c>
      <c r="C179">
        <v>57</v>
      </c>
      <c r="D179">
        <v>13.39</v>
      </c>
      <c r="E179">
        <v>763.49</v>
      </c>
      <c r="F179">
        <v>869</v>
      </c>
      <c r="G179">
        <v>2.3E-3</v>
      </c>
      <c r="H179">
        <v>0</v>
      </c>
      <c r="I179">
        <v>2.3E-3</v>
      </c>
      <c r="J179">
        <v>0</v>
      </c>
      <c r="K179">
        <v>1.2999999999999999E-2</v>
      </c>
      <c r="L179">
        <v>0.96619999999999995</v>
      </c>
      <c r="M179">
        <v>1.61E-2</v>
      </c>
      <c r="N179">
        <v>0.4284</v>
      </c>
      <c r="O179">
        <v>2.3E-3</v>
      </c>
      <c r="P179">
        <v>0.1351</v>
      </c>
      <c r="Q179" s="1">
        <v>47382.27</v>
      </c>
      <c r="R179">
        <v>0.26790000000000003</v>
      </c>
      <c r="S179">
        <v>0.125</v>
      </c>
      <c r="T179">
        <v>0.60709999999999997</v>
      </c>
      <c r="U179">
        <v>12.5</v>
      </c>
      <c r="V179" s="1">
        <v>45573.760000000002</v>
      </c>
      <c r="W179">
        <v>59.46</v>
      </c>
      <c r="X179" s="1">
        <v>136803.34</v>
      </c>
      <c r="Y179">
        <v>0.95140000000000002</v>
      </c>
      <c r="Z179">
        <v>2.1899999999999999E-2</v>
      </c>
      <c r="AA179">
        <v>2.6599999999999999E-2</v>
      </c>
      <c r="AB179">
        <v>4.8599999999999997E-2</v>
      </c>
      <c r="AC179">
        <v>136.80000000000001</v>
      </c>
      <c r="AD179" s="1">
        <v>3061.75</v>
      </c>
      <c r="AE179">
        <v>504.07</v>
      </c>
      <c r="AF179" s="1">
        <v>109212.84</v>
      </c>
      <c r="AG179">
        <v>177</v>
      </c>
      <c r="AH179" s="1">
        <v>34429</v>
      </c>
      <c r="AI179" s="1">
        <v>49350</v>
      </c>
      <c r="AJ179">
        <v>35</v>
      </c>
      <c r="AK179">
        <v>22</v>
      </c>
      <c r="AL179">
        <v>23.58</v>
      </c>
      <c r="AM179">
        <v>3.8</v>
      </c>
      <c r="AN179">
        <v>0</v>
      </c>
      <c r="AO179">
        <v>0.82389999999999997</v>
      </c>
      <c r="AP179" s="1">
        <v>1157.76</v>
      </c>
      <c r="AQ179" s="1">
        <v>1803.98</v>
      </c>
      <c r="AR179" s="1">
        <v>5209.43</v>
      </c>
      <c r="AS179">
        <v>516.28</v>
      </c>
      <c r="AT179">
        <v>299.22000000000003</v>
      </c>
      <c r="AU179" s="1">
        <v>8986.66</v>
      </c>
      <c r="AV179" s="1">
        <v>5646.02</v>
      </c>
      <c r="AW179">
        <v>0.54520000000000002</v>
      </c>
      <c r="AX179" s="1">
        <v>2154.0500000000002</v>
      </c>
      <c r="AY179">
        <v>0.20799999999999999</v>
      </c>
      <c r="AZ179" s="1">
        <v>1909.77</v>
      </c>
      <c r="BA179">
        <v>0.18440000000000001</v>
      </c>
      <c r="BB179">
        <v>645.41</v>
      </c>
      <c r="BC179">
        <v>6.2300000000000001E-2</v>
      </c>
      <c r="BD179" s="1">
        <v>10355.26</v>
      </c>
      <c r="BE179" s="1">
        <v>5936.13</v>
      </c>
      <c r="BF179">
        <v>2.1292</v>
      </c>
      <c r="BG179">
        <v>0.50680000000000003</v>
      </c>
      <c r="BH179">
        <v>0.22539999999999999</v>
      </c>
      <c r="BI179">
        <v>0.1406</v>
      </c>
      <c r="BJ179">
        <v>2.7400000000000001E-2</v>
      </c>
      <c r="BK179">
        <v>9.9699999999999997E-2</v>
      </c>
    </row>
    <row r="180" spans="1:63" x14ac:dyDescent="0.25">
      <c r="A180" t="s">
        <v>178</v>
      </c>
      <c r="B180">
        <v>45914</v>
      </c>
      <c r="C180">
        <v>207</v>
      </c>
      <c r="D180">
        <v>5.7</v>
      </c>
      <c r="E180" s="1">
        <v>1179.1199999999999</v>
      </c>
      <c r="F180">
        <v>987.83</v>
      </c>
      <c r="G180">
        <v>2E-3</v>
      </c>
      <c r="H180">
        <v>0</v>
      </c>
      <c r="I180">
        <v>2.53E-2</v>
      </c>
      <c r="J180">
        <v>0</v>
      </c>
      <c r="K180">
        <v>6.7999999999999996E-3</v>
      </c>
      <c r="L180">
        <v>0.8891</v>
      </c>
      <c r="M180">
        <v>7.6799999999999993E-2</v>
      </c>
      <c r="N180">
        <v>0.99929999999999997</v>
      </c>
      <c r="O180">
        <v>0</v>
      </c>
      <c r="P180">
        <v>0.2112</v>
      </c>
      <c r="Q180" s="1">
        <v>49350.18</v>
      </c>
      <c r="R180">
        <v>0.36620000000000003</v>
      </c>
      <c r="S180">
        <v>0.16900000000000001</v>
      </c>
      <c r="T180">
        <v>0.46479999999999999</v>
      </c>
      <c r="U180">
        <v>11.1</v>
      </c>
      <c r="V180" s="1">
        <v>64120.63</v>
      </c>
      <c r="W180">
        <v>103.05</v>
      </c>
      <c r="X180" s="1">
        <v>136661.84</v>
      </c>
      <c r="Y180">
        <v>0.78879999999999995</v>
      </c>
      <c r="Z180">
        <v>0.1019</v>
      </c>
      <c r="AA180">
        <v>0.10929999999999999</v>
      </c>
      <c r="AB180">
        <v>0.2112</v>
      </c>
      <c r="AC180">
        <v>136.66</v>
      </c>
      <c r="AD180" s="1">
        <v>3109.04</v>
      </c>
      <c r="AE180">
        <v>397.93</v>
      </c>
      <c r="AF180" s="1">
        <v>117801.47</v>
      </c>
      <c r="AG180">
        <v>226</v>
      </c>
      <c r="AH180" s="1">
        <v>29198</v>
      </c>
      <c r="AI180" s="1">
        <v>47253</v>
      </c>
      <c r="AJ180">
        <v>28.8</v>
      </c>
      <c r="AK180">
        <v>22.01</v>
      </c>
      <c r="AL180">
        <v>22</v>
      </c>
      <c r="AM180">
        <v>0</v>
      </c>
      <c r="AN180">
        <v>0</v>
      </c>
      <c r="AO180">
        <v>0.92200000000000004</v>
      </c>
      <c r="AP180" s="1">
        <v>1406.17</v>
      </c>
      <c r="AQ180" s="1">
        <v>2890.76</v>
      </c>
      <c r="AR180" s="1">
        <v>7037.25</v>
      </c>
      <c r="AS180">
        <v>342.04</v>
      </c>
      <c r="AT180">
        <v>127.11</v>
      </c>
      <c r="AU180" s="1">
        <v>11803.38</v>
      </c>
      <c r="AV180" s="1">
        <v>9199.1299999999992</v>
      </c>
      <c r="AW180">
        <v>0.61480000000000001</v>
      </c>
      <c r="AX180" s="1">
        <v>2995.41</v>
      </c>
      <c r="AY180">
        <v>0.20019999999999999</v>
      </c>
      <c r="AZ180" s="1">
        <v>1057.42</v>
      </c>
      <c r="BA180">
        <v>7.0699999999999999E-2</v>
      </c>
      <c r="BB180" s="1">
        <v>1709.99</v>
      </c>
      <c r="BC180">
        <v>0.1143</v>
      </c>
      <c r="BD180" s="1">
        <v>14961.95</v>
      </c>
      <c r="BE180" s="1">
        <v>6519.02</v>
      </c>
      <c r="BF180">
        <v>2.3677999999999999</v>
      </c>
      <c r="BG180">
        <v>0.50929999999999997</v>
      </c>
      <c r="BH180">
        <v>0.24060000000000001</v>
      </c>
      <c r="BI180">
        <v>0.20469999999999999</v>
      </c>
      <c r="BJ180">
        <v>3.3700000000000001E-2</v>
      </c>
      <c r="BK180">
        <v>1.17E-2</v>
      </c>
    </row>
    <row r="181" spans="1:63" x14ac:dyDescent="0.25">
      <c r="A181" t="s">
        <v>179</v>
      </c>
      <c r="B181">
        <v>46334</v>
      </c>
      <c r="C181">
        <v>64</v>
      </c>
      <c r="D181">
        <v>14.71</v>
      </c>
      <c r="E181">
        <v>941.61</v>
      </c>
      <c r="F181">
        <v>829.41</v>
      </c>
      <c r="G181">
        <v>1.1999999999999999E-3</v>
      </c>
      <c r="H181">
        <v>0</v>
      </c>
      <c r="I181">
        <v>7.4000000000000003E-3</v>
      </c>
      <c r="J181">
        <v>0</v>
      </c>
      <c r="K181">
        <v>1.1299999999999999E-2</v>
      </c>
      <c r="L181">
        <v>0.95750000000000002</v>
      </c>
      <c r="M181">
        <v>2.2499999999999999E-2</v>
      </c>
      <c r="N181">
        <v>0.60519999999999996</v>
      </c>
      <c r="O181">
        <v>0</v>
      </c>
      <c r="P181">
        <v>0.17660000000000001</v>
      </c>
      <c r="Q181" s="1">
        <v>52429.26</v>
      </c>
      <c r="R181">
        <v>0.2727</v>
      </c>
      <c r="S181">
        <v>0.23380000000000001</v>
      </c>
      <c r="T181">
        <v>0.49349999999999999</v>
      </c>
      <c r="U181">
        <v>9</v>
      </c>
      <c r="V181" s="1">
        <v>70313.33</v>
      </c>
      <c r="W181">
        <v>98.88</v>
      </c>
      <c r="X181" s="1">
        <v>89194.91</v>
      </c>
      <c r="Y181">
        <v>0.86319999999999997</v>
      </c>
      <c r="Z181">
        <v>5.1999999999999998E-2</v>
      </c>
      <c r="AA181">
        <v>8.48E-2</v>
      </c>
      <c r="AB181">
        <v>0.1368</v>
      </c>
      <c r="AC181">
        <v>89.19</v>
      </c>
      <c r="AD181" s="1">
        <v>2217.54</v>
      </c>
      <c r="AE181">
        <v>256.52999999999997</v>
      </c>
      <c r="AF181" s="1">
        <v>82747.13</v>
      </c>
      <c r="AG181">
        <v>76</v>
      </c>
      <c r="AH181" s="1">
        <v>32024</v>
      </c>
      <c r="AI181" s="1">
        <v>47151</v>
      </c>
      <c r="AJ181">
        <v>34.15</v>
      </c>
      <c r="AK181">
        <v>23.46</v>
      </c>
      <c r="AL181">
        <v>32.99</v>
      </c>
      <c r="AM181">
        <v>3.5</v>
      </c>
      <c r="AN181">
        <v>0</v>
      </c>
      <c r="AO181">
        <v>0.84799999999999998</v>
      </c>
      <c r="AP181" s="1">
        <v>1356.32</v>
      </c>
      <c r="AQ181" s="1">
        <v>2385.19</v>
      </c>
      <c r="AR181" s="1">
        <v>6567.83</v>
      </c>
      <c r="AS181">
        <v>289.67</v>
      </c>
      <c r="AT181">
        <v>449.98</v>
      </c>
      <c r="AU181" s="1">
        <v>11048.96</v>
      </c>
      <c r="AV181" s="1">
        <v>9742.92</v>
      </c>
      <c r="AW181">
        <v>0.70209999999999995</v>
      </c>
      <c r="AX181" s="1">
        <v>1998.73</v>
      </c>
      <c r="AY181">
        <v>0.14399999999999999</v>
      </c>
      <c r="AZ181">
        <v>951.75</v>
      </c>
      <c r="BA181">
        <v>6.8599999999999994E-2</v>
      </c>
      <c r="BB181" s="1">
        <v>1183.76</v>
      </c>
      <c r="BC181">
        <v>8.5300000000000001E-2</v>
      </c>
      <c r="BD181" s="1">
        <v>13877.15</v>
      </c>
      <c r="BE181" s="1">
        <v>8088.88</v>
      </c>
      <c r="BF181">
        <v>3.7050000000000001</v>
      </c>
      <c r="BG181">
        <v>0.50790000000000002</v>
      </c>
      <c r="BH181">
        <v>0.21249999999999999</v>
      </c>
      <c r="BI181">
        <v>0.2185</v>
      </c>
      <c r="BJ181">
        <v>4.7899999999999998E-2</v>
      </c>
      <c r="BK181">
        <v>1.32E-2</v>
      </c>
    </row>
    <row r="182" spans="1:63" x14ac:dyDescent="0.25">
      <c r="A182" t="s">
        <v>180</v>
      </c>
      <c r="B182">
        <v>49197</v>
      </c>
      <c r="C182">
        <v>46</v>
      </c>
      <c r="D182">
        <v>48.47</v>
      </c>
      <c r="E182" s="1">
        <v>2229.6</v>
      </c>
      <c r="F182" s="1">
        <v>2044.91</v>
      </c>
      <c r="G182">
        <v>1.6299999999999999E-2</v>
      </c>
      <c r="H182">
        <v>2.3999999999999998E-3</v>
      </c>
      <c r="I182">
        <v>2.6200000000000001E-2</v>
      </c>
      <c r="J182">
        <v>3.3E-3</v>
      </c>
      <c r="K182">
        <v>1.34E-2</v>
      </c>
      <c r="L182">
        <v>0.9173</v>
      </c>
      <c r="M182">
        <v>2.12E-2</v>
      </c>
      <c r="N182">
        <v>0.32150000000000001</v>
      </c>
      <c r="O182">
        <v>2.29E-2</v>
      </c>
      <c r="P182">
        <v>0.11600000000000001</v>
      </c>
      <c r="Q182" s="1">
        <v>52455.360000000001</v>
      </c>
      <c r="R182">
        <v>0.27860000000000001</v>
      </c>
      <c r="S182">
        <v>0.17860000000000001</v>
      </c>
      <c r="T182">
        <v>0.54290000000000005</v>
      </c>
      <c r="U182">
        <v>14</v>
      </c>
      <c r="V182" s="1">
        <v>72358.070000000007</v>
      </c>
      <c r="W182">
        <v>154.62</v>
      </c>
      <c r="X182" s="1">
        <v>168254.64</v>
      </c>
      <c r="Y182">
        <v>0.8075</v>
      </c>
      <c r="Z182">
        <v>0.16400000000000001</v>
      </c>
      <c r="AA182">
        <v>2.8500000000000001E-2</v>
      </c>
      <c r="AB182">
        <v>0.1925</v>
      </c>
      <c r="AC182">
        <v>168.25</v>
      </c>
      <c r="AD182" s="1">
        <v>4989.12</v>
      </c>
      <c r="AE182">
        <v>610.13</v>
      </c>
      <c r="AF182" s="1">
        <v>166594.29999999999</v>
      </c>
      <c r="AG182">
        <v>451</v>
      </c>
      <c r="AH182" s="1">
        <v>36434</v>
      </c>
      <c r="AI182" s="1">
        <v>55529</v>
      </c>
      <c r="AJ182">
        <v>54.6</v>
      </c>
      <c r="AK182">
        <v>28.52</v>
      </c>
      <c r="AL182">
        <v>30.87</v>
      </c>
      <c r="AM182">
        <v>6.5</v>
      </c>
      <c r="AN182">
        <v>0</v>
      </c>
      <c r="AO182">
        <v>0.78339999999999999</v>
      </c>
      <c r="AP182" s="1">
        <v>1339.21</v>
      </c>
      <c r="AQ182" s="1">
        <v>1643.4</v>
      </c>
      <c r="AR182" s="1">
        <v>4781.1400000000003</v>
      </c>
      <c r="AS182">
        <v>408.62</v>
      </c>
      <c r="AT182">
        <v>274.91000000000003</v>
      </c>
      <c r="AU182" s="1">
        <v>8447.2999999999993</v>
      </c>
      <c r="AV182" s="1">
        <v>4391.84</v>
      </c>
      <c r="AW182">
        <v>0.4178</v>
      </c>
      <c r="AX182" s="1">
        <v>4230.49</v>
      </c>
      <c r="AY182">
        <v>0.40250000000000002</v>
      </c>
      <c r="AZ182" s="1">
        <v>1323.7</v>
      </c>
      <c r="BA182">
        <v>0.12590000000000001</v>
      </c>
      <c r="BB182">
        <v>565.52</v>
      </c>
      <c r="BC182">
        <v>5.3800000000000001E-2</v>
      </c>
      <c r="BD182" s="1">
        <v>10511.55</v>
      </c>
      <c r="BE182" s="1">
        <v>2782.08</v>
      </c>
      <c r="BF182">
        <v>0.58740000000000003</v>
      </c>
      <c r="BG182">
        <v>0.55049999999999999</v>
      </c>
      <c r="BH182">
        <v>0.17199999999999999</v>
      </c>
      <c r="BI182">
        <v>0.2286</v>
      </c>
      <c r="BJ182">
        <v>2.9499999999999998E-2</v>
      </c>
      <c r="BK182">
        <v>1.95E-2</v>
      </c>
    </row>
    <row r="183" spans="1:63" x14ac:dyDescent="0.25">
      <c r="A183" t="s">
        <v>181</v>
      </c>
      <c r="B183">
        <v>43984</v>
      </c>
      <c r="C183">
        <v>32</v>
      </c>
      <c r="D183">
        <v>181.42</v>
      </c>
      <c r="E183" s="1">
        <v>5805.37</v>
      </c>
      <c r="F183" s="1">
        <v>5572.28</v>
      </c>
      <c r="G183">
        <v>2.46E-2</v>
      </c>
      <c r="H183">
        <v>8.9999999999999998E-4</v>
      </c>
      <c r="I183">
        <v>2.69E-2</v>
      </c>
      <c r="J183">
        <v>8.9999999999999998E-4</v>
      </c>
      <c r="K183">
        <v>8.9099999999999999E-2</v>
      </c>
      <c r="L183">
        <v>0.79320000000000002</v>
      </c>
      <c r="M183">
        <v>6.4299999999999996E-2</v>
      </c>
      <c r="N183">
        <v>0.42709999999999998</v>
      </c>
      <c r="O183">
        <v>1.3899999999999999E-2</v>
      </c>
      <c r="P183">
        <v>0.18060000000000001</v>
      </c>
      <c r="Q183" s="1">
        <v>56809.1</v>
      </c>
      <c r="R183">
        <v>0.3226</v>
      </c>
      <c r="S183">
        <v>0.16719999999999999</v>
      </c>
      <c r="T183">
        <v>0.51029999999999998</v>
      </c>
      <c r="U183">
        <v>40.200000000000003</v>
      </c>
      <c r="V183" s="1">
        <v>78855.009999999995</v>
      </c>
      <c r="W183">
        <v>144.38</v>
      </c>
      <c r="X183" s="1">
        <v>134939.98000000001</v>
      </c>
      <c r="Y183">
        <v>0.73380000000000001</v>
      </c>
      <c r="Z183">
        <v>0.21679999999999999</v>
      </c>
      <c r="AA183">
        <v>4.9399999999999999E-2</v>
      </c>
      <c r="AB183">
        <v>0.26619999999999999</v>
      </c>
      <c r="AC183">
        <v>134.94</v>
      </c>
      <c r="AD183" s="1">
        <v>4895.53</v>
      </c>
      <c r="AE183">
        <v>593.27</v>
      </c>
      <c r="AF183" s="1">
        <v>130097.33</v>
      </c>
      <c r="AG183">
        <v>287</v>
      </c>
      <c r="AH183" s="1">
        <v>31492</v>
      </c>
      <c r="AI183" s="1">
        <v>58413</v>
      </c>
      <c r="AJ183">
        <v>58.25</v>
      </c>
      <c r="AK183">
        <v>31.98</v>
      </c>
      <c r="AL183">
        <v>45.81</v>
      </c>
      <c r="AM183">
        <v>5.3</v>
      </c>
      <c r="AN183">
        <v>0</v>
      </c>
      <c r="AO183">
        <v>0.70389999999999997</v>
      </c>
      <c r="AP183" s="1">
        <v>1111.1099999999999</v>
      </c>
      <c r="AQ183" s="1">
        <v>2275.79</v>
      </c>
      <c r="AR183" s="1">
        <v>6850.85</v>
      </c>
      <c r="AS183">
        <v>468.26</v>
      </c>
      <c r="AT183">
        <v>337.17</v>
      </c>
      <c r="AU183" s="1">
        <v>11043.17</v>
      </c>
      <c r="AV183" s="1">
        <v>5529.82</v>
      </c>
      <c r="AW183">
        <v>0.46300000000000002</v>
      </c>
      <c r="AX183" s="1">
        <v>4536</v>
      </c>
      <c r="AY183">
        <v>0.37969999999999998</v>
      </c>
      <c r="AZ183" s="1">
        <v>1064.28</v>
      </c>
      <c r="BA183">
        <v>8.9099999999999999E-2</v>
      </c>
      <c r="BB183">
        <v>814.64</v>
      </c>
      <c r="BC183">
        <v>6.8199999999999997E-2</v>
      </c>
      <c r="BD183" s="1">
        <v>11944.74</v>
      </c>
      <c r="BE183" s="1">
        <v>3447.45</v>
      </c>
      <c r="BF183">
        <v>0.6633</v>
      </c>
      <c r="BG183">
        <v>0.53800000000000003</v>
      </c>
      <c r="BH183">
        <v>0.19220000000000001</v>
      </c>
      <c r="BI183">
        <v>0.21809999999999999</v>
      </c>
      <c r="BJ183">
        <v>3.7400000000000003E-2</v>
      </c>
      <c r="BK183">
        <v>1.43E-2</v>
      </c>
    </row>
    <row r="184" spans="1:63" x14ac:dyDescent="0.25">
      <c r="A184" t="s">
        <v>182</v>
      </c>
      <c r="B184">
        <v>47332</v>
      </c>
      <c r="C184">
        <v>4</v>
      </c>
      <c r="D184">
        <v>390.87</v>
      </c>
      <c r="E184" s="1">
        <v>1563.46</v>
      </c>
      <c r="F184" s="1">
        <v>1374.7</v>
      </c>
      <c r="G184">
        <v>4.1200000000000001E-2</v>
      </c>
      <c r="H184">
        <v>2.2000000000000001E-3</v>
      </c>
      <c r="I184">
        <v>0.43049999999999999</v>
      </c>
      <c r="J184">
        <v>0</v>
      </c>
      <c r="K184">
        <v>3.2399999999999998E-2</v>
      </c>
      <c r="L184">
        <v>0.4264</v>
      </c>
      <c r="M184">
        <v>6.7299999999999999E-2</v>
      </c>
      <c r="N184">
        <v>0.52349999999999997</v>
      </c>
      <c r="O184">
        <v>3.5499999999999997E-2</v>
      </c>
      <c r="P184">
        <v>0.16900000000000001</v>
      </c>
      <c r="Q184" s="1">
        <v>63698.78</v>
      </c>
      <c r="R184">
        <v>0.18090000000000001</v>
      </c>
      <c r="S184">
        <v>0.15959999999999999</v>
      </c>
      <c r="T184">
        <v>0.65959999999999996</v>
      </c>
      <c r="U184">
        <v>15</v>
      </c>
      <c r="V184" s="1">
        <v>73400.070000000007</v>
      </c>
      <c r="W184">
        <v>101.08</v>
      </c>
      <c r="X184" s="1">
        <v>119560.03</v>
      </c>
      <c r="Y184">
        <v>0.8266</v>
      </c>
      <c r="Z184">
        <v>0.127</v>
      </c>
      <c r="AA184">
        <v>4.6300000000000001E-2</v>
      </c>
      <c r="AB184">
        <v>0.1734</v>
      </c>
      <c r="AC184">
        <v>119.56</v>
      </c>
      <c r="AD184" s="1">
        <v>7476.07</v>
      </c>
      <c r="AE184" s="1">
        <v>1062.6199999999999</v>
      </c>
      <c r="AF184" s="1">
        <v>137153.92000000001</v>
      </c>
      <c r="AG184">
        <v>336</v>
      </c>
      <c r="AH184" s="1">
        <v>38174</v>
      </c>
      <c r="AI184" s="1">
        <v>57783</v>
      </c>
      <c r="AJ184">
        <v>93.48</v>
      </c>
      <c r="AK184">
        <v>59.87</v>
      </c>
      <c r="AL184">
        <v>68.56</v>
      </c>
      <c r="AM184">
        <v>6.51</v>
      </c>
      <c r="AN184">
        <v>0</v>
      </c>
      <c r="AO184">
        <v>1.145</v>
      </c>
      <c r="AP184" s="1">
        <v>1533.67</v>
      </c>
      <c r="AQ184" s="1">
        <v>1734.64</v>
      </c>
      <c r="AR184" s="1">
        <v>7825.79</v>
      </c>
      <c r="AS184" s="1">
        <v>1017.48</v>
      </c>
      <c r="AT184">
        <v>451.71</v>
      </c>
      <c r="AU184" s="1">
        <v>12563.31</v>
      </c>
      <c r="AV184" s="1">
        <v>6142.03</v>
      </c>
      <c r="AW184">
        <v>0.4204</v>
      </c>
      <c r="AX184" s="1">
        <v>7141.72</v>
      </c>
      <c r="AY184">
        <v>0.48880000000000001</v>
      </c>
      <c r="AZ184">
        <v>595.33000000000004</v>
      </c>
      <c r="BA184">
        <v>4.07E-2</v>
      </c>
      <c r="BB184">
        <v>731.17</v>
      </c>
      <c r="BC184">
        <v>0.05</v>
      </c>
      <c r="BD184" s="1">
        <v>14610.25</v>
      </c>
      <c r="BE184" s="1">
        <v>3676.37</v>
      </c>
      <c r="BF184">
        <v>0.76880000000000004</v>
      </c>
      <c r="BG184">
        <v>0.55289999999999995</v>
      </c>
      <c r="BH184">
        <v>0.17399999999999999</v>
      </c>
      <c r="BI184">
        <v>0.2238</v>
      </c>
      <c r="BJ184">
        <v>3.6900000000000002E-2</v>
      </c>
      <c r="BK184">
        <v>1.24E-2</v>
      </c>
    </row>
    <row r="185" spans="1:63" x14ac:dyDescent="0.25">
      <c r="A185" t="s">
        <v>183</v>
      </c>
      <c r="B185">
        <v>48157</v>
      </c>
      <c r="C185">
        <v>89</v>
      </c>
      <c r="D185">
        <v>17.75</v>
      </c>
      <c r="E185" s="1">
        <v>1579.68</v>
      </c>
      <c r="F185" s="1">
        <v>1585.99</v>
      </c>
      <c r="G185">
        <v>1.5E-3</v>
      </c>
      <c r="H185">
        <v>0</v>
      </c>
      <c r="I185">
        <v>4.7999999999999996E-3</v>
      </c>
      <c r="J185">
        <v>5.9999999999999995E-4</v>
      </c>
      <c r="K185">
        <v>3.5099999999999999E-2</v>
      </c>
      <c r="L185">
        <v>0.92410000000000003</v>
      </c>
      <c r="M185">
        <v>3.39E-2</v>
      </c>
      <c r="N185">
        <v>0.32769999999999999</v>
      </c>
      <c r="O185">
        <v>0</v>
      </c>
      <c r="P185">
        <v>0.1119</v>
      </c>
      <c r="Q185" s="1">
        <v>62696.78</v>
      </c>
      <c r="R185">
        <v>0.1368</v>
      </c>
      <c r="S185">
        <v>0.1158</v>
      </c>
      <c r="T185">
        <v>0.74739999999999995</v>
      </c>
      <c r="U185">
        <v>18</v>
      </c>
      <c r="V185" s="1">
        <v>55229.279999999999</v>
      </c>
      <c r="W185">
        <v>83.97</v>
      </c>
      <c r="X185" s="1">
        <v>197031.19</v>
      </c>
      <c r="Y185">
        <v>0.8972</v>
      </c>
      <c r="Z185">
        <v>5.5800000000000002E-2</v>
      </c>
      <c r="AA185">
        <v>4.7100000000000003E-2</v>
      </c>
      <c r="AB185">
        <v>0.1028</v>
      </c>
      <c r="AC185">
        <v>197.03</v>
      </c>
      <c r="AD185" s="1">
        <v>6343.96</v>
      </c>
      <c r="AE185">
        <v>787.17</v>
      </c>
      <c r="AF185" s="1">
        <v>187296.77</v>
      </c>
      <c r="AG185">
        <v>499</v>
      </c>
      <c r="AH185" s="1">
        <v>37895</v>
      </c>
      <c r="AI185" s="1">
        <v>57955</v>
      </c>
      <c r="AJ185">
        <v>52.96</v>
      </c>
      <c r="AK185">
        <v>31.19</v>
      </c>
      <c r="AL185">
        <v>30.92</v>
      </c>
      <c r="AM185">
        <v>2.2999999999999998</v>
      </c>
      <c r="AN185">
        <v>0</v>
      </c>
      <c r="AO185">
        <v>1.0258</v>
      </c>
      <c r="AP185" s="1">
        <v>1512.14</v>
      </c>
      <c r="AQ185" s="1">
        <v>1758.87</v>
      </c>
      <c r="AR185" s="1">
        <v>6236.33</v>
      </c>
      <c r="AS185">
        <v>733.54</v>
      </c>
      <c r="AT185">
        <v>354.59</v>
      </c>
      <c r="AU185" s="1">
        <v>10595.46</v>
      </c>
      <c r="AV185" s="1">
        <v>5292.33</v>
      </c>
      <c r="AW185">
        <v>0.4163</v>
      </c>
      <c r="AX185" s="1">
        <v>5188.66</v>
      </c>
      <c r="AY185">
        <v>0.40820000000000001</v>
      </c>
      <c r="AZ185" s="1">
        <v>1686.87</v>
      </c>
      <c r="BA185">
        <v>0.13270000000000001</v>
      </c>
      <c r="BB185">
        <v>544.35</v>
      </c>
      <c r="BC185">
        <v>4.2799999999999998E-2</v>
      </c>
      <c r="BD185" s="1">
        <v>12712.21</v>
      </c>
      <c r="BE185" s="1">
        <v>4851.92</v>
      </c>
      <c r="BF185">
        <v>0.95579999999999998</v>
      </c>
      <c r="BG185">
        <v>0.5615</v>
      </c>
      <c r="BH185">
        <v>0.21440000000000001</v>
      </c>
      <c r="BI185">
        <v>0.16980000000000001</v>
      </c>
      <c r="BJ185">
        <v>4.0099999999999997E-2</v>
      </c>
      <c r="BK185">
        <v>1.4200000000000001E-2</v>
      </c>
    </row>
    <row r="186" spans="1:63" x14ac:dyDescent="0.25">
      <c r="A186" t="s">
        <v>184</v>
      </c>
      <c r="B186">
        <v>47340</v>
      </c>
      <c r="C186">
        <v>33</v>
      </c>
      <c r="D186">
        <v>219.84</v>
      </c>
      <c r="E186" s="1">
        <v>7254.82</v>
      </c>
      <c r="F186" s="1">
        <v>7085.53</v>
      </c>
      <c r="G186">
        <v>2.4899999999999999E-2</v>
      </c>
      <c r="H186">
        <v>0</v>
      </c>
      <c r="I186">
        <v>1.9300000000000001E-2</v>
      </c>
      <c r="J186">
        <v>1E-4</v>
      </c>
      <c r="K186">
        <v>3.04E-2</v>
      </c>
      <c r="L186">
        <v>0.88929999999999998</v>
      </c>
      <c r="M186">
        <v>3.5900000000000001E-2</v>
      </c>
      <c r="N186">
        <v>0.1154</v>
      </c>
      <c r="O186">
        <v>9.1000000000000004E-3</v>
      </c>
      <c r="P186">
        <v>8.8300000000000003E-2</v>
      </c>
      <c r="Q186" s="1">
        <v>66875.78</v>
      </c>
      <c r="R186">
        <v>0.19339999999999999</v>
      </c>
      <c r="S186">
        <v>0.16259999999999999</v>
      </c>
      <c r="T186">
        <v>0.64400000000000002</v>
      </c>
      <c r="U186">
        <v>49.1</v>
      </c>
      <c r="V186" s="1">
        <v>88694.99</v>
      </c>
      <c r="W186">
        <v>146.22999999999999</v>
      </c>
      <c r="X186" s="1">
        <v>178466.66</v>
      </c>
      <c r="Y186">
        <v>0.89019999999999999</v>
      </c>
      <c r="Z186">
        <v>8.5699999999999998E-2</v>
      </c>
      <c r="AA186">
        <v>2.41E-2</v>
      </c>
      <c r="AB186">
        <v>0.10979999999999999</v>
      </c>
      <c r="AC186">
        <v>178.47</v>
      </c>
      <c r="AD186" s="1">
        <v>6972.85</v>
      </c>
      <c r="AE186">
        <v>846.75</v>
      </c>
      <c r="AF186" s="1">
        <v>192484.39</v>
      </c>
      <c r="AG186">
        <v>505</v>
      </c>
      <c r="AH186" s="1">
        <v>52782</v>
      </c>
      <c r="AI186" s="1">
        <v>113173</v>
      </c>
      <c r="AJ186">
        <v>66.56</v>
      </c>
      <c r="AK186">
        <v>37.299999999999997</v>
      </c>
      <c r="AL186">
        <v>49.72</v>
      </c>
      <c r="AM186">
        <v>5.33</v>
      </c>
      <c r="AN186">
        <v>0</v>
      </c>
      <c r="AO186">
        <v>0.4904</v>
      </c>
      <c r="AP186" s="1">
        <v>1338.72</v>
      </c>
      <c r="AQ186" s="1">
        <v>1526.11</v>
      </c>
      <c r="AR186" s="1">
        <v>6473.41</v>
      </c>
      <c r="AS186">
        <v>704.33</v>
      </c>
      <c r="AT186">
        <v>519.48</v>
      </c>
      <c r="AU186" s="1">
        <v>10562.04</v>
      </c>
      <c r="AV186" s="1">
        <v>3613.78</v>
      </c>
      <c r="AW186">
        <v>0.31190000000000001</v>
      </c>
      <c r="AX186" s="1">
        <v>5892.02</v>
      </c>
      <c r="AY186">
        <v>0.50849999999999995</v>
      </c>
      <c r="AZ186" s="1">
        <v>1778.21</v>
      </c>
      <c r="BA186">
        <v>0.1535</v>
      </c>
      <c r="BB186">
        <v>303.91000000000003</v>
      </c>
      <c r="BC186">
        <v>2.6200000000000001E-2</v>
      </c>
      <c r="BD186" s="1">
        <v>11587.92</v>
      </c>
      <c r="BE186" s="1">
        <v>2350.35</v>
      </c>
      <c r="BF186">
        <v>0.21390000000000001</v>
      </c>
      <c r="BG186">
        <v>0.60670000000000002</v>
      </c>
      <c r="BH186">
        <v>0.218</v>
      </c>
      <c r="BI186">
        <v>0.1193</v>
      </c>
      <c r="BJ186">
        <v>4.1300000000000003E-2</v>
      </c>
      <c r="BK186">
        <v>1.47E-2</v>
      </c>
    </row>
    <row r="187" spans="1:63" x14ac:dyDescent="0.25">
      <c r="A187" t="s">
        <v>185</v>
      </c>
      <c r="B187">
        <v>50484</v>
      </c>
      <c r="C187">
        <v>136</v>
      </c>
      <c r="D187">
        <v>7.09</v>
      </c>
      <c r="E187">
        <v>964.72</v>
      </c>
      <c r="F187">
        <v>910.74</v>
      </c>
      <c r="G187">
        <v>0</v>
      </c>
      <c r="H187">
        <v>3.3E-3</v>
      </c>
      <c r="I187">
        <v>1E-3</v>
      </c>
      <c r="J187">
        <v>1.1000000000000001E-3</v>
      </c>
      <c r="K187">
        <v>3.5000000000000001E-3</v>
      </c>
      <c r="L187">
        <v>0.97919999999999996</v>
      </c>
      <c r="M187">
        <v>1.18E-2</v>
      </c>
      <c r="N187">
        <v>0.49120000000000003</v>
      </c>
      <c r="O187">
        <v>0</v>
      </c>
      <c r="P187">
        <v>0.16750000000000001</v>
      </c>
      <c r="Q187" s="1">
        <v>50587.18</v>
      </c>
      <c r="R187">
        <v>0.4</v>
      </c>
      <c r="S187">
        <v>5.7099999999999998E-2</v>
      </c>
      <c r="T187">
        <v>0.54290000000000005</v>
      </c>
      <c r="U187">
        <v>9</v>
      </c>
      <c r="V187" s="1">
        <v>62729.56</v>
      </c>
      <c r="W187">
        <v>101.24</v>
      </c>
      <c r="X187" s="1">
        <v>200016.09</v>
      </c>
      <c r="Y187">
        <v>0.43569999999999998</v>
      </c>
      <c r="Z187">
        <v>0.1368</v>
      </c>
      <c r="AA187">
        <v>0.42749999999999999</v>
      </c>
      <c r="AB187">
        <v>0.56430000000000002</v>
      </c>
      <c r="AC187">
        <v>200.02</v>
      </c>
      <c r="AD187" s="1">
        <v>6713.25</v>
      </c>
      <c r="AE187">
        <v>267.83999999999997</v>
      </c>
      <c r="AF187" s="1">
        <v>173483.67</v>
      </c>
      <c r="AG187">
        <v>474</v>
      </c>
      <c r="AH187" s="1">
        <v>32123</v>
      </c>
      <c r="AI187" s="1">
        <v>60717</v>
      </c>
      <c r="AJ187">
        <v>44.62</v>
      </c>
      <c r="AK187">
        <v>23.5</v>
      </c>
      <c r="AL187">
        <v>31.08</v>
      </c>
      <c r="AM187">
        <v>3.6</v>
      </c>
      <c r="AN187">
        <v>0</v>
      </c>
      <c r="AO187">
        <v>0.54969999999999997</v>
      </c>
      <c r="AP187" s="1">
        <v>1949.39</v>
      </c>
      <c r="AQ187" s="1">
        <v>2160.87</v>
      </c>
      <c r="AR187" s="1">
        <v>5649.71</v>
      </c>
      <c r="AS187">
        <v>304.10000000000002</v>
      </c>
      <c r="AT187">
        <v>438.49</v>
      </c>
      <c r="AU187" s="1">
        <v>10502.61</v>
      </c>
      <c r="AV187" s="1">
        <v>5097.5200000000004</v>
      </c>
      <c r="AW187">
        <v>0.34949999999999998</v>
      </c>
      <c r="AX187" s="1">
        <v>7359.21</v>
      </c>
      <c r="AY187">
        <v>0.50460000000000005</v>
      </c>
      <c r="AZ187" s="1">
        <v>1291.82</v>
      </c>
      <c r="BA187">
        <v>8.8599999999999998E-2</v>
      </c>
      <c r="BB187">
        <v>835.51</v>
      </c>
      <c r="BC187">
        <v>5.7299999999999997E-2</v>
      </c>
      <c r="BD187" s="1">
        <v>14584.06</v>
      </c>
      <c r="BE187" s="1">
        <v>4418.9799999999996</v>
      </c>
      <c r="BF187">
        <v>0.98629999999999995</v>
      </c>
      <c r="BG187">
        <v>0.51029999999999998</v>
      </c>
      <c r="BH187">
        <v>0.2596</v>
      </c>
      <c r="BI187">
        <v>0.1633</v>
      </c>
      <c r="BJ187">
        <v>4.3499999999999997E-2</v>
      </c>
      <c r="BK187">
        <v>2.3199999999999998E-2</v>
      </c>
    </row>
    <row r="188" spans="1:63" x14ac:dyDescent="0.25">
      <c r="A188" t="s">
        <v>186</v>
      </c>
      <c r="B188">
        <v>49783</v>
      </c>
      <c r="C188">
        <v>45</v>
      </c>
      <c r="D188">
        <v>18.850000000000001</v>
      </c>
      <c r="E188">
        <v>848.14</v>
      </c>
      <c r="F188">
        <v>756.17</v>
      </c>
      <c r="G188">
        <v>2.5999999999999999E-3</v>
      </c>
      <c r="H188">
        <v>1.2999999999999999E-3</v>
      </c>
      <c r="I188">
        <v>0</v>
      </c>
      <c r="J188">
        <v>0</v>
      </c>
      <c r="K188">
        <v>2.5000000000000001E-3</v>
      </c>
      <c r="L188">
        <v>0.99360000000000004</v>
      </c>
      <c r="M188">
        <v>0</v>
      </c>
      <c r="N188">
        <v>8.9800000000000005E-2</v>
      </c>
      <c r="O188">
        <v>0</v>
      </c>
      <c r="P188">
        <v>0.1235</v>
      </c>
      <c r="Q188" s="1">
        <v>57012.18</v>
      </c>
      <c r="R188">
        <v>0.29310000000000003</v>
      </c>
      <c r="S188">
        <v>0.1552</v>
      </c>
      <c r="T188">
        <v>0.55169999999999997</v>
      </c>
      <c r="U188">
        <v>5.0999999999999996</v>
      </c>
      <c r="V188" s="1">
        <v>63301.57</v>
      </c>
      <c r="W188">
        <v>155.9</v>
      </c>
      <c r="X188" s="1">
        <v>135942.70000000001</v>
      </c>
      <c r="Y188">
        <v>0.90139999999999998</v>
      </c>
      <c r="Z188">
        <v>7.8399999999999997E-2</v>
      </c>
      <c r="AA188">
        <v>2.0199999999999999E-2</v>
      </c>
      <c r="AB188">
        <v>9.8599999999999993E-2</v>
      </c>
      <c r="AC188">
        <v>135.94</v>
      </c>
      <c r="AD188" s="1">
        <v>3158.75</v>
      </c>
      <c r="AE188">
        <v>458.47</v>
      </c>
      <c r="AF188" s="1">
        <v>124093.27</v>
      </c>
      <c r="AG188">
        <v>260</v>
      </c>
      <c r="AH188" s="1">
        <v>40609</v>
      </c>
      <c r="AI188" s="1">
        <v>71298</v>
      </c>
      <c r="AJ188">
        <v>41.9</v>
      </c>
      <c r="AK188">
        <v>22.34</v>
      </c>
      <c r="AL188">
        <v>28.77</v>
      </c>
      <c r="AM188">
        <v>5.6</v>
      </c>
      <c r="AN188" s="1">
        <v>2330.31</v>
      </c>
      <c r="AO188">
        <v>1.2064999999999999</v>
      </c>
      <c r="AP188" s="1">
        <v>1325.47</v>
      </c>
      <c r="AQ188" s="1">
        <v>1791.26</v>
      </c>
      <c r="AR188" s="1">
        <v>5881.54</v>
      </c>
      <c r="AS188">
        <v>645.98</v>
      </c>
      <c r="AT188">
        <v>263.83999999999997</v>
      </c>
      <c r="AU188" s="1">
        <v>9908.02</v>
      </c>
      <c r="AV188" s="1">
        <v>6363.39</v>
      </c>
      <c r="AW188">
        <v>0.4788</v>
      </c>
      <c r="AX188" s="1">
        <v>5480.42</v>
      </c>
      <c r="AY188">
        <v>0.4123</v>
      </c>
      <c r="AZ188" s="1">
        <v>1019.74</v>
      </c>
      <c r="BA188">
        <v>7.6700000000000004E-2</v>
      </c>
      <c r="BB188">
        <v>427.66</v>
      </c>
      <c r="BC188">
        <v>3.2199999999999999E-2</v>
      </c>
      <c r="BD188" s="1">
        <v>13291.22</v>
      </c>
      <c r="BE188" s="1">
        <v>5363.07</v>
      </c>
      <c r="BF188">
        <v>1.135</v>
      </c>
      <c r="BG188">
        <v>0.59179999999999999</v>
      </c>
      <c r="BH188">
        <v>0.21970000000000001</v>
      </c>
      <c r="BI188">
        <v>0.13300000000000001</v>
      </c>
      <c r="BJ188">
        <v>3.5700000000000003E-2</v>
      </c>
      <c r="BK188">
        <v>1.9800000000000002E-2</v>
      </c>
    </row>
    <row r="189" spans="1:63" x14ac:dyDescent="0.25">
      <c r="A189" t="s">
        <v>187</v>
      </c>
      <c r="B189">
        <v>48595</v>
      </c>
      <c r="C189">
        <v>61</v>
      </c>
      <c r="D189">
        <v>14.53</v>
      </c>
      <c r="E189">
        <v>886.6</v>
      </c>
      <c r="F189">
        <v>953.74</v>
      </c>
      <c r="G189">
        <v>4.1999999999999997E-3</v>
      </c>
      <c r="H189">
        <v>5.7000000000000002E-3</v>
      </c>
      <c r="I189">
        <v>1E-3</v>
      </c>
      <c r="J189">
        <v>0</v>
      </c>
      <c r="K189">
        <v>1.47E-2</v>
      </c>
      <c r="L189">
        <v>0.97019999999999995</v>
      </c>
      <c r="M189">
        <v>4.1999999999999997E-3</v>
      </c>
      <c r="N189">
        <v>9.4200000000000006E-2</v>
      </c>
      <c r="O189">
        <v>4.7999999999999996E-3</v>
      </c>
      <c r="P189">
        <v>0.1032</v>
      </c>
      <c r="Q189" s="1">
        <v>53018.52</v>
      </c>
      <c r="R189">
        <v>0.41249999999999998</v>
      </c>
      <c r="S189">
        <v>0.13750000000000001</v>
      </c>
      <c r="T189">
        <v>0.45</v>
      </c>
      <c r="U189">
        <v>6</v>
      </c>
      <c r="V189" s="1">
        <v>74501</v>
      </c>
      <c r="W189">
        <v>147.63</v>
      </c>
      <c r="X189" s="1">
        <v>135284.32999999999</v>
      </c>
      <c r="Y189">
        <v>0.89549999999999996</v>
      </c>
      <c r="Z189">
        <v>7.5200000000000003E-2</v>
      </c>
      <c r="AA189">
        <v>2.9399999999999999E-2</v>
      </c>
      <c r="AB189">
        <v>0.1045</v>
      </c>
      <c r="AC189">
        <v>135.28</v>
      </c>
      <c r="AD189" s="1">
        <v>2737.37</v>
      </c>
      <c r="AE189">
        <v>382.54</v>
      </c>
      <c r="AF189" s="1">
        <v>108037.47</v>
      </c>
      <c r="AG189">
        <v>164</v>
      </c>
      <c r="AH189" s="1">
        <v>36397</v>
      </c>
      <c r="AI189" s="1">
        <v>71018</v>
      </c>
      <c r="AJ189">
        <v>27.78</v>
      </c>
      <c r="AK189">
        <v>19.95</v>
      </c>
      <c r="AL189">
        <v>20.72</v>
      </c>
      <c r="AM189">
        <v>5.3</v>
      </c>
      <c r="AN189" s="1">
        <v>1703.3</v>
      </c>
      <c r="AO189">
        <v>1.1366000000000001</v>
      </c>
      <c r="AP189" s="1">
        <v>1223.1500000000001</v>
      </c>
      <c r="AQ189" s="1">
        <v>1618.65</v>
      </c>
      <c r="AR189" s="1">
        <v>6819.66</v>
      </c>
      <c r="AS189">
        <v>277.70999999999998</v>
      </c>
      <c r="AT189">
        <v>226.25</v>
      </c>
      <c r="AU189" s="1">
        <v>10165.450000000001</v>
      </c>
      <c r="AV189" s="1">
        <v>6228.07</v>
      </c>
      <c r="AW189">
        <v>0.5111</v>
      </c>
      <c r="AX189" s="1">
        <v>4363.33</v>
      </c>
      <c r="AY189">
        <v>0.35799999999999998</v>
      </c>
      <c r="AZ189" s="1">
        <v>1192.56</v>
      </c>
      <c r="BA189">
        <v>9.7900000000000001E-2</v>
      </c>
      <c r="BB189">
        <v>402.81</v>
      </c>
      <c r="BC189">
        <v>3.3099999999999997E-2</v>
      </c>
      <c r="BD189" s="1">
        <v>12186.78</v>
      </c>
      <c r="BE189" s="1">
        <v>5742.15</v>
      </c>
      <c r="BF189">
        <v>1.3043</v>
      </c>
      <c r="BG189">
        <v>0.53769999999999996</v>
      </c>
      <c r="BH189">
        <v>0.25140000000000001</v>
      </c>
      <c r="BI189">
        <v>8.6599999999999996E-2</v>
      </c>
      <c r="BJ189">
        <v>3.9100000000000003E-2</v>
      </c>
      <c r="BK189">
        <v>8.5199999999999998E-2</v>
      </c>
    </row>
    <row r="190" spans="1:63" x14ac:dyDescent="0.25">
      <c r="A190" t="s">
        <v>188</v>
      </c>
      <c r="B190">
        <v>43992</v>
      </c>
      <c r="C190">
        <v>22</v>
      </c>
      <c r="D190">
        <v>102.82</v>
      </c>
      <c r="E190" s="1">
        <v>2262.0100000000002</v>
      </c>
      <c r="F190" s="1">
        <v>1795.81</v>
      </c>
      <c r="G190">
        <v>4.0000000000000001E-3</v>
      </c>
      <c r="H190">
        <v>0</v>
      </c>
      <c r="I190">
        <v>4.4400000000000002E-2</v>
      </c>
      <c r="J190">
        <v>0</v>
      </c>
      <c r="K190">
        <v>0.20699999999999999</v>
      </c>
      <c r="L190">
        <v>0.58299999999999996</v>
      </c>
      <c r="M190">
        <v>0.16159999999999999</v>
      </c>
      <c r="N190">
        <v>0.75109999999999999</v>
      </c>
      <c r="O190">
        <v>8.6999999999999994E-3</v>
      </c>
      <c r="P190">
        <v>0.15909999999999999</v>
      </c>
      <c r="Q190" s="1">
        <v>46569.39</v>
      </c>
      <c r="R190">
        <v>0.3115</v>
      </c>
      <c r="S190">
        <v>0.1721</v>
      </c>
      <c r="T190">
        <v>0.51639999999999997</v>
      </c>
      <c r="U190">
        <v>18</v>
      </c>
      <c r="V190" s="1">
        <v>59068.39</v>
      </c>
      <c r="W190">
        <v>123</v>
      </c>
      <c r="X190" s="1">
        <v>75299.710000000006</v>
      </c>
      <c r="Y190">
        <v>0.7046</v>
      </c>
      <c r="Z190">
        <v>0.23419999999999999</v>
      </c>
      <c r="AA190">
        <v>6.1199999999999997E-2</v>
      </c>
      <c r="AB190">
        <v>0.2954</v>
      </c>
      <c r="AC190">
        <v>75.3</v>
      </c>
      <c r="AD190" s="1">
        <v>3283.79</v>
      </c>
      <c r="AE190">
        <v>418</v>
      </c>
      <c r="AF190" s="1">
        <v>72749.210000000006</v>
      </c>
      <c r="AG190">
        <v>48</v>
      </c>
      <c r="AH190" s="1">
        <v>25556</v>
      </c>
      <c r="AI190" s="1">
        <v>36163</v>
      </c>
      <c r="AJ190">
        <v>55.96</v>
      </c>
      <c r="AK190">
        <v>40.04</v>
      </c>
      <c r="AL190">
        <v>51.12</v>
      </c>
      <c r="AM190">
        <v>3.3</v>
      </c>
      <c r="AN190">
        <v>0</v>
      </c>
      <c r="AO190">
        <v>1.202</v>
      </c>
      <c r="AP190" s="1">
        <v>1321.22</v>
      </c>
      <c r="AQ190" s="1">
        <v>2043.34</v>
      </c>
      <c r="AR190" s="1">
        <v>5531.56</v>
      </c>
      <c r="AS190">
        <v>449.73</v>
      </c>
      <c r="AT190">
        <v>748.58</v>
      </c>
      <c r="AU190" s="1">
        <v>10094.41</v>
      </c>
      <c r="AV190" s="1">
        <v>8524.07</v>
      </c>
      <c r="AW190">
        <v>0.61339999999999995</v>
      </c>
      <c r="AX190" s="1">
        <v>3531.82</v>
      </c>
      <c r="AY190">
        <v>0.25419999999999998</v>
      </c>
      <c r="AZ190">
        <v>393.13</v>
      </c>
      <c r="BA190">
        <v>2.8299999999999999E-2</v>
      </c>
      <c r="BB190" s="1">
        <v>1447.49</v>
      </c>
      <c r="BC190">
        <v>0.1042</v>
      </c>
      <c r="BD190" s="1">
        <v>13896.52</v>
      </c>
      <c r="BE190" s="1">
        <v>4500.22</v>
      </c>
      <c r="BF190">
        <v>2.5659999999999998</v>
      </c>
      <c r="BG190">
        <v>0.46100000000000002</v>
      </c>
      <c r="BH190">
        <v>0.2079</v>
      </c>
      <c r="BI190">
        <v>0.2767</v>
      </c>
      <c r="BJ190">
        <v>4.2099999999999999E-2</v>
      </c>
      <c r="BK190">
        <v>1.2200000000000001E-2</v>
      </c>
    </row>
    <row r="191" spans="1:63" x14ac:dyDescent="0.25">
      <c r="A191" t="s">
        <v>189</v>
      </c>
      <c r="B191">
        <v>44008</v>
      </c>
      <c r="C191">
        <v>24</v>
      </c>
      <c r="D191">
        <v>127.39</v>
      </c>
      <c r="E191" s="1">
        <v>3057.33</v>
      </c>
      <c r="F191" s="1">
        <v>2861.32</v>
      </c>
      <c r="G191">
        <v>6.1999999999999998E-3</v>
      </c>
      <c r="H191">
        <v>0</v>
      </c>
      <c r="I191">
        <v>1.54E-2</v>
      </c>
      <c r="J191">
        <v>6.9999999999999999E-4</v>
      </c>
      <c r="K191">
        <v>1.37E-2</v>
      </c>
      <c r="L191">
        <v>0.93899999999999995</v>
      </c>
      <c r="M191">
        <v>2.4899999999999999E-2</v>
      </c>
      <c r="N191">
        <v>0.47810000000000002</v>
      </c>
      <c r="O191">
        <v>2.3999999999999998E-3</v>
      </c>
      <c r="P191">
        <v>0.16750000000000001</v>
      </c>
      <c r="Q191" s="1">
        <v>54558.64</v>
      </c>
      <c r="R191">
        <v>0.26840000000000003</v>
      </c>
      <c r="S191">
        <v>0.30530000000000002</v>
      </c>
      <c r="T191">
        <v>0.42630000000000001</v>
      </c>
      <c r="U191">
        <v>18</v>
      </c>
      <c r="V191" s="1">
        <v>83994.5</v>
      </c>
      <c r="W191">
        <v>164.1</v>
      </c>
      <c r="X191" s="1">
        <v>135367.73000000001</v>
      </c>
      <c r="Y191">
        <v>0.63109999999999999</v>
      </c>
      <c r="Z191">
        <v>0.311</v>
      </c>
      <c r="AA191">
        <v>5.8000000000000003E-2</v>
      </c>
      <c r="AB191">
        <v>0.36890000000000001</v>
      </c>
      <c r="AC191">
        <v>135.37</v>
      </c>
      <c r="AD191" s="1">
        <v>5808.59</v>
      </c>
      <c r="AE191">
        <v>502.62</v>
      </c>
      <c r="AF191" s="1">
        <v>140687.62</v>
      </c>
      <c r="AG191">
        <v>352</v>
      </c>
      <c r="AH191" s="1">
        <v>30994</v>
      </c>
      <c r="AI191" s="1">
        <v>45664</v>
      </c>
      <c r="AJ191">
        <v>68.849999999999994</v>
      </c>
      <c r="AK191">
        <v>41.34</v>
      </c>
      <c r="AL191">
        <v>41.26</v>
      </c>
      <c r="AM191">
        <v>3</v>
      </c>
      <c r="AN191">
        <v>0</v>
      </c>
      <c r="AO191">
        <v>1.2692000000000001</v>
      </c>
      <c r="AP191" s="1">
        <v>1376.85</v>
      </c>
      <c r="AQ191" s="1">
        <v>1727.19</v>
      </c>
      <c r="AR191" s="1">
        <v>6244.81</v>
      </c>
      <c r="AS191">
        <v>665.38</v>
      </c>
      <c r="AT191">
        <v>146.99</v>
      </c>
      <c r="AU191" s="1">
        <v>10161.24</v>
      </c>
      <c r="AV191" s="1">
        <v>5736.18</v>
      </c>
      <c r="AW191">
        <v>0.4491</v>
      </c>
      <c r="AX191" s="1">
        <v>5253.98</v>
      </c>
      <c r="AY191">
        <v>0.4113</v>
      </c>
      <c r="AZ191">
        <v>948.83</v>
      </c>
      <c r="BA191">
        <v>7.4300000000000005E-2</v>
      </c>
      <c r="BB191">
        <v>834.2</v>
      </c>
      <c r="BC191">
        <v>6.5299999999999997E-2</v>
      </c>
      <c r="BD191" s="1">
        <v>12773.19</v>
      </c>
      <c r="BE191" s="1">
        <v>3499.8</v>
      </c>
      <c r="BF191">
        <v>1.2514000000000001</v>
      </c>
      <c r="BG191">
        <v>0.53439999999999999</v>
      </c>
      <c r="BH191">
        <v>0.20499999999999999</v>
      </c>
      <c r="BI191">
        <v>0.2152</v>
      </c>
      <c r="BJ191">
        <v>3.4799999999999998E-2</v>
      </c>
      <c r="BK191">
        <v>1.0699999999999999E-2</v>
      </c>
    </row>
    <row r="192" spans="1:63" x14ac:dyDescent="0.25">
      <c r="A192" t="s">
        <v>190</v>
      </c>
      <c r="B192">
        <v>48843</v>
      </c>
      <c r="C192">
        <v>191</v>
      </c>
      <c r="D192">
        <v>11.33</v>
      </c>
      <c r="E192" s="1">
        <v>2163.1799999999998</v>
      </c>
      <c r="F192" s="1">
        <v>1951.74</v>
      </c>
      <c r="G192">
        <v>1.5E-3</v>
      </c>
      <c r="H192">
        <v>5.0000000000000001E-4</v>
      </c>
      <c r="I192">
        <v>8.8999999999999999E-3</v>
      </c>
      <c r="J192">
        <v>2E-3</v>
      </c>
      <c r="K192">
        <v>2.7000000000000001E-3</v>
      </c>
      <c r="L192">
        <v>0.95660000000000001</v>
      </c>
      <c r="M192">
        <v>2.7699999999999999E-2</v>
      </c>
      <c r="N192">
        <v>0.53420000000000001</v>
      </c>
      <c r="O192">
        <v>0</v>
      </c>
      <c r="P192">
        <v>0.12970000000000001</v>
      </c>
      <c r="Q192" s="1">
        <v>52275.06</v>
      </c>
      <c r="R192">
        <v>0.18240000000000001</v>
      </c>
      <c r="S192">
        <v>0.223</v>
      </c>
      <c r="T192">
        <v>0.59460000000000002</v>
      </c>
      <c r="U192">
        <v>12.1</v>
      </c>
      <c r="V192" s="1">
        <v>68036.86</v>
      </c>
      <c r="W192">
        <v>171.24</v>
      </c>
      <c r="X192" s="1">
        <v>137252.23000000001</v>
      </c>
      <c r="Y192">
        <v>0.58520000000000005</v>
      </c>
      <c r="Z192">
        <v>5.8799999999999998E-2</v>
      </c>
      <c r="AA192">
        <v>0.35599999999999998</v>
      </c>
      <c r="AB192">
        <v>0.4148</v>
      </c>
      <c r="AC192">
        <v>137.25</v>
      </c>
      <c r="AD192" s="1">
        <v>3670.59</v>
      </c>
      <c r="AE192">
        <v>278.47000000000003</v>
      </c>
      <c r="AF192" s="1">
        <v>135565.85999999999</v>
      </c>
      <c r="AG192">
        <v>328</v>
      </c>
      <c r="AH192" s="1">
        <v>30087</v>
      </c>
      <c r="AI192" s="1">
        <v>44679</v>
      </c>
      <c r="AJ192">
        <v>35.090000000000003</v>
      </c>
      <c r="AK192">
        <v>21.98</v>
      </c>
      <c r="AL192">
        <v>23.64</v>
      </c>
      <c r="AM192">
        <v>4.55</v>
      </c>
      <c r="AN192">
        <v>0</v>
      </c>
      <c r="AO192">
        <v>0.75380000000000003</v>
      </c>
      <c r="AP192" s="1">
        <v>1204.8800000000001</v>
      </c>
      <c r="AQ192" s="1">
        <v>2245.9899999999998</v>
      </c>
      <c r="AR192" s="1">
        <v>6393.32</v>
      </c>
      <c r="AS192">
        <v>401.49</v>
      </c>
      <c r="AT192">
        <v>317.51</v>
      </c>
      <c r="AU192" s="1">
        <v>10563.18</v>
      </c>
      <c r="AV192" s="1">
        <v>7066.57</v>
      </c>
      <c r="AW192">
        <v>0.54649999999999999</v>
      </c>
      <c r="AX192" s="1">
        <v>3503.31</v>
      </c>
      <c r="AY192">
        <v>0.27089999999999997</v>
      </c>
      <c r="AZ192" s="1">
        <v>1084.04</v>
      </c>
      <c r="BA192">
        <v>8.3799999999999999E-2</v>
      </c>
      <c r="BB192" s="1">
        <v>1277.8</v>
      </c>
      <c r="BC192">
        <v>9.8799999999999999E-2</v>
      </c>
      <c r="BD192" s="1">
        <v>12931.72</v>
      </c>
      <c r="BE192" s="1">
        <v>5088.75</v>
      </c>
      <c r="BF192">
        <v>2.0695000000000001</v>
      </c>
      <c r="BG192">
        <v>0.52649999999999997</v>
      </c>
      <c r="BH192">
        <v>0.1996</v>
      </c>
      <c r="BI192">
        <v>0.23269999999999999</v>
      </c>
      <c r="BJ192">
        <v>2.8400000000000002E-2</v>
      </c>
      <c r="BK192">
        <v>1.2699999999999999E-2</v>
      </c>
    </row>
    <row r="193" spans="1:63" x14ac:dyDescent="0.25">
      <c r="A193" t="s">
        <v>191</v>
      </c>
      <c r="B193">
        <v>46649</v>
      </c>
      <c r="C193">
        <v>63</v>
      </c>
      <c r="D193">
        <v>9.6300000000000008</v>
      </c>
      <c r="E193">
        <v>606.97</v>
      </c>
      <c r="F193">
        <v>640.74</v>
      </c>
      <c r="G193">
        <v>1.03E-2</v>
      </c>
      <c r="H193">
        <v>0</v>
      </c>
      <c r="I193">
        <v>8.0999999999999996E-3</v>
      </c>
      <c r="J193">
        <v>0</v>
      </c>
      <c r="K193">
        <v>7.6E-3</v>
      </c>
      <c r="L193">
        <v>0.94089999999999996</v>
      </c>
      <c r="M193">
        <v>3.3099999999999997E-2</v>
      </c>
      <c r="N193">
        <v>0.21920000000000001</v>
      </c>
      <c r="O193">
        <v>4.4999999999999997E-3</v>
      </c>
      <c r="P193">
        <v>7.1999999999999995E-2</v>
      </c>
      <c r="Q193" s="1">
        <v>52069.26</v>
      </c>
      <c r="R193">
        <v>0.27500000000000002</v>
      </c>
      <c r="S193">
        <v>0.3</v>
      </c>
      <c r="T193">
        <v>0.42499999999999999</v>
      </c>
      <c r="U193">
        <v>6</v>
      </c>
      <c r="V193" s="1">
        <v>68875.33</v>
      </c>
      <c r="W193">
        <v>92.33</v>
      </c>
      <c r="X193" s="1">
        <v>161908.21</v>
      </c>
      <c r="Y193">
        <v>0.97019999999999995</v>
      </c>
      <c r="Z193">
        <v>7.1999999999999998E-3</v>
      </c>
      <c r="AA193">
        <v>2.2599999999999999E-2</v>
      </c>
      <c r="AB193">
        <v>2.98E-2</v>
      </c>
      <c r="AC193">
        <v>161.91</v>
      </c>
      <c r="AD193" s="1">
        <v>3666.63</v>
      </c>
      <c r="AE193">
        <v>536.97</v>
      </c>
      <c r="AF193" s="1">
        <v>108639.74</v>
      </c>
      <c r="AG193">
        <v>170</v>
      </c>
      <c r="AH193" s="1">
        <v>32829</v>
      </c>
      <c r="AI193" s="1">
        <v>53431</v>
      </c>
      <c r="AJ193">
        <v>33.729999999999997</v>
      </c>
      <c r="AK193">
        <v>22.38</v>
      </c>
      <c r="AL193">
        <v>23.41</v>
      </c>
      <c r="AM193">
        <v>4.9000000000000004</v>
      </c>
      <c r="AN193">
        <v>992.05</v>
      </c>
      <c r="AO193">
        <v>1.548</v>
      </c>
      <c r="AP193" s="1">
        <v>1483.5</v>
      </c>
      <c r="AQ193" s="1">
        <v>1486.76</v>
      </c>
      <c r="AR193" s="1">
        <v>5076.96</v>
      </c>
      <c r="AS193">
        <v>250.44</v>
      </c>
      <c r="AT193">
        <v>352.12</v>
      </c>
      <c r="AU193" s="1">
        <v>8649.81</v>
      </c>
      <c r="AV193" s="1">
        <v>5848.25</v>
      </c>
      <c r="AW193">
        <v>0.46500000000000002</v>
      </c>
      <c r="AX193" s="1">
        <v>3724.98</v>
      </c>
      <c r="AY193">
        <v>0.29609999999999997</v>
      </c>
      <c r="AZ193" s="1">
        <v>2573.77</v>
      </c>
      <c r="BA193">
        <v>0.2046</v>
      </c>
      <c r="BB193">
        <v>431.04</v>
      </c>
      <c r="BC193">
        <v>3.4299999999999997E-2</v>
      </c>
      <c r="BD193" s="1">
        <v>12578.03</v>
      </c>
      <c r="BE193" s="1">
        <v>7154.25</v>
      </c>
      <c r="BF193">
        <v>2.4016000000000002</v>
      </c>
      <c r="BG193">
        <v>0.53439999999999999</v>
      </c>
      <c r="BH193">
        <v>0.19500000000000001</v>
      </c>
      <c r="BI193">
        <v>0.2097</v>
      </c>
      <c r="BJ193">
        <v>4.2700000000000002E-2</v>
      </c>
      <c r="BK193">
        <v>1.83E-2</v>
      </c>
    </row>
    <row r="194" spans="1:63" x14ac:dyDescent="0.25">
      <c r="A194" t="s">
        <v>192</v>
      </c>
      <c r="B194">
        <v>47852</v>
      </c>
      <c r="C194">
        <v>83</v>
      </c>
      <c r="D194">
        <v>13.93</v>
      </c>
      <c r="E194" s="1">
        <v>1156.48</v>
      </c>
      <c r="F194" s="1">
        <v>1160.93</v>
      </c>
      <c r="G194">
        <v>8.9999999999999998E-4</v>
      </c>
      <c r="H194">
        <v>0</v>
      </c>
      <c r="I194">
        <v>0</v>
      </c>
      <c r="J194">
        <v>5.1999999999999998E-3</v>
      </c>
      <c r="K194">
        <v>1.47E-2</v>
      </c>
      <c r="L194">
        <v>0.95889999999999997</v>
      </c>
      <c r="M194">
        <v>2.0400000000000001E-2</v>
      </c>
      <c r="N194">
        <v>0.3664</v>
      </c>
      <c r="O194">
        <v>0</v>
      </c>
      <c r="P194">
        <v>0.16950000000000001</v>
      </c>
      <c r="Q194" s="1">
        <v>47684.62</v>
      </c>
      <c r="R194">
        <v>0.48570000000000002</v>
      </c>
      <c r="S194">
        <v>0.1143</v>
      </c>
      <c r="T194">
        <v>0.4</v>
      </c>
      <c r="U194">
        <v>6</v>
      </c>
      <c r="V194" s="1">
        <v>76205.83</v>
      </c>
      <c r="W194">
        <v>184.7</v>
      </c>
      <c r="X194" s="1">
        <v>143827.5</v>
      </c>
      <c r="Y194">
        <v>0.85519999999999996</v>
      </c>
      <c r="Z194">
        <v>9.6199999999999994E-2</v>
      </c>
      <c r="AA194">
        <v>4.8599999999999997E-2</v>
      </c>
      <c r="AB194">
        <v>0.14480000000000001</v>
      </c>
      <c r="AC194">
        <v>143.83000000000001</v>
      </c>
      <c r="AD194" s="1">
        <v>3982.6</v>
      </c>
      <c r="AE194">
        <v>507.42</v>
      </c>
      <c r="AF194" s="1">
        <v>134356.26</v>
      </c>
      <c r="AG194">
        <v>318</v>
      </c>
      <c r="AH194" s="1">
        <v>34648</v>
      </c>
      <c r="AI194" s="1">
        <v>50939</v>
      </c>
      <c r="AJ194">
        <v>48.1</v>
      </c>
      <c r="AK194">
        <v>26.18</v>
      </c>
      <c r="AL194">
        <v>30.78</v>
      </c>
      <c r="AM194">
        <v>4.0999999999999996</v>
      </c>
      <c r="AN194">
        <v>0</v>
      </c>
      <c r="AO194">
        <v>0.96940000000000004</v>
      </c>
      <c r="AP194" s="1">
        <v>1248.6300000000001</v>
      </c>
      <c r="AQ194" s="1">
        <v>1375.62</v>
      </c>
      <c r="AR194" s="1">
        <v>5346.63</v>
      </c>
      <c r="AS194">
        <v>438.25</v>
      </c>
      <c r="AT194">
        <v>284.89</v>
      </c>
      <c r="AU194" s="1">
        <v>8694.0400000000009</v>
      </c>
      <c r="AV194" s="1">
        <v>5282.13</v>
      </c>
      <c r="AW194">
        <v>0.48120000000000002</v>
      </c>
      <c r="AX194" s="1">
        <v>3144.7</v>
      </c>
      <c r="AY194">
        <v>0.28649999999999998</v>
      </c>
      <c r="AZ194" s="1">
        <v>1293.68</v>
      </c>
      <c r="BA194">
        <v>0.1178</v>
      </c>
      <c r="BB194" s="1">
        <v>1256.9100000000001</v>
      </c>
      <c r="BC194">
        <v>0.1145</v>
      </c>
      <c r="BD194" s="1">
        <v>10977.43</v>
      </c>
      <c r="BE194" s="1">
        <v>4761.8500000000004</v>
      </c>
      <c r="BF194">
        <v>1.5808</v>
      </c>
      <c r="BG194">
        <v>0.51670000000000005</v>
      </c>
      <c r="BH194">
        <v>0.24510000000000001</v>
      </c>
      <c r="BI194">
        <v>0.1767</v>
      </c>
      <c r="BJ194">
        <v>3.8600000000000002E-2</v>
      </c>
      <c r="BK194">
        <v>2.29E-2</v>
      </c>
    </row>
    <row r="195" spans="1:63" x14ac:dyDescent="0.25">
      <c r="A195" t="s">
        <v>193</v>
      </c>
      <c r="B195">
        <v>44016</v>
      </c>
      <c r="C195">
        <v>143</v>
      </c>
      <c r="D195">
        <v>30.84</v>
      </c>
      <c r="E195" s="1">
        <v>4410.79</v>
      </c>
      <c r="F195" s="1">
        <v>3916.25</v>
      </c>
      <c r="G195">
        <v>4.4000000000000003E-3</v>
      </c>
      <c r="H195">
        <v>0</v>
      </c>
      <c r="I195">
        <v>8.6999999999999994E-2</v>
      </c>
      <c r="J195">
        <v>1.5E-3</v>
      </c>
      <c r="K195">
        <v>0.2359</v>
      </c>
      <c r="L195">
        <v>0.58909999999999996</v>
      </c>
      <c r="M195">
        <v>8.2100000000000006E-2</v>
      </c>
      <c r="N195">
        <v>0.74299999999999999</v>
      </c>
      <c r="O195">
        <v>2.5600000000000001E-2</v>
      </c>
      <c r="P195">
        <v>0.13300000000000001</v>
      </c>
      <c r="Q195" s="1">
        <v>55551.66</v>
      </c>
      <c r="R195">
        <v>0.36149999999999999</v>
      </c>
      <c r="S195">
        <v>0.18079999999999999</v>
      </c>
      <c r="T195">
        <v>0.4577</v>
      </c>
      <c r="U195">
        <v>39</v>
      </c>
      <c r="V195" s="1">
        <v>70610.12</v>
      </c>
      <c r="W195">
        <v>109.87</v>
      </c>
      <c r="X195" s="1">
        <v>138233.75</v>
      </c>
      <c r="Y195">
        <v>0.70630000000000004</v>
      </c>
      <c r="Z195">
        <v>0.2049</v>
      </c>
      <c r="AA195">
        <v>8.8800000000000004E-2</v>
      </c>
      <c r="AB195">
        <v>0.29370000000000002</v>
      </c>
      <c r="AC195">
        <v>138.22999999999999</v>
      </c>
      <c r="AD195" s="1">
        <v>3198.14</v>
      </c>
      <c r="AE195">
        <v>369.16</v>
      </c>
      <c r="AF195" s="1">
        <v>129579.7</v>
      </c>
      <c r="AG195">
        <v>280</v>
      </c>
      <c r="AH195" s="1">
        <v>29457</v>
      </c>
      <c r="AI195" s="1">
        <v>45769</v>
      </c>
      <c r="AJ195">
        <v>33.700000000000003</v>
      </c>
      <c r="AK195">
        <v>21.71</v>
      </c>
      <c r="AL195">
        <v>23.46</v>
      </c>
      <c r="AM195">
        <v>4.2</v>
      </c>
      <c r="AN195" s="1">
        <v>1757.69</v>
      </c>
      <c r="AO195">
        <v>1.4067000000000001</v>
      </c>
      <c r="AP195" s="1">
        <v>1521.38</v>
      </c>
      <c r="AQ195" s="1">
        <v>2098.1999999999998</v>
      </c>
      <c r="AR195" s="1">
        <v>5746.97</v>
      </c>
      <c r="AS195">
        <v>670.66</v>
      </c>
      <c r="AT195">
        <v>311.24</v>
      </c>
      <c r="AU195" s="1">
        <v>10348.450000000001</v>
      </c>
      <c r="AV195" s="1">
        <v>5031.1000000000004</v>
      </c>
      <c r="AW195">
        <v>0.43130000000000002</v>
      </c>
      <c r="AX195" s="1">
        <v>4977</v>
      </c>
      <c r="AY195">
        <v>0.42659999999999998</v>
      </c>
      <c r="AZ195">
        <v>644.46</v>
      </c>
      <c r="BA195">
        <v>5.5199999999999999E-2</v>
      </c>
      <c r="BB195" s="1">
        <v>1012.79</v>
      </c>
      <c r="BC195">
        <v>8.6800000000000002E-2</v>
      </c>
      <c r="BD195" s="1">
        <v>11665.35</v>
      </c>
      <c r="BE195" s="1">
        <v>2636.53</v>
      </c>
      <c r="BF195">
        <v>0.83660000000000001</v>
      </c>
      <c r="BG195">
        <v>0.57750000000000001</v>
      </c>
      <c r="BH195">
        <v>0.19520000000000001</v>
      </c>
      <c r="BI195">
        <v>0.18490000000000001</v>
      </c>
      <c r="BJ195">
        <v>3.3500000000000002E-2</v>
      </c>
      <c r="BK195">
        <v>8.8999999999999999E-3</v>
      </c>
    </row>
    <row r="196" spans="1:63" x14ac:dyDescent="0.25">
      <c r="A196" t="s">
        <v>194</v>
      </c>
      <c r="B196">
        <v>50492</v>
      </c>
      <c r="C196">
        <v>163</v>
      </c>
      <c r="D196">
        <v>4.2300000000000004</v>
      </c>
      <c r="E196">
        <v>689.2</v>
      </c>
      <c r="F196">
        <v>633.70000000000005</v>
      </c>
      <c r="G196">
        <v>0</v>
      </c>
      <c r="H196">
        <v>0</v>
      </c>
      <c r="I196">
        <v>3.2000000000000002E-3</v>
      </c>
      <c r="J196">
        <v>0</v>
      </c>
      <c r="K196">
        <v>9.4999999999999998E-3</v>
      </c>
      <c r="L196">
        <v>0.98170000000000002</v>
      </c>
      <c r="M196">
        <v>5.5999999999999999E-3</v>
      </c>
      <c r="N196">
        <v>0.43680000000000002</v>
      </c>
      <c r="O196">
        <v>0</v>
      </c>
      <c r="P196">
        <v>0.17460000000000001</v>
      </c>
      <c r="Q196" s="1">
        <v>41543.82</v>
      </c>
      <c r="R196">
        <v>0.3019</v>
      </c>
      <c r="S196">
        <v>0.15090000000000001</v>
      </c>
      <c r="T196">
        <v>0.54720000000000002</v>
      </c>
      <c r="U196">
        <v>8</v>
      </c>
      <c r="V196" s="1">
        <v>35230.129999999997</v>
      </c>
      <c r="W196">
        <v>83.4</v>
      </c>
      <c r="X196" s="1">
        <v>104335.61</v>
      </c>
      <c r="Y196">
        <v>0.84670000000000001</v>
      </c>
      <c r="Z196">
        <v>5.5100000000000003E-2</v>
      </c>
      <c r="AA196">
        <v>9.8299999999999998E-2</v>
      </c>
      <c r="AB196">
        <v>0.15329999999999999</v>
      </c>
      <c r="AC196">
        <v>104.34</v>
      </c>
      <c r="AD196" s="1">
        <v>2551.41</v>
      </c>
      <c r="AE196">
        <v>367.49</v>
      </c>
      <c r="AF196" s="1">
        <v>90262.06</v>
      </c>
      <c r="AG196">
        <v>99</v>
      </c>
      <c r="AH196" s="1">
        <v>31957</v>
      </c>
      <c r="AI196" s="1">
        <v>61943</v>
      </c>
      <c r="AJ196">
        <v>32.93</v>
      </c>
      <c r="AK196">
        <v>23.53</v>
      </c>
      <c r="AL196">
        <v>23.53</v>
      </c>
      <c r="AM196">
        <v>3.6</v>
      </c>
      <c r="AN196">
        <v>0</v>
      </c>
      <c r="AO196">
        <v>0.47149999999999997</v>
      </c>
      <c r="AP196" s="1">
        <v>1918.99</v>
      </c>
      <c r="AQ196" s="1">
        <v>2968.34</v>
      </c>
      <c r="AR196" s="1">
        <v>5475.22</v>
      </c>
      <c r="AS196">
        <v>345.2</v>
      </c>
      <c r="AT196">
        <v>259.69</v>
      </c>
      <c r="AU196" s="1">
        <v>10967.43</v>
      </c>
      <c r="AV196" s="1">
        <v>9423.4</v>
      </c>
      <c r="AW196">
        <v>0.69169999999999998</v>
      </c>
      <c r="AX196" s="1">
        <v>2281.19</v>
      </c>
      <c r="AY196">
        <v>0.16750000000000001</v>
      </c>
      <c r="AZ196">
        <v>820.44</v>
      </c>
      <c r="BA196">
        <v>6.0199999999999997E-2</v>
      </c>
      <c r="BB196" s="1">
        <v>1098.0999999999999</v>
      </c>
      <c r="BC196">
        <v>8.0600000000000005E-2</v>
      </c>
      <c r="BD196" s="1">
        <v>13623.14</v>
      </c>
      <c r="BE196" s="1">
        <v>7721.02</v>
      </c>
      <c r="BF196">
        <v>1.5125</v>
      </c>
      <c r="BG196">
        <v>0.4753</v>
      </c>
      <c r="BH196">
        <v>0.23830000000000001</v>
      </c>
      <c r="BI196">
        <v>0.22450000000000001</v>
      </c>
      <c r="BJ196">
        <v>5.0700000000000002E-2</v>
      </c>
      <c r="BK196">
        <v>1.11E-2</v>
      </c>
    </row>
    <row r="197" spans="1:63" x14ac:dyDescent="0.25">
      <c r="A197" t="s">
        <v>195</v>
      </c>
      <c r="B197">
        <v>46961</v>
      </c>
      <c r="C197">
        <v>28</v>
      </c>
      <c r="D197">
        <v>270.02999999999997</v>
      </c>
      <c r="E197" s="1">
        <v>7560.97</v>
      </c>
      <c r="F197" s="1">
        <v>7357.43</v>
      </c>
      <c r="G197">
        <v>3.5799999999999998E-2</v>
      </c>
      <c r="H197">
        <v>6.9999999999999999E-4</v>
      </c>
      <c r="I197">
        <v>0.2044</v>
      </c>
      <c r="J197">
        <v>1.6000000000000001E-3</v>
      </c>
      <c r="K197">
        <v>6.0199999999999997E-2</v>
      </c>
      <c r="L197">
        <v>0.62660000000000005</v>
      </c>
      <c r="M197">
        <v>7.0699999999999999E-2</v>
      </c>
      <c r="N197">
        <v>0.26190000000000002</v>
      </c>
      <c r="O197">
        <v>3.78E-2</v>
      </c>
      <c r="P197">
        <v>0.1512</v>
      </c>
      <c r="Q197" s="1">
        <v>63059.24</v>
      </c>
      <c r="R197">
        <v>0.37940000000000002</v>
      </c>
      <c r="S197">
        <v>0.19170000000000001</v>
      </c>
      <c r="T197">
        <v>0.4289</v>
      </c>
      <c r="U197">
        <v>54.5</v>
      </c>
      <c r="V197" s="1">
        <v>87897.41</v>
      </c>
      <c r="W197">
        <v>137.26</v>
      </c>
      <c r="X197" s="1">
        <v>189382.97</v>
      </c>
      <c r="Y197">
        <v>0.76690000000000003</v>
      </c>
      <c r="Z197">
        <v>0.20730000000000001</v>
      </c>
      <c r="AA197">
        <v>2.5899999999999999E-2</v>
      </c>
      <c r="AB197">
        <v>0.2331</v>
      </c>
      <c r="AC197">
        <v>189.38</v>
      </c>
      <c r="AD197" s="1">
        <v>8336.93</v>
      </c>
      <c r="AE197">
        <v>863.76</v>
      </c>
      <c r="AF197" s="1">
        <v>203986.25</v>
      </c>
      <c r="AG197">
        <v>526</v>
      </c>
      <c r="AH197" s="1">
        <v>47630</v>
      </c>
      <c r="AI197" s="1">
        <v>84130</v>
      </c>
      <c r="AJ197">
        <v>72.099999999999994</v>
      </c>
      <c r="AK197">
        <v>41.73</v>
      </c>
      <c r="AL197">
        <v>48.98</v>
      </c>
      <c r="AM197">
        <v>4.4000000000000004</v>
      </c>
      <c r="AN197">
        <v>0</v>
      </c>
      <c r="AO197">
        <v>0.71930000000000005</v>
      </c>
      <c r="AP197" s="1">
        <v>1473.66</v>
      </c>
      <c r="AQ197" s="1">
        <v>1558.58</v>
      </c>
      <c r="AR197" s="1">
        <v>6976.27</v>
      </c>
      <c r="AS197">
        <v>559.27</v>
      </c>
      <c r="AT197">
        <v>519.1</v>
      </c>
      <c r="AU197" s="1">
        <v>11086.89</v>
      </c>
      <c r="AV197" s="1">
        <v>2976.28</v>
      </c>
      <c r="AW197">
        <v>0.25280000000000002</v>
      </c>
      <c r="AX197" s="1">
        <v>6980.31</v>
      </c>
      <c r="AY197">
        <v>0.59299999999999997</v>
      </c>
      <c r="AZ197" s="1">
        <v>1297.92</v>
      </c>
      <c r="BA197">
        <v>0.1103</v>
      </c>
      <c r="BB197">
        <v>517.17999999999995</v>
      </c>
      <c r="BC197">
        <v>4.3900000000000002E-2</v>
      </c>
      <c r="BD197" s="1">
        <v>11771.68</v>
      </c>
      <c r="BE197" s="1">
        <v>1472.4</v>
      </c>
      <c r="BF197">
        <v>0.19309999999999999</v>
      </c>
      <c r="BG197">
        <v>0.62029999999999996</v>
      </c>
      <c r="BH197">
        <v>0.19769999999999999</v>
      </c>
      <c r="BI197">
        <v>0.13150000000000001</v>
      </c>
      <c r="BJ197">
        <v>3.6200000000000003E-2</v>
      </c>
      <c r="BK197">
        <v>1.4200000000000001E-2</v>
      </c>
    </row>
    <row r="198" spans="1:63" x14ac:dyDescent="0.25">
      <c r="A198" t="s">
        <v>196</v>
      </c>
      <c r="B198">
        <v>44024</v>
      </c>
      <c r="C198">
        <v>29</v>
      </c>
      <c r="D198">
        <v>70.7</v>
      </c>
      <c r="E198" s="1">
        <v>2050.23</v>
      </c>
      <c r="F198" s="1">
        <v>1728.7</v>
      </c>
      <c r="G198">
        <v>1.6999999999999999E-3</v>
      </c>
      <c r="H198">
        <v>5.9999999999999995E-4</v>
      </c>
      <c r="I198">
        <v>7.4000000000000003E-3</v>
      </c>
      <c r="J198">
        <v>1.1999999999999999E-3</v>
      </c>
      <c r="K198">
        <v>2.0400000000000001E-2</v>
      </c>
      <c r="L198">
        <v>0.93610000000000004</v>
      </c>
      <c r="M198">
        <v>3.27E-2</v>
      </c>
      <c r="N198">
        <v>0.57940000000000003</v>
      </c>
      <c r="O198">
        <v>1.6999999999999999E-3</v>
      </c>
      <c r="P198">
        <v>0.16700000000000001</v>
      </c>
      <c r="Q198" s="1">
        <v>49646.34</v>
      </c>
      <c r="R198">
        <v>0.18920000000000001</v>
      </c>
      <c r="S198">
        <v>0.12609999999999999</v>
      </c>
      <c r="T198">
        <v>0.68469999999999998</v>
      </c>
      <c r="U198">
        <v>15.3</v>
      </c>
      <c r="V198" s="1">
        <v>66325.789999999994</v>
      </c>
      <c r="W198">
        <v>125.38</v>
      </c>
      <c r="X198" s="1">
        <v>79504.509999999995</v>
      </c>
      <c r="Y198">
        <v>0.8024</v>
      </c>
      <c r="Z198">
        <v>0.17780000000000001</v>
      </c>
      <c r="AA198">
        <v>1.9800000000000002E-2</v>
      </c>
      <c r="AB198">
        <v>0.1976</v>
      </c>
      <c r="AC198">
        <v>79.5</v>
      </c>
      <c r="AD198" s="1">
        <v>2707.82</v>
      </c>
      <c r="AE198">
        <v>440.26</v>
      </c>
      <c r="AF198" s="1">
        <v>78413.37</v>
      </c>
      <c r="AG198">
        <v>63</v>
      </c>
      <c r="AH198" s="1">
        <v>26878</v>
      </c>
      <c r="AI198" s="1">
        <v>39556</v>
      </c>
      <c r="AJ198">
        <v>55.93</v>
      </c>
      <c r="AK198">
        <v>31.19</v>
      </c>
      <c r="AL198">
        <v>44.57</v>
      </c>
      <c r="AM198">
        <v>3.9</v>
      </c>
      <c r="AN198">
        <v>0</v>
      </c>
      <c r="AO198">
        <v>0.90569999999999995</v>
      </c>
      <c r="AP198" s="1">
        <v>1299.6600000000001</v>
      </c>
      <c r="AQ198" s="1">
        <v>2023.83</v>
      </c>
      <c r="AR198" s="1">
        <v>5736.17</v>
      </c>
      <c r="AS198">
        <v>565.21</v>
      </c>
      <c r="AT198">
        <v>382.5</v>
      </c>
      <c r="AU198" s="1">
        <v>10007.370000000001</v>
      </c>
      <c r="AV198" s="1">
        <v>8034.51</v>
      </c>
      <c r="AW198">
        <v>0.64149999999999996</v>
      </c>
      <c r="AX198" s="1">
        <v>2579.91</v>
      </c>
      <c r="AY198">
        <v>0.20599999999999999</v>
      </c>
      <c r="AZ198">
        <v>837.79</v>
      </c>
      <c r="BA198">
        <v>6.6900000000000001E-2</v>
      </c>
      <c r="BB198" s="1">
        <v>1072.6600000000001</v>
      </c>
      <c r="BC198">
        <v>8.5599999999999996E-2</v>
      </c>
      <c r="BD198" s="1">
        <v>12524.86</v>
      </c>
      <c r="BE198" s="1">
        <v>5652.7</v>
      </c>
      <c r="BF198">
        <v>2.6421000000000001</v>
      </c>
      <c r="BG198">
        <v>0.48380000000000001</v>
      </c>
      <c r="BH198">
        <v>0.22259999999999999</v>
      </c>
      <c r="BI198">
        <v>0.253</v>
      </c>
      <c r="BJ198">
        <v>2.9499999999999998E-2</v>
      </c>
      <c r="BK198">
        <v>1.0999999999999999E-2</v>
      </c>
    </row>
    <row r="199" spans="1:63" x14ac:dyDescent="0.25">
      <c r="A199" t="s">
        <v>197</v>
      </c>
      <c r="B199">
        <v>65680</v>
      </c>
      <c r="C199">
        <v>382</v>
      </c>
      <c r="D199">
        <v>6.17</v>
      </c>
      <c r="E199" s="1">
        <v>2355.77</v>
      </c>
      <c r="F199" s="1">
        <v>2169.88</v>
      </c>
      <c r="G199">
        <v>8.9999999999999998E-4</v>
      </c>
      <c r="H199">
        <v>0</v>
      </c>
      <c r="I199">
        <v>1.9400000000000001E-2</v>
      </c>
      <c r="J199">
        <v>1.2999999999999999E-3</v>
      </c>
      <c r="K199">
        <v>7.1000000000000004E-3</v>
      </c>
      <c r="L199">
        <v>0.94810000000000005</v>
      </c>
      <c r="M199">
        <v>2.3300000000000001E-2</v>
      </c>
      <c r="N199">
        <v>0.99909999999999999</v>
      </c>
      <c r="O199">
        <v>1E-4</v>
      </c>
      <c r="P199">
        <v>0.1368</v>
      </c>
      <c r="Q199" s="1">
        <v>49479.87</v>
      </c>
      <c r="R199">
        <v>0.33329999999999999</v>
      </c>
      <c r="S199">
        <v>0.17680000000000001</v>
      </c>
      <c r="T199">
        <v>0.4899</v>
      </c>
      <c r="U199">
        <v>17</v>
      </c>
      <c r="V199" s="1">
        <v>74557.53</v>
      </c>
      <c r="W199">
        <v>131.38999999999999</v>
      </c>
      <c r="X199" s="1">
        <v>228884.37</v>
      </c>
      <c r="Y199">
        <v>0.37680000000000002</v>
      </c>
      <c r="Z199">
        <v>0.1237</v>
      </c>
      <c r="AA199">
        <v>0.4995</v>
      </c>
      <c r="AB199">
        <v>0.62319999999999998</v>
      </c>
      <c r="AC199">
        <v>228.88</v>
      </c>
      <c r="AD199" s="1">
        <v>5035.46</v>
      </c>
      <c r="AE199">
        <v>350.17</v>
      </c>
      <c r="AF199" s="1">
        <v>206815.26</v>
      </c>
      <c r="AG199">
        <v>532</v>
      </c>
      <c r="AH199" s="1">
        <v>29002</v>
      </c>
      <c r="AI199" s="1">
        <v>46814</v>
      </c>
      <c r="AJ199">
        <v>22</v>
      </c>
      <c r="AK199">
        <v>22</v>
      </c>
      <c r="AL199">
        <v>22</v>
      </c>
      <c r="AM199">
        <v>2.5499999999999998</v>
      </c>
      <c r="AN199">
        <v>0</v>
      </c>
      <c r="AO199">
        <v>0.82489999999999997</v>
      </c>
      <c r="AP199" s="1">
        <v>2049.5100000000002</v>
      </c>
      <c r="AQ199" s="1">
        <v>2807.7</v>
      </c>
      <c r="AR199" s="1">
        <v>6814.66</v>
      </c>
      <c r="AS199">
        <v>312.69</v>
      </c>
      <c r="AT199">
        <v>148.47</v>
      </c>
      <c r="AU199" s="1">
        <v>12132.99</v>
      </c>
      <c r="AV199" s="1">
        <v>5622.45</v>
      </c>
      <c r="AW199">
        <v>0.44269999999999998</v>
      </c>
      <c r="AX199" s="1">
        <v>4746.4799999999996</v>
      </c>
      <c r="AY199">
        <v>0.37369999999999998</v>
      </c>
      <c r="AZ199">
        <v>983.8</v>
      </c>
      <c r="BA199">
        <v>7.7499999999999999E-2</v>
      </c>
      <c r="BB199" s="1">
        <v>1347.48</v>
      </c>
      <c r="BC199">
        <v>0.1061</v>
      </c>
      <c r="BD199" s="1">
        <v>12700.21</v>
      </c>
      <c r="BE199" s="1">
        <v>4507.3</v>
      </c>
      <c r="BF199">
        <v>1.7536</v>
      </c>
      <c r="BG199">
        <v>0.51749999999999996</v>
      </c>
      <c r="BH199">
        <v>0.22969999999999999</v>
      </c>
      <c r="BI199">
        <v>0.18509999999999999</v>
      </c>
      <c r="BJ199">
        <v>5.1299999999999998E-2</v>
      </c>
      <c r="BK199">
        <v>1.6400000000000001E-2</v>
      </c>
    </row>
    <row r="200" spans="1:63" x14ac:dyDescent="0.25">
      <c r="A200" t="s">
        <v>198</v>
      </c>
      <c r="B200">
        <v>44032</v>
      </c>
      <c r="C200">
        <v>100</v>
      </c>
      <c r="D200">
        <v>21.33</v>
      </c>
      <c r="E200" s="1">
        <v>2133.3000000000002</v>
      </c>
      <c r="F200" s="1">
        <v>2095.79</v>
      </c>
      <c r="G200">
        <v>0.01</v>
      </c>
      <c r="H200">
        <v>8.9999999999999998E-4</v>
      </c>
      <c r="I200">
        <v>4.1799999999999997E-2</v>
      </c>
      <c r="J200">
        <v>0</v>
      </c>
      <c r="K200">
        <v>1.2800000000000001E-2</v>
      </c>
      <c r="L200">
        <v>0.89339999999999997</v>
      </c>
      <c r="M200">
        <v>4.1200000000000001E-2</v>
      </c>
      <c r="N200">
        <v>0.52429999999999999</v>
      </c>
      <c r="O200">
        <v>2.8999999999999998E-3</v>
      </c>
      <c r="P200">
        <v>0.224</v>
      </c>
      <c r="Q200" s="1">
        <v>52081.11</v>
      </c>
      <c r="R200">
        <v>0.17649999999999999</v>
      </c>
      <c r="S200">
        <v>0.2059</v>
      </c>
      <c r="T200">
        <v>0.61760000000000004</v>
      </c>
      <c r="U200">
        <v>14.5</v>
      </c>
      <c r="V200" s="1">
        <v>76709.929999999993</v>
      </c>
      <c r="W200">
        <v>141.53</v>
      </c>
      <c r="X200" s="1">
        <v>121240.54</v>
      </c>
      <c r="Y200">
        <v>0.73740000000000006</v>
      </c>
      <c r="Z200">
        <v>0.21279999999999999</v>
      </c>
      <c r="AA200">
        <v>4.99E-2</v>
      </c>
      <c r="AB200">
        <v>0.2626</v>
      </c>
      <c r="AC200">
        <v>121.24</v>
      </c>
      <c r="AD200" s="1">
        <v>2738.44</v>
      </c>
      <c r="AE200">
        <v>423.31</v>
      </c>
      <c r="AF200" s="1">
        <v>117800.88</v>
      </c>
      <c r="AG200">
        <v>225</v>
      </c>
      <c r="AH200" s="1">
        <v>28904</v>
      </c>
      <c r="AI200" s="1">
        <v>49763</v>
      </c>
      <c r="AJ200">
        <v>33</v>
      </c>
      <c r="AK200">
        <v>22.02</v>
      </c>
      <c r="AL200">
        <v>22.12</v>
      </c>
      <c r="AM200">
        <v>3.8</v>
      </c>
      <c r="AN200">
        <v>0</v>
      </c>
      <c r="AO200">
        <v>0.73089999999999999</v>
      </c>
      <c r="AP200" s="1">
        <v>1132.1300000000001</v>
      </c>
      <c r="AQ200" s="1">
        <v>2130.79</v>
      </c>
      <c r="AR200" s="1">
        <v>5721.39</v>
      </c>
      <c r="AS200">
        <v>560.30999999999995</v>
      </c>
      <c r="AT200">
        <v>439.82</v>
      </c>
      <c r="AU200" s="1">
        <v>9984.41</v>
      </c>
      <c r="AV200" s="1">
        <v>6118.63</v>
      </c>
      <c r="AW200">
        <v>0.58130000000000004</v>
      </c>
      <c r="AX200" s="1">
        <v>2282.58</v>
      </c>
      <c r="AY200">
        <v>0.21679999999999999</v>
      </c>
      <c r="AZ200" s="1">
        <v>1044.5899999999999</v>
      </c>
      <c r="BA200">
        <v>9.9199999999999997E-2</v>
      </c>
      <c r="BB200" s="1">
        <v>1080.78</v>
      </c>
      <c r="BC200">
        <v>0.1027</v>
      </c>
      <c r="BD200" s="1">
        <v>10526.58</v>
      </c>
      <c r="BE200" s="1">
        <v>5639.81</v>
      </c>
      <c r="BF200">
        <v>1.9576</v>
      </c>
      <c r="BG200">
        <v>0.53559999999999997</v>
      </c>
      <c r="BH200">
        <v>0.25230000000000002</v>
      </c>
      <c r="BI200">
        <v>0.16789999999999999</v>
      </c>
      <c r="BJ200">
        <v>3.3099999999999997E-2</v>
      </c>
      <c r="BK200">
        <v>1.11E-2</v>
      </c>
    </row>
    <row r="201" spans="1:63" x14ac:dyDescent="0.25">
      <c r="A201" t="s">
        <v>199</v>
      </c>
      <c r="B201">
        <v>50278</v>
      </c>
      <c r="C201">
        <v>109</v>
      </c>
      <c r="D201">
        <v>11.11</v>
      </c>
      <c r="E201" s="1">
        <v>1210.73</v>
      </c>
      <c r="F201" s="1">
        <v>1151.56</v>
      </c>
      <c r="G201">
        <v>3.5000000000000001E-3</v>
      </c>
      <c r="H201">
        <v>0</v>
      </c>
      <c r="I201">
        <v>1.8E-3</v>
      </c>
      <c r="J201">
        <v>0</v>
      </c>
      <c r="K201">
        <v>2.01E-2</v>
      </c>
      <c r="L201">
        <v>0.96689999999999998</v>
      </c>
      <c r="M201">
        <v>7.7000000000000002E-3</v>
      </c>
      <c r="N201">
        <v>0.37769999999999998</v>
      </c>
      <c r="O201">
        <v>2.5999999999999999E-3</v>
      </c>
      <c r="P201">
        <v>0.1305</v>
      </c>
      <c r="Q201" s="1">
        <v>49616.75</v>
      </c>
      <c r="R201">
        <v>0.30669999999999997</v>
      </c>
      <c r="S201">
        <v>0.25330000000000003</v>
      </c>
      <c r="T201">
        <v>0.44</v>
      </c>
      <c r="U201">
        <v>7.3</v>
      </c>
      <c r="V201" s="1">
        <v>71492.740000000005</v>
      </c>
      <c r="W201">
        <v>160.13</v>
      </c>
      <c r="X201" s="1">
        <v>186199.63</v>
      </c>
      <c r="Y201">
        <v>0.76290000000000002</v>
      </c>
      <c r="Z201">
        <v>0.17879999999999999</v>
      </c>
      <c r="AA201">
        <v>5.8299999999999998E-2</v>
      </c>
      <c r="AB201">
        <v>0.23710000000000001</v>
      </c>
      <c r="AC201">
        <v>186.2</v>
      </c>
      <c r="AD201" s="1">
        <v>5645.75</v>
      </c>
      <c r="AE201">
        <v>503.87</v>
      </c>
      <c r="AF201" s="1">
        <v>167728.91</v>
      </c>
      <c r="AG201">
        <v>454</v>
      </c>
      <c r="AH201" s="1">
        <v>30327</v>
      </c>
      <c r="AI201" s="1">
        <v>46800</v>
      </c>
      <c r="AJ201">
        <v>50.6</v>
      </c>
      <c r="AK201">
        <v>28.52</v>
      </c>
      <c r="AL201">
        <v>31.38</v>
      </c>
      <c r="AM201">
        <v>4.9000000000000004</v>
      </c>
      <c r="AN201">
        <v>0</v>
      </c>
      <c r="AO201">
        <v>1.0483</v>
      </c>
      <c r="AP201" s="1">
        <v>1294.28</v>
      </c>
      <c r="AQ201" s="1">
        <v>1863.34</v>
      </c>
      <c r="AR201" s="1">
        <v>5852.62</v>
      </c>
      <c r="AS201">
        <v>314.8</v>
      </c>
      <c r="AT201">
        <v>230.03</v>
      </c>
      <c r="AU201" s="1">
        <v>9555.0400000000009</v>
      </c>
      <c r="AV201" s="1">
        <v>4417.91</v>
      </c>
      <c r="AW201">
        <v>0.38890000000000002</v>
      </c>
      <c r="AX201" s="1">
        <v>4929.53</v>
      </c>
      <c r="AY201">
        <v>0.434</v>
      </c>
      <c r="AZ201">
        <v>980.37</v>
      </c>
      <c r="BA201">
        <v>8.6300000000000002E-2</v>
      </c>
      <c r="BB201" s="1">
        <v>1031.76</v>
      </c>
      <c r="BC201">
        <v>9.0800000000000006E-2</v>
      </c>
      <c r="BD201" s="1">
        <v>11359.58</v>
      </c>
      <c r="BE201" s="1">
        <v>2980.51</v>
      </c>
      <c r="BF201">
        <v>0.83030000000000004</v>
      </c>
      <c r="BG201">
        <v>0.51829999999999998</v>
      </c>
      <c r="BH201">
        <v>0.20150000000000001</v>
      </c>
      <c r="BI201">
        <v>0.22120000000000001</v>
      </c>
      <c r="BJ201">
        <v>4.24E-2</v>
      </c>
      <c r="BK201">
        <v>1.66E-2</v>
      </c>
    </row>
    <row r="202" spans="1:63" x14ac:dyDescent="0.25">
      <c r="A202" t="s">
        <v>200</v>
      </c>
      <c r="B202">
        <v>44040</v>
      </c>
      <c r="C202">
        <v>7</v>
      </c>
      <c r="D202">
        <v>589.51</v>
      </c>
      <c r="E202" s="1">
        <v>4126.57</v>
      </c>
      <c r="F202" s="1">
        <v>3528.35</v>
      </c>
      <c r="G202">
        <v>1.2E-2</v>
      </c>
      <c r="H202">
        <v>8.9999999999999998E-4</v>
      </c>
      <c r="I202">
        <v>0.69730000000000003</v>
      </c>
      <c r="J202">
        <v>2.2000000000000001E-3</v>
      </c>
      <c r="K202">
        <v>2.63E-2</v>
      </c>
      <c r="L202">
        <v>0.21190000000000001</v>
      </c>
      <c r="M202">
        <v>4.9399999999999999E-2</v>
      </c>
      <c r="N202">
        <v>0.75639999999999996</v>
      </c>
      <c r="O202">
        <v>5.5999999999999999E-3</v>
      </c>
      <c r="P202">
        <v>0.18740000000000001</v>
      </c>
      <c r="Q202" s="1">
        <v>60481.32</v>
      </c>
      <c r="R202">
        <v>0.42</v>
      </c>
      <c r="S202">
        <v>0.19600000000000001</v>
      </c>
      <c r="T202">
        <v>0.38400000000000001</v>
      </c>
      <c r="U202">
        <v>29.1</v>
      </c>
      <c r="V202" s="1">
        <v>87898.84</v>
      </c>
      <c r="W202">
        <v>138.81</v>
      </c>
      <c r="X202" s="1">
        <v>71139.850000000006</v>
      </c>
      <c r="Y202">
        <v>0.71499999999999997</v>
      </c>
      <c r="Z202">
        <v>0.24640000000000001</v>
      </c>
      <c r="AA202">
        <v>3.8600000000000002E-2</v>
      </c>
      <c r="AB202">
        <v>0.28499999999999998</v>
      </c>
      <c r="AC202">
        <v>71.14</v>
      </c>
      <c r="AD202" s="1">
        <v>4478.3500000000004</v>
      </c>
      <c r="AE202">
        <v>772.93</v>
      </c>
      <c r="AF202" s="1">
        <v>88129.01</v>
      </c>
      <c r="AG202">
        <v>94</v>
      </c>
      <c r="AH202" s="1">
        <v>28709</v>
      </c>
      <c r="AI202" s="1">
        <v>38034</v>
      </c>
      <c r="AJ202">
        <v>67.56</v>
      </c>
      <c r="AK202">
        <v>64.33</v>
      </c>
      <c r="AL202">
        <v>58.24</v>
      </c>
      <c r="AM202">
        <v>4.8600000000000003</v>
      </c>
      <c r="AN202">
        <v>0</v>
      </c>
      <c r="AO202">
        <v>1.5794999999999999</v>
      </c>
      <c r="AP202" s="1">
        <v>2020.17</v>
      </c>
      <c r="AQ202" s="1">
        <v>1584.84</v>
      </c>
      <c r="AR202" s="1">
        <v>6161.99</v>
      </c>
      <c r="AS202">
        <v>802.44</v>
      </c>
      <c r="AT202">
        <v>448.74</v>
      </c>
      <c r="AU202" s="1">
        <v>11018.19</v>
      </c>
      <c r="AV202" s="1">
        <v>6909.73</v>
      </c>
      <c r="AW202">
        <v>0.5413</v>
      </c>
      <c r="AX202" s="1">
        <v>4477.24</v>
      </c>
      <c r="AY202">
        <v>0.35070000000000001</v>
      </c>
      <c r="AZ202">
        <v>352.07</v>
      </c>
      <c r="BA202">
        <v>2.76E-2</v>
      </c>
      <c r="BB202" s="1">
        <v>1026.3599999999999</v>
      </c>
      <c r="BC202">
        <v>8.0399999999999999E-2</v>
      </c>
      <c r="BD202" s="1">
        <v>12765.4</v>
      </c>
      <c r="BE202" s="1">
        <v>4372.4399999999996</v>
      </c>
      <c r="BF202">
        <v>2.1168999999999998</v>
      </c>
      <c r="BG202">
        <v>0.56469999999999998</v>
      </c>
      <c r="BH202">
        <v>0.20130000000000001</v>
      </c>
      <c r="BI202">
        <v>0.183</v>
      </c>
      <c r="BJ202">
        <v>3.4599999999999999E-2</v>
      </c>
      <c r="BK202">
        <v>1.6400000000000001E-2</v>
      </c>
    </row>
    <row r="203" spans="1:63" x14ac:dyDescent="0.25">
      <c r="A203" t="s">
        <v>201</v>
      </c>
      <c r="B203">
        <v>44057</v>
      </c>
      <c r="C203">
        <v>93</v>
      </c>
      <c r="D203">
        <v>25.65</v>
      </c>
      <c r="E203" s="1">
        <v>2385.56</v>
      </c>
      <c r="F203" s="1">
        <v>2423.09</v>
      </c>
      <c r="G203">
        <v>4.1000000000000003E-3</v>
      </c>
      <c r="H203">
        <v>8.0000000000000004E-4</v>
      </c>
      <c r="I203">
        <v>1.0699999999999999E-2</v>
      </c>
      <c r="J203">
        <v>1.6999999999999999E-3</v>
      </c>
      <c r="K203">
        <v>6.3799999999999996E-2</v>
      </c>
      <c r="L203">
        <v>0.88890000000000002</v>
      </c>
      <c r="M203">
        <v>3.0099999999999998E-2</v>
      </c>
      <c r="N203">
        <v>0.4879</v>
      </c>
      <c r="O203">
        <v>1.5599999999999999E-2</v>
      </c>
      <c r="P203">
        <v>0.1487</v>
      </c>
      <c r="Q203" s="1">
        <v>57653.35</v>
      </c>
      <c r="R203">
        <v>0.22900000000000001</v>
      </c>
      <c r="S203">
        <v>0.14499999999999999</v>
      </c>
      <c r="T203">
        <v>0.626</v>
      </c>
      <c r="U203">
        <v>14</v>
      </c>
      <c r="V203" s="1">
        <v>84925.14</v>
      </c>
      <c r="W203">
        <v>166.34</v>
      </c>
      <c r="X203" s="1">
        <v>151068.68</v>
      </c>
      <c r="Y203">
        <v>0.72470000000000001</v>
      </c>
      <c r="Z203">
        <v>0.2455</v>
      </c>
      <c r="AA203">
        <v>2.98E-2</v>
      </c>
      <c r="AB203">
        <v>0.27529999999999999</v>
      </c>
      <c r="AC203">
        <v>151.07</v>
      </c>
      <c r="AD203" s="1">
        <v>3747.08</v>
      </c>
      <c r="AE203">
        <v>461.51</v>
      </c>
      <c r="AF203" s="1">
        <v>146111.34</v>
      </c>
      <c r="AG203">
        <v>381</v>
      </c>
      <c r="AH203" s="1">
        <v>30476</v>
      </c>
      <c r="AI203" s="1">
        <v>48338</v>
      </c>
      <c r="AJ203">
        <v>49.2</v>
      </c>
      <c r="AK203">
        <v>23.84</v>
      </c>
      <c r="AL203">
        <v>24.69</v>
      </c>
      <c r="AM203">
        <v>3</v>
      </c>
      <c r="AN203">
        <v>0</v>
      </c>
      <c r="AO203">
        <v>0.81510000000000005</v>
      </c>
      <c r="AP203" s="1">
        <v>1052.02</v>
      </c>
      <c r="AQ203" s="1">
        <v>1917.14</v>
      </c>
      <c r="AR203" s="1">
        <v>5355.64</v>
      </c>
      <c r="AS203">
        <v>497.94</v>
      </c>
      <c r="AT203">
        <v>112.8</v>
      </c>
      <c r="AU203" s="1">
        <v>8935.5400000000009</v>
      </c>
      <c r="AV203" s="1">
        <v>5274.38</v>
      </c>
      <c r="AW203">
        <v>0.51959999999999995</v>
      </c>
      <c r="AX203" s="1">
        <v>2917.79</v>
      </c>
      <c r="AY203">
        <v>0.28739999999999999</v>
      </c>
      <c r="AZ203">
        <v>983.53</v>
      </c>
      <c r="BA203">
        <v>9.69E-2</v>
      </c>
      <c r="BB203">
        <v>975.39</v>
      </c>
      <c r="BC203">
        <v>9.6100000000000005E-2</v>
      </c>
      <c r="BD203" s="1">
        <v>10151.1</v>
      </c>
      <c r="BE203" s="1">
        <v>5079.29</v>
      </c>
      <c r="BF203">
        <v>1.4986999999999999</v>
      </c>
      <c r="BG203">
        <v>0.53469999999999995</v>
      </c>
      <c r="BH203">
        <v>0.24110000000000001</v>
      </c>
      <c r="BI203">
        <v>0.17199999999999999</v>
      </c>
      <c r="BJ203">
        <v>3.9399999999999998E-2</v>
      </c>
      <c r="BK203">
        <v>1.2800000000000001E-2</v>
      </c>
    </row>
    <row r="204" spans="1:63" x14ac:dyDescent="0.25">
      <c r="A204" t="s">
        <v>202</v>
      </c>
      <c r="B204">
        <v>48942</v>
      </c>
      <c r="C204">
        <v>48</v>
      </c>
      <c r="D204">
        <v>27.1</v>
      </c>
      <c r="E204" s="1">
        <v>1300.68</v>
      </c>
      <c r="F204" s="1">
        <v>1301.3699999999999</v>
      </c>
      <c r="G204">
        <v>4.5999999999999999E-3</v>
      </c>
      <c r="H204">
        <v>0</v>
      </c>
      <c r="I204">
        <v>5.1000000000000004E-3</v>
      </c>
      <c r="J204">
        <v>0</v>
      </c>
      <c r="K204">
        <v>7.85E-2</v>
      </c>
      <c r="L204">
        <v>0.89670000000000005</v>
      </c>
      <c r="M204">
        <v>1.5100000000000001E-2</v>
      </c>
      <c r="N204">
        <v>0.27189999999999998</v>
      </c>
      <c r="O204">
        <v>0</v>
      </c>
      <c r="P204">
        <v>8.4099999999999994E-2</v>
      </c>
      <c r="Q204" s="1">
        <v>52608.5</v>
      </c>
      <c r="R204">
        <v>0.32879999999999998</v>
      </c>
      <c r="S204">
        <v>0.1507</v>
      </c>
      <c r="T204">
        <v>0.52049999999999996</v>
      </c>
      <c r="U204">
        <v>8</v>
      </c>
      <c r="V204" s="1">
        <v>55104.38</v>
      </c>
      <c r="W204">
        <v>153.04</v>
      </c>
      <c r="X204" s="1">
        <v>136610.09</v>
      </c>
      <c r="Y204">
        <v>0.88500000000000001</v>
      </c>
      <c r="Z204">
        <v>8.0600000000000005E-2</v>
      </c>
      <c r="AA204">
        <v>3.44E-2</v>
      </c>
      <c r="AB204">
        <v>0.115</v>
      </c>
      <c r="AC204">
        <v>136.61000000000001</v>
      </c>
      <c r="AD204" s="1">
        <v>4492.1000000000004</v>
      </c>
      <c r="AE204">
        <v>535.21</v>
      </c>
      <c r="AF204" s="1">
        <v>134621.1</v>
      </c>
      <c r="AG204">
        <v>321</v>
      </c>
      <c r="AH204" s="1">
        <v>38105</v>
      </c>
      <c r="AI204" s="1">
        <v>57125</v>
      </c>
      <c r="AJ204">
        <v>66.23</v>
      </c>
      <c r="AK204">
        <v>30.99</v>
      </c>
      <c r="AL204">
        <v>39.47</v>
      </c>
      <c r="AM204">
        <v>5.0999999999999996</v>
      </c>
      <c r="AN204">
        <v>0</v>
      </c>
      <c r="AO204">
        <v>0.60980000000000001</v>
      </c>
      <c r="AP204" s="1">
        <v>1309.93</v>
      </c>
      <c r="AQ204" s="1">
        <v>1492.18</v>
      </c>
      <c r="AR204" s="1">
        <v>5652.72</v>
      </c>
      <c r="AS204">
        <v>273.23</v>
      </c>
      <c r="AT204">
        <v>135.25</v>
      </c>
      <c r="AU204" s="1">
        <v>8863.34</v>
      </c>
      <c r="AV204" s="1">
        <v>5084.41</v>
      </c>
      <c r="AW204">
        <v>0.49030000000000001</v>
      </c>
      <c r="AX204" s="1">
        <v>3379.12</v>
      </c>
      <c r="AY204">
        <v>0.32590000000000002</v>
      </c>
      <c r="AZ204" s="1">
        <v>1352.8</v>
      </c>
      <c r="BA204">
        <v>0.1305</v>
      </c>
      <c r="BB204">
        <v>552.66</v>
      </c>
      <c r="BC204">
        <v>5.33E-2</v>
      </c>
      <c r="BD204" s="1">
        <v>10368.98</v>
      </c>
      <c r="BE204" s="1">
        <v>4966.67</v>
      </c>
      <c r="BF204">
        <v>1.1625000000000001</v>
      </c>
      <c r="BG204">
        <v>0.55889999999999995</v>
      </c>
      <c r="BH204">
        <v>0.22670000000000001</v>
      </c>
      <c r="BI204">
        <v>0.16250000000000001</v>
      </c>
      <c r="BJ204">
        <v>3.5200000000000002E-2</v>
      </c>
      <c r="BK204">
        <v>1.67E-2</v>
      </c>
    </row>
    <row r="205" spans="1:63" x14ac:dyDescent="0.25">
      <c r="A205" t="s">
        <v>203</v>
      </c>
      <c r="B205">
        <v>45377</v>
      </c>
      <c r="C205">
        <v>55</v>
      </c>
      <c r="D205">
        <v>19.329999999999998</v>
      </c>
      <c r="E205" s="1">
        <v>1063.26</v>
      </c>
      <c r="F205" s="1">
        <v>1008.13</v>
      </c>
      <c r="G205">
        <v>6.8999999999999999E-3</v>
      </c>
      <c r="H205">
        <v>8.0000000000000004E-4</v>
      </c>
      <c r="I205">
        <v>9.7000000000000003E-3</v>
      </c>
      <c r="J205">
        <v>0</v>
      </c>
      <c r="K205">
        <v>8.6999999999999994E-3</v>
      </c>
      <c r="L205">
        <v>0.95789999999999997</v>
      </c>
      <c r="M205">
        <v>1.5900000000000001E-2</v>
      </c>
      <c r="N205">
        <v>0.54590000000000005</v>
      </c>
      <c r="O205">
        <v>0</v>
      </c>
      <c r="P205">
        <v>0.1104</v>
      </c>
      <c r="Q205" s="1">
        <v>45942.48</v>
      </c>
      <c r="R205">
        <v>0.36919999999999997</v>
      </c>
      <c r="S205">
        <v>0.15379999999999999</v>
      </c>
      <c r="T205">
        <v>0.47689999999999999</v>
      </c>
      <c r="U205">
        <v>8</v>
      </c>
      <c r="V205" s="1">
        <v>64912</v>
      </c>
      <c r="W205">
        <v>125.53</v>
      </c>
      <c r="X205" s="1">
        <v>108975.21</v>
      </c>
      <c r="Y205">
        <v>0.78439999999999999</v>
      </c>
      <c r="Z205">
        <v>0.16980000000000001</v>
      </c>
      <c r="AA205">
        <v>4.5900000000000003E-2</v>
      </c>
      <c r="AB205">
        <v>0.21560000000000001</v>
      </c>
      <c r="AC205">
        <v>108.98</v>
      </c>
      <c r="AD205" s="1">
        <v>2469.7800000000002</v>
      </c>
      <c r="AE205">
        <v>332.77</v>
      </c>
      <c r="AF205" s="1">
        <v>104661.99</v>
      </c>
      <c r="AG205">
        <v>150</v>
      </c>
      <c r="AH205" s="1">
        <v>29440</v>
      </c>
      <c r="AI205" s="1">
        <v>43955</v>
      </c>
      <c r="AJ205">
        <v>30.4</v>
      </c>
      <c r="AK205">
        <v>22</v>
      </c>
      <c r="AL205">
        <v>23.64</v>
      </c>
      <c r="AM205">
        <v>4.7</v>
      </c>
      <c r="AN205">
        <v>0</v>
      </c>
      <c r="AO205">
        <v>0.80379999999999996</v>
      </c>
      <c r="AP205" s="1">
        <v>1194.8800000000001</v>
      </c>
      <c r="AQ205" s="1">
        <v>1638.23</v>
      </c>
      <c r="AR205" s="1">
        <v>5403.15</v>
      </c>
      <c r="AS205">
        <v>533.86</v>
      </c>
      <c r="AT205">
        <v>264.25</v>
      </c>
      <c r="AU205" s="1">
        <v>9034.41</v>
      </c>
      <c r="AV205" s="1">
        <v>6726.24</v>
      </c>
      <c r="AW205">
        <v>0.61060000000000003</v>
      </c>
      <c r="AX205" s="1">
        <v>2077.46</v>
      </c>
      <c r="AY205">
        <v>0.18859999999999999</v>
      </c>
      <c r="AZ205" s="1">
        <v>1001.21</v>
      </c>
      <c r="BA205">
        <v>9.0899999999999995E-2</v>
      </c>
      <c r="BB205" s="1">
        <v>1210.94</v>
      </c>
      <c r="BC205">
        <v>0.1099</v>
      </c>
      <c r="BD205" s="1">
        <v>11015.87</v>
      </c>
      <c r="BE205" s="1">
        <v>5911.99</v>
      </c>
      <c r="BF205">
        <v>2.6444000000000001</v>
      </c>
      <c r="BG205">
        <v>0.50700000000000001</v>
      </c>
      <c r="BH205">
        <v>0.23069999999999999</v>
      </c>
      <c r="BI205">
        <v>0.20530000000000001</v>
      </c>
      <c r="BJ205">
        <v>3.6700000000000003E-2</v>
      </c>
      <c r="BK205">
        <v>2.0199999999999999E-2</v>
      </c>
    </row>
    <row r="206" spans="1:63" x14ac:dyDescent="0.25">
      <c r="A206" t="s">
        <v>204</v>
      </c>
      <c r="B206">
        <v>45385</v>
      </c>
      <c r="C206">
        <v>59</v>
      </c>
      <c r="D206">
        <v>15.59</v>
      </c>
      <c r="E206">
        <v>919.76</v>
      </c>
      <c r="F206">
        <v>954.47</v>
      </c>
      <c r="G206">
        <v>1E-3</v>
      </c>
      <c r="H206">
        <v>0</v>
      </c>
      <c r="I206">
        <v>0</v>
      </c>
      <c r="J206">
        <v>0</v>
      </c>
      <c r="K206">
        <v>0.12659999999999999</v>
      </c>
      <c r="L206">
        <v>0.84740000000000004</v>
      </c>
      <c r="M206">
        <v>2.4899999999999999E-2</v>
      </c>
      <c r="N206">
        <v>0.36399999999999999</v>
      </c>
      <c r="O206">
        <v>0</v>
      </c>
      <c r="P206">
        <v>0.1348</v>
      </c>
      <c r="Q206" s="1">
        <v>56379.9</v>
      </c>
      <c r="R206">
        <v>0.20630000000000001</v>
      </c>
      <c r="S206">
        <v>7.9399999999999998E-2</v>
      </c>
      <c r="T206">
        <v>0.71430000000000005</v>
      </c>
      <c r="U206">
        <v>8.1</v>
      </c>
      <c r="V206" s="1">
        <v>65714.33</v>
      </c>
      <c r="W206">
        <v>109.7</v>
      </c>
      <c r="X206" s="1">
        <v>127253.25</v>
      </c>
      <c r="Y206">
        <v>0.89049999999999996</v>
      </c>
      <c r="Z206">
        <v>5.91E-2</v>
      </c>
      <c r="AA206">
        <v>5.04E-2</v>
      </c>
      <c r="AB206">
        <v>0.1095</v>
      </c>
      <c r="AC206">
        <v>127.25</v>
      </c>
      <c r="AD206" s="1">
        <v>2991.95</v>
      </c>
      <c r="AE206">
        <v>381.77</v>
      </c>
      <c r="AF206" s="1">
        <v>108659.52</v>
      </c>
      <c r="AG206">
        <v>171</v>
      </c>
      <c r="AH206" s="1">
        <v>34187</v>
      </c>
      <c r="AI206" s="1">
        <v>48559</v>
      </c>
      <c r="AJ206">
        <v>46.8</v>
      </c>
      <c r="AK206">
        <v>21.6</v>
      </c>
      <c r="AL206">
        <v>32.450000000000003</v>
      </c>
      <c r="AM206">
        <v>3.6</v>
      </c>
      <c r="AN206">
        <v>841.13</v>
      </c>
      <c r="AO206">
        <v>1.0187999999999999</v>
      </c>
      <c r="AP206" s="1">
        <v>1381.2</v>
      </c>
      <c r="AQ206" s="1">
        <v>2212.63</v>
      </c>
      <c r="AR206" s="1">
        <v>5953.75</v>
      </c>
      <c r="AS206">
        <v>426.69</v>
      </c>
      <c r="AT206">
        <v>53.63</v>
      </c>
      <c r="AU206" s="1">
        <v>10027.870000000001</v>
      </c>
      <c r="AV206" s="1">
        <v>6310.79</v>
      </c>
      <c r="AW206">
        <v>0.56100000000000005</v>
      </c>
      <c r="AX206" s="1">
        <v>3157.16</v>
      </c>
      <c r="AY206">
        <v>0.28070000000000001</v>
      </c>
      <c r="AZ206" s="1">
        <v>1221.48</v>
      </c>
      <c r="BA206">
        <v>0.1086</v>
      </c>
      <c r="BB206">
        <v>559.66999999999996</v>
      </c>
      <c r="BC206">
        <v>4.9799999999999997E-2</v>
      </c>
      <c r="BD206" s="1">
        <v>11249.11</v>
      </c>
      <c r="BE206" s="1">
        <v>6240.29</v>
      </c>
      <c r="BF206">
        <v>2.1608999999999998</v>
      </c>
      <c r="BG206">
        <v>0.61280000000000001</v>
      </c>
      <c r="BH206">
        <v>0.192</v>
      </c>
      <c r="BI206">
        <v>0.1489</v>
      </c>
      <c r="BJ206">
        <v>2.7699999999999999E-2</v>
      </c>
      <c r="BK206">
        <v>1.8599999999999998E-2</v>
      </c>
    </row>
    <row r="207" spans="1:63" x14ac:dyDescent="0.25">
      <c r="A207" t="s">
        <v>205</v>
      </c>
      <c r="B207">
        <v>44065</v>
      </c>
      <c r="C207">
        <v>7</v>
      </c>
      <c r="D207">
        <v>231.13</v>
      </c>
      <c r="E207" s="1">
        <v>1617.9</v>
      </c>
      <c r="F207" s="1">
        <v>1665.54</v>
      </c>
      <c r="G207">
        <v>2.3999999999999998E-3</v>
      </c>
      <c r="H207">
        <v>0</v>
      </c>
      <c r="I207">
        <v>6.5699999999999995E-2</v>
      </c>
      <c r="J207">
        <v>1.1999999999999999E-3</v>
      </c>
      <c r="K207">
        <v>3.1399999999999997E-2</v>
      </c>
      <c r="L207">
        <v>0.84460000000000002</v>
      </c>
      <c r="M207">
        <v>5.4600000000000003E-2</v>
      </c>
      <c r="N207">
        <v>0.58209999999999995</v>
      </c>
      <c r="O207">
        <v>0</v>
      </c>
      <c r="P207">
        <v>0.1295</v>
      </c>
      <c r="Q207" s="1">
        <v>53396.66</v>
      </c>
      <c r="R207">
        <v>0.2072</v>
      </c>
      <c r="S207">
        <v>0.26129999999999998</v>
      </c>
      <c r="T207">
        <v>0.53149999999999997</v>
      </c>
      <c r="U207">
        <v>10.8</v>
      </c>
      <c r="V207" s="1">
        <v>72333.06</v>
      </c>
      <c r="W207">
        <v>146.91999999999999</v>
      </c>
      <c r="X207" s="1">
        <v>81326.34</v>
      </c>
      <c r="Y207">
        <v>0.71060000000000001</v>
      </c>
      <c r="Z207">
        <v>0.1903</v>
      </c>
      <c r="AA207">
        <v>9.9099999999999994E-2</v>
      </c>
      <c r="AB207">
        <v>0.28939999999999999</v>
      </c>
      <c r="AC207">
        <v>81.33</v>
      </c>
      <c r="AD207" s="1">
        <v>2890.32</v>
      </c>
      <c r="AE207">
        <v>483.94</v>
      </c>
      <c r="AF207" s="1">
        <v>74860.41</v>
      </c>
      <c r="AG207">
        <v>56</v>
      </c>
      <c r="AH207" s="1">
        <v>26276</v>
      </c>
      <c r="AI207" s="1">
        <v>40388</v>
      </c>
      <c r="AJ207">
        <v>48.4</v>
      </c>
      <c r="AK207">
        <v>34.43</v>
      </c>
      <c r="AL207">
        <v>32.99</v>
      </c>
      <c r="AM207">
        <v>4.0999999999999996</v>
      </c>
      <c r="AN207">
        <v>0</v>
      </c>
      <c r="AO207">
        <v>0.79369999999999996</v>
      </c>
      <c r="AP207" s="1">
        <v>1543.92</v>
      </c>
      <c r="AQ207" s="1">
        <v>1702.96</v>
      </c>
      <c r="AR207" s="1">
        <v>6033.8</v>
      </c>
      <c r="AS207">
        <v>492.22</v>
      </c>
      <c r="AT207">
        <v>52.57</v>
      </c>
      <c r="AU207" s="1">
        <v>9825.49</v>
      </c>
      <c r="AV207" s="1">
        <v>7199.03</v>
      </c>
      <c r="AW207">
        <v>0.61819999999999997</v>
      </c>
      <c r="AX207" s="1">
        <v>2230.2800000000002</v>
      </c>
      <c r="AY207">
        <v>0.1915</v>
      </c>
      <c r="AZ207" s="1">
        <v>1375.53</v>
      </c>
      <c r="BA207">
        <v>0.1181</v>
      </c>
      <c r="BB207">
        <v>839.84</v>
      </c>
      <c r="BC207">
        <v>7.2099999999999997E-2</v>
      </c>
      <c r="BD207" s="1">
        <v>11644.68</v>
      </c>
      <c r="BE207" s="1">
        <v>6795.66</v>
      </c>
      <c r="BF207">
        <v>2.8022</v>
      </c>
      <c r="BG207">
        <v>0.56499999999999995</v>
      </c>
      <c r="BH207">
        <v>0.21510000000000001</v>
      </c>
      <c r="BI207">
        <v>0.14449999999999999</v>
      </c>
      <c r="BJ207">
        <v>3.85E-2</v>
      </c>
      <c r="BK207">
        <v>3.6900000000000002E-2</v>
      </c>
    </row>
    <row r="208" spans="1:63" x14ac:dyDescent="0.25">
      <c r="A208" t="s">
        <v>206</v>
      </c>
      <c r="B208">
        <v>46342</v>
      </c>
      <c r="C208">
        <v>41</v>
      </c>
      <c r="D208">
        <v>63.14</v>
      </c>
      <c r="E208" s="1">
        <v>2588.9</v>
      </c>
      <c r="F208" s="1">
        <v>2643.46</v>
      </c>
      <c r="G208">
        <v>4.0000000000000002E-4</v>
      </c>
      <c r="H208">
        <v>0</v>
      </c>
      <c r="I208">
        <v>1.18E-2</v>
      </c>
      <c r="J208">
        <v>0</v>
      </c>
      <c r="K208">
        <v>2.7E-2</v>
      </c>
      <c r="L208">
        <v>0.92969999999999997</v>
      </c>
      <c r="M208">
        <v>3.1099999999999999E-2</v>
      </c>
      <c r="N208">
        <v>0.5474</v>
      </c>
      <c r="O208">
        <v>4.3E-3</v>
      </c>
      <c r="P208">
        <v>0.1643</v>
      </c>
      <c r="Q208" s="1">
        <v>55127.32</v>
      </c>
      <c r="R208">
        <v>0.26769999999999999</v>
      </c>
      <c r="S208">
        <v>0.20710000000000001</v>
      </c>
      <c r="T208">
        <v>0.52529999999999999</v>
      </c>
      <c r="U208">
        <v>14</v>
      </c>
      <c r="V208" s="1">
        <v>90186.79</v>
      </c>
      <c r="W208">
        <v>179.39</v>
      </c>
      <c r="X208" s="1">
        <v>98775.53</v>
      </c>
      <c r="Y208">
        <v>0.85580000000000001</v>
      </c>
      <c r="Z208">
        <v>8.9399999999999993E-2</v>
      </c>
      <c r="AA208">
        <v>5.4800000000000001E-2</v>
      </c>
      <c r="AB208">
        <v>0.14419999999999999</v>
      </c>
      <c r="AC208">
        <v>98.78</v>
      </c>
      <c r="AD208" s="1">
        <v>2279.27</v>
      </c>
      <c r="AE208">
        <v>356.27</v>
      </c>
      <c r="AF208" s="1">
        <v>96837.86</v>
      </c>
      <c r="AG208">
        <v>127</v>
      </c>
      <c r="AH208" s="1">
        <v>33359</v>
      </c>
      <c r="AI208" s="1">
        <v>50163</v>
      </c>
      <c r="AJ208">
        <v>24.5</v>
      </c>
      <c r="AK208">
        <v>22.85</v>
      </c>
      <c r="AL208">
        <v>24.33</v>
      </c>
      <c r="AM208">
        <v>0</v>
      </c>
      <c r="AN208" s="1">
        <v>1254.18</v>
      </c>
      <c r="AO208">
        <v>1.1448</v>
      </c>
      <c r="AP208" s="1">
        <v>1355.6</v>
      </c>
      <c r="AQ208" s="1">
        <v>2202.54</v>
      </c>
      <c r="AR208" s="1">
        <v>6217.48</v>
      </c>
      <c r="AS208">
        <v>604.02</v>
      </c>
      <c r="AT208">
        <v>328.1</v>
      </c>
      <c r="AU208" s="1">
        <v>10707.72</v>
      </c>
      <c r="AV208" s="1">
        <v>6361.13</v>
      </c>
      <c r="AW208">
        <v>0.55800000000000005</v>
      </c>
      <c r="AX208" s="1">
        <v>3048.92</v>
      </c>
      <c r="AY208">
        <v>0.26740000000000003</v>
      </c>
      <c r="AZ208" s="1">
        <v>1173.6300000000001</v>
      </c>
      <c r="BA208">
        <v>0.10290000000000001</v>
      </c>
      <c r="BB208">
        <v>816.95</v>
      </c>
      <c r="BC208">
        <v>7.17E-2</v>
      </c>
      <c r="BD208" s="1">
        <v>11400.63</v>
      </c>
      <c r="BE208" s="1">
        <v>6449.46</v>
      </c>
      <c r="BF208">
        <v>2.153</v>
      </c>
      <c r="BG208">
        <v>0.48010000000000003</v>
      </c>
      <c r="BH208">
        <v>0.17680000000000001</v>
      </c>
      <c r="BI208">
        <v>0.27829999999999999</v>
      </c>
      <c r="BJ208">
        <v>5.6399999999999999E-2</v>
      </c>
      <c r="BK208">
        <v>8.5000000000000006E-3</v>
      </c>
    </row>
    <row r="209" spans="1:63" x14ac:dyDescent="0.25">
      <c r="A209" t="s">
        <v>207</v>
      </c>
      <c r="B209">
        <v>46193</v>
      </c>
      <c r="C209">
        <v>182</v>
      </c>
      <c r="D209">
        <v>10.94</v>
      </c>
      <c r="E209" s="1">
        <v>1991.78</v>
      </c>
      <c r="F209" s="1">
        <v>1880.29</v>
      </c>
      <c r="G209">
        <v>4.4999999999999997E-3</v>
      </c>
      <c r="H209">
        <v>1.5E-3</v>
      </c>
      <c r="I209">
        <v>6.7999999999999996E-3</v>
      </c>
      <c r="J209">
        <v>2.0999999999999999E-3</v>
      </c>
      <c r="K209">
        <v>1.8100000000000002E-2</v>
      </c>
      <c r="L209">
        <v>0.95009999999999994</v>
      </c>
      <c r="M209">
        <v>1.7000000000000001E-2</v>
      </c>
      <c r="N209">
        <v>0.38150000000000001</v>
      </c>
      <c r="O209">
        <v>0</v>
      </c>
      <c r="P209">
        <v>0.16339999999999999</v>
      </c>
      <c r="Q209" s="1">
        <v>49224.58</v>
      </c>
      <c r="R209">
        <v>0.26269999999999999</v>
      </c>
      <c r="S209">
        <v>0.1525</v>
      </c>
      <c r="T209">
        <v>0.5847</v>
      </c>
      <c r="U209">
        <v>9</v>
      </c>
      <c r="V209" s="1">
        <v>76669.440000000002</v>
      </c>
      <c r="W209">
        <v>208.54</v>
      </c>
      <c r="X209" s="1">
        <v>137441.42000000001</v>
      </c>
      <c r="Y209">
        <v>0.91749999999999998</v>
      </c>
      <c r="Z209">
        <v>5.6800000000000003E-2</v>
      </c>
      <c r="AA209">
        <v>2.5700000000000001E-2</v>
      </c>
      <c r="AB209">
        <v>8.2500000000000004E-2</v>
      </c>
      <c r="AC209">
        <v>137.44</v>
      </c>
      <c r="AD209" s="1">
        <v>3060.1</v>
      </c>
      <c r="AE209">
        <v>472.75</v>
      </c>
      <c r="AF209" s="1">
        <v>129607.7</v>
      </c>
      <c r="AG209">
        <v>281</v>
      </c>
      <c r="AH209" s="1">
        <v>34616</v>
      </c>
      <c r="AI209" s="1">
        <v>49415</v>
      </c>
      <c r="AJ209">
        <v>28.1</v>
      </c>
      <c r="AK209">
        <v>22</v>
      </c>
      <c r="AL209">
        <v>23.9</v>
      </c>
      <c r="AM209">
        <v>5</v>
      </c>
      <c r="AN209">
        <v>0</v>
      </c>
      <c r="AO209">
        <v>0.89029999999999998</v>
      </c>
      <c r="AP209" s="1">
        <v>1254.1199999999999</v>
      </c>
      <c r="AQ209" s="1">
        <v>1980.19</v>
      </c>
      <c r="AR209" s="1">
        <v>4877.9399999999996</v>
      </c>
      <c r="AS209">
        <v>420.81</v>
      </c>
      <c r="AT209">
        <v>372.35</v>
      </c>
      <c r="AU209" s="1">
        <v>8905.42</v>
      </c>
      <c r="AV209" s="1">
        <v>6019.29</v>
      </c>
      <c r="AW209">
        <v>0.57499999999999996</v>
      </c>
      <c r="AX209" s="1">
        <v>2680.07</v>
      </c>
      <c r="AY209">
        <v>0.25600000000000001</v>
      </c>
      <c r="AZ209" s="1">
        <v>1152.8</v>
      </c>
      <c r="BA209">
        <v>0.1101</v>
      </c>
      <c r="BB209">
        <v>615.79999999999995</v>
      </c>
      <c r="BC209">
        <v>5.8799999999999998E-2</v>
      </c>
      <c r="BD209" s="1">
        <v>10467.969999999999</v>
      </c>
      <c r="BE209" s="1">
        <v>5036.92</v>
      </c>
      <c r="BF209">
        <v>1.8095000000000001</v>
      </c>
      <c r="BG209">
        <v>0.56130000000000002</v>
      </c>
      <c r="BH209">
        <v>0.20349999999999999</v>
      </c>
      <c r="BI209">
        <v>0.1666</v>
      </c>
      <c r="BJ209">
        <v>5.2499999999999998E-2</v>
      </c>
      <c r="BK209">
        <v>1.6E-2</v>
      </c>
    </row>
    <row r="210" spans="1:63" x14ac:dyDescent="0.25">
      <c r="A210" t="s">
        <v>208</v>
      </c>
      <c r="B210">
        <v>45864</v>
      </c>
      <c r="C210">
        <v>122</v>
      </c>
      <c r="D210">
        <v>10.36</v>
      </c>
      <c r="E210" s="1">
        <v>1264.3800000000001</v>
      </c>
      <c r="F210" s="1">
        <v>1180.45</v>
      </c>
      <c r="G210">
        <v>8.0000000000000004E-4</v>
      </c>
      <c r="H210">
        <v>0</v>
      </c>
      <c r="I210">
        <v>7.0000000000000001E-3</v>
      </c>
      <c r="J210">
        <v>2.5000000000000001E-3</v>
      </c>
      <c r="K210">
        <v>1.6400000000000001E-2</v>
      </c>
      <c r="L210">
        <v>0.94220000000000004</v>
      </c>
      <c r="M210">
        <v>3.09E-2</v>
      </c>
      <c r="N210">
        <v>0.49469999999999997</v>
      </c>
      <c r="O210">
        <v>4.0000000000000002E-4</v>
      </c>
      <c r="P210">
        <v>0.1502</v>
      </c>
      <c r="Q210" s="1">
        <v>52107.9</v>
      </c>
      <c r="R210">
        <v>0.29759999999999998</v>
      </c>
      <c r="S210">
        <v>9.5200000000000007E-2</v>
      </c>
      <c r="T210">
        <v>0.60709999999999997</v>
      </c>
      <c r="U210">
        <v>8.1999999999999993</v>
      </c>
      <c r="V210" s="1">
        <v>65975.289999999994</v>
      </c>
      <c r="W210">
        <v>148.54</v>
      </c>
      <c r="X210" s="1">
        <v>143004.24</v>
      </c>
      <c r="Y210">
        <v>0.89680000000000004</v>
      </c>
      <c r="Z210">
        <v>6.6400000000000001E-2</v>
      </c>
      <c r="AA210">
        <v>3.6799999999999999E-2</v>
      </c>
      <c r="AB210">
        <v>0.1032</v>
      </c>
      <c r="AC210">
        <v>143</v>
      </c>
      <c r="AD210" s="1">
        <v>3322.08</v>
      </c>
      <c r="AE210">
        <v>478.75</v>
      </c>
      <c r="AF210" s="1">
        <v>130951.18</v>
      </c>
      <c r="AG210">
        <v>294</v>
      </c>
      <c r="AH210" s="1">
        <v>28696</v>
      </c>
      <c r="AI210" s="1">
        <v>43999</v>
      </c>
      <c r="AJ210">
        <v>44.47</v>
      </c>
      <c r="AK210">
        <v>22.23</v>
      </c>
      <c r="AL210">
        <v>24.95</v>
      </c>
      <c r="AM210">
        <v>4</v>
      </c>
      <c r="AN210">
        <v>0</v>
      </c>
      <c r="AO210">
        <v>1.0833999999999999</v>
      </c>
      <c r="AP210" s="1">
        <v>1621.91</v>
      </c>
      <c r="AQ210" s="1">
        <v>2467.69</v>
      </c>
      <c r="AR210" s="1">
        <v>5277.3</v>
      </c>
      <c r="AS210">
        <v>448.36</v>
      </c>
      <c r="AT210">
        <v>83.99</v>
      </c>
      <c r="AU210" s="1">
        <v>9899.25</v>
      </c>
      <c r="AV210" s="1">
        <v>6216.34</v>
      </c>
      <c r="AW210">
        <v>0.56559999999999999</v>
      </c>
      <c r="AX210" s="1">
        <v>2894.38</v>
      </c>
      <c r="AY210">
        <v>0.26329999999999998</v>
      </c>
      <c r="AZ210" s="1">
        <v>1015.14</v>
      </c>
      <c r="BA210">
        <v>9.2399999999999996E-2</v>
      </c>
      <c r="BB210">
        <v>865.13</v>
      </c>
      <c r="BC210">
        <v>7.8700000000000006E-2</v>
      </c>
      <c r="BD210" s="1">
        <v>10990.99</v>
      </c>
      <c r="BE210" s="1">
        <v>5047.22</v>
      </c>
      <c r="BF210">
        <v>2.0276000000000001</v>
      </c>
      <c r="BG210">
        <v>0.51800000000000002</v>
      </c>
      <c r="BH210">
        <v>0.24349999999999999</v>
      </c>
      <c r="BI210">
        <v>0.1862</v>
      </c>
      <c r="BJ210">
        <v>3.4500000000000003E-2</v>
      </c>
      <c r="BK210">
        <v>1.7899999999999999E-2</v>
      </c>
    </row>
    <row r="211" spans="1:63" x14ac:dyDescent="0.25">
      <c r="A211" t="s">
        <v>209</v>
      </c>
      <c r="B211">
        <v>44073</v>
      </c>
      <c r="C211">
        <v>2</v>
      </c>
      <c r="D211">
        <v>546.47</v>
      </c>
      <c r="E211" s="1">
        <v>1092.94</v>
      </c>
      <c r="F211" s="1">
        <v>1047.1300000000001</v>
      </c>
      <c r="G211">
        <v>7.7000000000000002E-3</v>
      </c>
      <c r="H211">
        <v>8.0000000000000004E-4</v>
      </c>
      <c r="I211">
        <v>1.1900000000000001E-2</v>
      </c>
      <c r="J211">
        <v>1.9E-3</v>
      </c>
      <c r="K211">
        <v>2.07E-2</v>
      </c>
      <c r="L211">
        <v>0.91790000000000005</v>
      </c>
      <c r="M211">
        <v>3.9100000000000003E-2</v>
      </c>
      <c r="N211">
        <v>9.2299999999999993E-2</v>
      </c>
      <c r="O211">
        <v>6.7999999999999996E-3</v>
      </c>
      <c r="P211">
        <v>0.1027</v>
      </c>
      <c r="Q211" s="1">
        <v>73127.55</v>
      </c>
      <c r="R211">
        <v>0.16669999999999999</v>
      </c>
      <c r="S211">
        <v>0.26190000000000002</v>
      </c>
      <c r="T211">
        <v>0.57140000000000002</v>
      </c>
      <c r="U211">
        <v>11</v>
      </c>
      <c r="V211" s="1">
        <v>94497.73</v>
      </c>
      <c r="W211">
        <v>99.29</v>
      </c>
      <c r="X211" s="1">
        <v>284657.2</v>
      </c>
      <c r="Y211">
        <v>0.80210000000000004</v>
      </c>
      <c r="Z211">
        <v>0.16320000000000001</v>
      </c>
      <c r="AA211">
        <v>3.4700000000000002E-2</v>
      </c>
      <c r="AB211">
        <v>0.19789999999999999</v>
      </c>
      <c r="AC211">
        <v>284.66000000000003</v>
      </c>
      <c r="AD211" s="1">
        <v>13515.37</v>
      </c>
      <c r="AE211" s="1">
        <v>1246.52</v>
      </c>
      <c r="AF211" s="1">
        <v>280469.36</v>
      </c>
      <c r="AG211">
        <v>590</v>
      </c>
      <c r="AH211" s="1">
        <v>52074</v>
      </c>
      <c r="AI211" s="1">
        <v>91351</v>
      </c>
      <c r="AJ211">
        <v>105.15</v>
      </c>
      <c r="AK211">
        <v>41.23</v>
      </c>
      <c r="AL211">
        <v>65.95</v>
      </c>
      <c r="AM211">
        <v>5</v>
      </c>
      <c r="AN211">
        <v>0</v>
      </c>
      <c r="AO211">
        <v>0.747</v>
      </c>
      <c r="AP211" s="1">
        <v>2327.63</v>
      </c>
      <c r="AQ211" s="1">
        <v>1754.1</v>
      </c>
      <c r="AR211" s="1">
        <v>9122.14</v>
      </c>
      <c r="AS211" s="1">
        <v>1194.8800000000001</v>
      </c>
      <c r="AT211" s="1">
        <v>1419.6</v>
      </c>
      <c r="AU211" s="1">
        <v>15818.36</v>
      </c>
      <c r="AV211" s="1">
        <v>3488.78</v>
      </c>
      <c r="AW211">
        <v>0.19189999999999999</v>
      </c>
      <c r="AX211" s="1">
        <v>12713.79</v>
      </c>
      <c r="AY211">
        <v>0.69930000000000003</v>
      </c>
      <c r="AZ211" s="1">
        <v>1565.63</v>
      </c>
      <c r="BA211">
        <v>8.6099999999999996E-2</v>
      </c>
      <c r="BB211">
        <v>412.06</v>
      </c>
      <c r="BC211">
        <v>2.2700000000000001E-2</v>
      </c>
      <c r="BD211" s="1">
        <v>18180.259999999998</v>
      </c>
      <c r="BE211" s="1">
        <v>1083.53</v>
      </c>
      <c r="BF211">
        <v>0.1016</v>
      </c>
      <c r="BG211">
        <v>0.59099999999999997</v>
      </c>
      <c r="BH211">
        <v>0.22239999999999999</v>
      </c>
      <c r="BI211">
        <v>0.14960000000000001</v>
      </c>
      <c r="BJ211">
        <v>2.1100000000000001E-2</v>
      </c>
      <c r="BK211">
        <v>1.5900000000000001E-2</v>
      </c>
    </row>
    <row r="212" spans="1:63" x14ac:dyDescent="0.25">
      <c r="A212" t="s">
        <v>210</v>
      </c>
      <c r="B212">
        <v>45393</v>
      </c>
      <c r="C212">
        <v>40</v>
      </c>
      <c r="D212">
        <v>61.04</v>
      </c>
      <c r="E212" s="1">
        <v>2441.73</v>
      </c>
      <c r="F212" s="1">
        <v>2386.33</v>
      </c>
      <c r="G212">
        <v>1.6E-2</v>
      </c>
      <c r="H212">
        <v>4.0000000000000002E-4</v>
      </c>
      <c r="I212">
        <v>6.4000000000000003E-3</v>
      </c>
      <c r="J212">
        <v>2.0000000000000001E-4</v>
      </c>
      <c r="K212">
        <v>1.7100000000000001E-2</v>
      </c>
      <c r="L212">
        <v>0.93610000000000004</v>
      </c>
      <c r="M212">
        <v>2.3699999999999999E-2</v>
      </c>
      <c r="N212">
        <v>4.6600000000000003E-2</v>
      </c>
      <c r="O212">
        <v>7.6E-3</v>
      </c>
      <c r="P212">
        <v>0.11070000000000001</v>
      </c>
      <c r="Q212" s="1">
        <v>64029.51</v>
      </c>
      <c r="R212">
        <v>0.1071</v>
      </c>
      <c r="S212">
        <v>0.32140000000000002</v>
      </c>
      <c r="T212">
        <v>0.57140000000000002</v>
      </c>
      <c r="U212">
        <v>13</v>
      </c>
      <c r="V212" s="1">
        <v>96698.38</v>
      </c>
      <c r="W212">
        <v>186.76</v>
      </c>
      <c r="X212" s="1">
        <v>181762.93</v>
      </c>
      <c r="Y212">
        <v>0.87360000000000004</v>
      </c>
      <c r="Z212">
        <v>9.6699999999999994E-2</v>
      </c>
      <c r="AA212">
        <v>2.9700000000000001E-2</v>
      </c>
      <c r="AB212">
        <v>0.12640000000000001</v>
      </c>
      <c r="AC212">
        <v>181.76</v>
      </c>
      <c r="AD212" s="1">
        <v>8866.08</v>
      </c>
      <c r="AE212" s="1">
        <v>1015.79</v>
      </c>
      <c r="AF212" s="1">
        <v>202468.2</v>
      </c>
      <c r="AG212">
        <v>525</v>
      </c>
      <c r="AH212" s="1">
        <v>62455</v>
      </c>
      <c r="AI212" s="1">
        <v>123615</v>
      </c>
      <c r="AJ212">
        <v>86.4</v>
      </c>
      <c r="AK212">
        <v>46.16</v>
      </c>
      <c r="AL212">
        <v>60.91</v>
      </c>
      <c r="AM212">
        <v>5.2</v>
      </c>
      <c r="AN212">
        <v>0</v>
      </c>
      <c r="AO212">
        <v>0.65600000000000003</v>
      </c>
      <c r="AP212" s="1">
        <v>1617.79</v>
      </c>
      <c r="AQ212" s="1">
        <v>1861.98</v>
      </c>
      <c r="AR212" s="1">
        <v>6918.56</v>
      </c>
      <c r="AS212">
        <v>799.39</v>
      </c>
      <c r="AT212">
        <v>423.07</v>
      </c>
      <c r="AU212" s="1">
        <v>11620.77</v>
      </c>
      <c r="AV212" s="1">
        <v>3565.54</v>
      </c>
      <c r="AW212">
        <v>0.29520000000000002</v>
      </c>
      <c r="AX212" s="1">
        <v>7577.05</v>
      </c>
      <c r="AY212">
        <v>0.62739999999999996</v>
      </c>
      <c r="AZ212">
        <v>713.99</v>
      </c>
      <c r="BA212">
        <v>5.91E-2</v>
      </c>
      <c r="BB212">
        <v>219.93</v>
      </c>
      <c r="BC212">
        <v>1.8200000000000001E-2</v>
      </c>
      <c r="BD212" s="1">
        <v>12076.51</v>
      </c>
      <c r="BE212" s="1">
        <v>2177.23</v>
      </c>
      <c r="BF212">
        <v>0.24829999999999999</v>
      </c>
      <c r="BG212">
        <v>0.54049999999999998</v>
      </c>
      <c r="BH212">
        <v>0.26869999999999999</v>
      </c>
      <c r="BI212">
        <v>0.14069999999999999</v>
      </c>
      <c r="BJ212">
        <v>3.6799999999999999E-2</v>
      </c>
      <c r="BK212">
        <v>1.3299999999999999E-2</v>
      </c>
    </row>
    <row r="213" spans="1:63" x14ac:dyDescent="0.25">
      <c r="A213" t="s">
        <v>211</v>
      </c>
      <c r="B213">
        <v>49619</v>
      </c>
      <c r="C213">
        <v>39</v>
      </c>
      <c r="D213">
        <v>16.850000000000001</v>
      </c>
      <c r="E213">
        <v>656.96</v>
      </c>
      <c r="F213">
        <v>585.54</v>
      </c>
      <c r="G213">
        <v>0</v>
      </c>
      <c r="H213">
        <v>0</v>
      </c>
      <c r="I213">
        <v>8.9999999999999998E-4</v>
      </c>
      <c r="J213">
        <v>0</v>
      </c>
      <c r="K213">
        <v>7.7000000000000002E-3</v>
      </c>
      <c r="L213">
        <v>0.9728</v>
      </c>
      <c r="M213">
        <v>1.8700000000000001E-2</v>
      </c>
      <c r="N213">
        <v>0.55459999999999998</v>
      </c>
      <c r="O213">
        <v>0</v>
      </c>
      <c r="P213">
        <v>0.15690000000000001</v>
      </c>
      <c r="Q213" s="1">
        <v>40575.19</v>
      </c>
      <c r="R213">
        <v>0.5</v>
      </c>
      <c r="S213">
        <v>0.21429999999999999</v>
      </c>
      <c r="T213">
        <v>0.28570000000000001</v>
      </c>
      <c r="U213">
        <v>9</v>
      </c>
      <c r="V213" s="1">
        <v>51185.11</v>
      </c>
      <c r="W213">
        <v>70.45</v>
      </c>
      <c r="X213" s="1">
        <v>115769.3</v>
      </c>
      <c r="Y213">
        <v>0.71709999999999996</v>
      </c>
      <c r="Z213">
        <v>0.12720000000000001</v>
      </c>
      <c r="AA213">
        <v>0.15579999999999999</v>
      </c>
      <c r="AB213">
        <v>0.28289999999999998</v>
      </c>
      <c r="AC213">
        <v>115.77</v>
      </c>
      <c r="AD213" s="1">
        <v>3488.79</v>
      </c>
      <c r="AE213">
        <v>377.8</v>
      </c>
      <c r="AF213" s="1">
        <v>109734.27</v>
      </c>
      <c r="AG213">
        <v>184</v>
      </c>
      <c r="AH213" s="1">
        <v>32876</v>
      </c>
      <c r="AI213" s="1">
        <v>52536</v>
      </c>
      <c r="AJ213">
        <v>35.94</v>
      </c>
      <c r="AK213">
        <v>28.53</v>
      </c>
      <c r="AL213">
        <v>32.06</v>
      </c>
      <c r="AM213">
        <v>4.87</v>
      </c>
      <c r="AN213">
        <v>0</v>
      </c>
      <c r="AO213">
        <v>0.90349999999999997</v>
      </c>
      <c r="AP213" s="1">
        <v>1605.91</v>
      </c>
      <c r="AQ213" s="1">
        <v>2178.37</v>
      </c>
      <c r="AR213" s="1">
        <v>5666.43</v>
      </c>
      <c r="AS213">
        <v>403.6</v>
      </c>
      <c r="AT213">
        <v>312.89</v>
      </c>
      <c r="AU213" s="1">
        <v>10167.129999999999</v>
      </c>
      <c r="AV213" s="1">
        <v>8369.74</v>
      </c>
      <c r="AW213">
        <v>0.59330000000000005</v>
      </c>
      <c r="AX213" s="1">
        <v>3251.52</v>
      </c>
      <c r="AY213">
        <v>0.23050000000000001</v>
      </c>
      <c r="AZ213" s="1">
        <v>1335.13</v>
      </c>
      <c r="BA213">
        <v>9.4600000000000004E-2</v>
      </c>
      <c r="BB213" s="1">
        <v>1150.78</v>
      </c>
      <c r="BC213">
        <v>8.1600000000000006E-2</v>
      </c>
      <c r="BD213" s="1">
        <v>14107.17</v>
      </c>
      <c r="BE213" s="1">
        <v>5882.05</v>
      </c>
      <c r="BF213">
        <v>2.2652999999999999</v>
      </c>
      <c r="BG213">
        <v>0.40339999999999998</v>
      </c>
      <c r="BH213">
        <v>0.20169999999999999</v>
      </c>
      <c r="BI213">
        <v>0.33179999999999998</v>
      </c>
      <c r="BJ213">
        <v>4.5400000000000003E-2</v>
      </c>
      <c r="BK213">
        <v>1.77E-2</v>
      </c>
    </row>
    <row r="214" spans="1:63" x14ac:dyDescent="0.25">
      <c r="A214" t="s">
        <v>212</v>
      </c>
      <c r="B214">
        <v>50013</v>
      </c>
      <c r="C214">
        <v>33</v>
      </c>
      <c r="D214">
        <v>127.5</v>
      </c>
      <c r="E214" s="1">
        <v>4207.58</v>
      </c>
      <c r="F214" s="1">
        <v>4012.55</v>
      </c>
      <c r="G214">
        <v>2.2800000000000001E-2</v>
      </c>
      <c r="H214">
        <v>5.0000000000000001E-4</v>
      </c>
      <c r="I214">
        <v>2.2800000000000001E-2</v>
      </c>
      <c r="J214">
        <v>1.1999999999999999E-3</v>
      </c>
      <c r="K214">
        <v>1.0200000000000001E-2</v>
      </c>
      <c r="L214">
        <v>0.9214</v>
      </c>
      <c r="M214">
        <v>2.1100000000000001E-2</v>
      </c>
      <c r="N214">
        <v>0.19239999999999999</v>
      </c>
      <c r="O214">
        <v>7.7999999999999996E-3</v>
      </c>
      <c r="P214">
        <v>0.1201</v>
      </c>
      <c r="Q214" s="1">
        <v>60770.03</v>
      </c>
      <c r="R214">
        <v>0.31080000000000002</v>
      </c>
      <c r="S214">
        <v>0.2117</v>
      </c>
      <c r="T214">
        <v>0.47749999999999998</v>
      </c>
      <c r="U214">
        <v>26.4</v>
      </c>
      <c r="V214" s="1">
        <v>76151.83</v>
      </c>
      <c r="W214">
        <v>156.11000000000001</v>
      </c>
      <c r="X214" s="1">
        <v>165524.99</v>
      </c>
      <c r="Y214">
        <v>0.76590000000000003</v>
      </c>
      <c r="Z214">
        <v>0.20399999999999999</v>
      </c>
      <c r="AA214">
        <v>3.0099999999999998E-2</v>
      </c>
      <c r="AB214">
        <v>0.2341</v>
      </c>
      <c r="AC214">
        <v>165.52</v>
      </c>
      <c r="AD214" s="1">
        <v>6153.6</v>
      </c>
      <c r="AE214">
        <v>796.07</v>
      </c>
      <c r="AF214" s="1">
        <v>170288.27</v>
      </c>
      <c r="AG214">
        <v>461</v>
      </c>
      <c r="AH214" s="1">
        <v>40917</v>
      </c>
      <c r="AI214" s="1">
        <v>71944</v>
      </c>
      <c r="AJ214">
        <v>42.86</v>
      </c>
      <c r="AK214">
        <v>37.119999999999997</v>
      </c>
      <c r="AL214">
        <v>36.53</v>
      </c>
      <c r="AM214">
        <v>0.6</v>
      </c>
      <c r="AN214">
        <v>0</v>
      </c>
      <c r="AO214">
        <v>0.76719999999999999</v>
      </c>
      <c r="AP214" s="1">
        <v>1069.1400000000001</v>
      </c>
      <c r="AQ214" s="1">
        <v>1446.13</v>
      </c>
      <c r="AR214" s="1">
        <v>5761.03</v>
      </c>
      <c r="AS214">
        <v>657.97</v>
      </c>
      <c r="AT214">
        <v>374.19</v>
      </c>
      <c r="AU214" s="1">
        <v>9308.4699999999993</v>
      </c>
      <c r="AV214" s="1">
        <v>4209.82</v>
      </c>
      <c r="AW214">
        <v>0.4007</v>
      </c>
      <c r="AX214" s="1">
        <v>5383.33</v>
      </c>
      <c r="AY214">
        <v>0.51239999999999997</v>
      </c>
      <c r="AZ214">
        <v>530.12</v>
      </c>
      <c r="BA214">
        <v>5.0500000000000003E-2</v>
      </c>
      <c r="BB214">
        <v>383.78</v>
      </c>
      <c r="BC214">
        <v>3.6499999999999998E-2</v>
      </c>
      <c r="BD214" s="1">
        <v>10507.06</v>
      </c>
      <c r="BE214" s="1">
        <v>2758.19</v>
      </c>
      <c r="BF214">
        <v>0.47399999999999998</v>
      </c>
      <c r="BG214">
        <v>0.59030000000000005</v>
      </c>
      <c r="BH214">
        <v>0.2387</v>
      </c>
      <c r="BI214">
        <v>0.12820000000000001</v>
      </c>
      <c r="BJ214">
        <v>2.92E-2</v>
      </c>
      <c r="BK214">
        <v>1.3599999999999999E-2</v>
      </c>
    </row>
    <row r="215" spans="1:63" x14ac:dyDescent="0.25">
      <c r="A215" t="s">
        <v>213</v>
      </c>
      <c r="B215">
        <v>50559</v>
      </c>
      <c r="C215">
        <v>53</v>
      </c>
      <c r="D215">
        <v>20.07</v>
      </c>
      <c r="E215" s="1">
        <v>1063.6199999999999</v>
      </c>
      <c r="F215" s="1">
        <v>1017.15</v>
      </c>
      <c r="G215">
        <v>2E-3</v>
      </c>
      <c r="H215">
        <v>1E-3</v>
      </c>
      <c r="I215">
        <v>7.1999999999999998E-3</v>
      </c>
      <c r="J215">
        <v>4.8999999999999998E-3</v>
      </c>
      <c r="K215">
        <v>1.18E-2</v>
      </c>
      <c r="L215">
        <v>0.96140000000000003</v>
      </c>
      <c r="M215">
        <v>1.17E-2</v>
      </c>
      <c r="N215">
        <v>0.27539999999999998</v>
      </c>
      <c r="O215">
        <v>0</v>
      </c>
      <c r="P215">
        <v>0.1047</v>
      </c>
      <c r="Q215" s="1">
        <v>51990.93</v>
      </c>
      <c r="R215">
        <v>0.58750000000000002</v>
      </c>
      <c r="S215">
        <v>0.2</v>
      </c>
      <c r="T215">
        <v>0.21249999999999999</v>
      </c>
      <c r="U215">
        <v>6.6</v>
      </c>
      <c r="V215" s="1">
        <v>81364.09</v>
      </c>
      <c r="W215">
        <v>153.43</v>
      </c>
      <c r="X215" s="1">
        <v>141315.98000000001</v>
      </c>
      <c r="Y215">
        <v>0.8891</v>
      </c>
      <c r="Z215">
        <v>7.9600000000000004E-2</v>
      </c>
      <c r="AA215">
        <v>3.1300000000000001E-2</v>
      </c>
      <c r="AB215">
        <v>0.1109</v>
      </c>
      <c r="AC215">
        <v>141.32</v>
      </c>
      <c r="AD215" s="1">
        <v>4554.3599999999997</v>
      </c>
      <c r="AE215">
        <v>652.53</v>
      </c>
      <c r="AF215" s="1">
        <v>134427.60999999999</v>
      </c>
      <c r="AG215">
        <v>320</v>
      </c>
      <c r="AH215" s="1">
        <v>34834</v>
      </c>
      <c r="AI215" s="1">
        <v>60766</v>
      </c>
      <c r="AJ215">
        <v>55.85</v>
      </c>
      <c r="AK215">
        <v>31.2</v>
      </c>
      <c r="AL215">
        <v>34.380000000000003</v>
      </c>
      <c r="AM215">
        <v>4.9000000000000004</v>
      </c>
      <c r="AN215">
        <v>0</v>
      </c>
      <c r="AO215">
        <v>0.89470000000000005</v>
      </c>
      <c r="AP215" s="1">
        <v>1421.12</v>
      </c>
      <c r="AQ215" s="1">
        <v>1797.26</v>
      </c>
      <c r="AR215" s="1">
        <v>6227.95</v>
      </c>
      <c r="AS215">
        <v>430.45</v>
      </c>
      <c r="AT215">
        <v>230.66</v>
      </c>
      <c r="AU215" s="1">
        <v>10107.42</v>
      </c>
      <c r="AV215" s="1">
        <v>5719.68</v>
      </c>
      <c r="AW215">
        <v>0.50160000000000005</v>
      </c>
      <c r="AX215" s="1">
        <v>3853.47</v>
      </c>
      <c r="AY215">
        <v>0.33789999999999998</v>
      </c>
      <c r="AZ215" s="1">
        <v>1437.71</v>
      </c>
      <c r="BA215">
        <v>0.12609999999999999</v>
      </c>
      <c r="BB215">
        <v>391.69</v>
      </c>
      <c r="BC215">
        <v>3.44E-2</v>
      </c>
      <c r="BD215" s="1">
        <v>11402.54</v>
      </c>
      <c r="BE215" s="1">
        <v>5103.6000000000004</v>
      </c>
      <c r="BF215">
        <v>1.1157999999999999</v>
      </c>
      <c r="BG215">
        <v>0.55700000000000005</v>
      </c>
      <c r="BH215">
        <v>0.18690000000000001</v>
      </c>
      <c r="BI215">
        <v>0.1895</v>
      </c>
      <c r="BJ215">
        <v>5.2699999999999997E-2</v>
      </c>
      <c r="BK215">
        <v>1.3899999999999999E-2</v>
      </c>
    </row>
    <row r="216" spans="1:63" x14ac:dyDescent="0.25">
      <c r="A216" t="s">
        <v>214</v>
      </c>
      <c r="B216">
        <v>47266</v>
      </c>
      <c r="C216">
        <v>112</v>
      </c>
      <c r="D216">
        <v>11.3</v>
      </c>
      <c r="E216" s="1">
        <v>1265.17</v>
      </c>
      <c r="F216" s="1">
        <v>1254.48</v>
      </c>
      <c r="G216">
        <v>8.0000000000000004E-4</v>
      </c>
      <c r="H216">
        <v>0</v>
      </c>
      <c r="I216">
        <v>6.1999999999999998E-3</v>
      </c>
      <c r="J216">
        <v>0</v>
      </c>
      <c r="K216">
        <v>1.49E-2</v>
      </c>
      <c r="L216">
        <v>0.95209999999999995</v>
      </c>
      <c r="M216">
        <v>2.5999999999999999E-2</v>
      </c>
      <c r="N216">
        <v>0.30170000000000002</v>
      </c>
      <c r="O216">
        <v>2.3E-3</v>
      </c>
      <c r="P216">
        <v>0.1246</v>
      </c>
      <c r="Q216" s="1">
        <v>49859.18</v>
      </c>
      <c r="R216">
        <v>0.2021</v>
      </c>
      <c r="S216">
        <v>0.26600000000000001</v>
      </c>
      <c r="T216">
        <v>0.53190000000000004</v>
      </c>
      <c r="U216">
        <v>13.1</v>
      </c>
      <c r="V216" s="1">
        <v>65290.38</v>
      </c>
      <c r="W216">
        <v>92.99</v>
      </c>
      <c r="X216" s="1">
        <v>190293.24</v>
      </c>
      <c r="Y216">
        <v>0.90810000000000002</v>
      </c>
      <c r="Z216">
        <v>3.6700000000000003E-2</v>
      </c>
      <c r="AA216">
        <v>5.5300000000000002E-2</v>
      </c>
      <c r="AB216">
        <v>9.1899999999999996E-2</v>
      </c>
      <c r="AC216">
        <v>190.29</v>
      </c>
      <c r="AD216" s="1">
        <v>4301.5200000000004</v>
      </c>
      <c r="AE216">
        <v>573.76</v>
      </c>
      <c r="AF216" s="1">
        <v>170481.75</v>
      </c>
      <c r="AG216">
        <v>463</v>
      </c>
      <c r="AH216" s="1">
        <v>36182</v>
      </c>
      <c r="AI216" s="1">
        <v>54972</v>
      </c>
      <c r="AJ216">
        <v>30.45</v>
      </c>
      <c r="AK216">
        <v>22.11</v>
      </c>
      <c r="AL216">
        <v>23.15</v>
      </c>
      <c r="AM216">
        <v>3.95</v>
      </c>
      <c r="AN216" s="1">
        <v>1419.84</v>
      </c>
      <c r="AO216">
        <v>1.4165000000000001</v>
      </c>
      <c r="AP216" s="1">
        <v>1516.13</v>
      </c>
      <c r="AQ216" s="1">
        <v>2455.6999999999998</v>
      </c>
      <c r="AR216" s="1">
        <v>5492.49</v>
      </c>
      <c r="AS216">
        <v>351.06</v>
      </c>
      <c r="AT216">
        <v>287.52</v>
      </c>
      <c r="AU216" s="1">
        <v>10102.92</v>
      </c>
      <c r="AV216" s="1">
        <v>4996.45</v>
      </c>
      <c r="AW216">
        <v>0.42270000000000002</v>
      </c>
      <c r="AX216" s="1">
        <v>5040.76</v>
      </c>
      <c r="AY216">
        <v>0.4264</v>
      </c>
      <c r="AZ216" s="1">
        <v>1252.68</v>
      </c>
      <c r="BA216">
        <v>0.106</v>
      </c>
      <c r="BB216">
        <v>530.42999999999995</v>
      </c>
      <c r="BC216">
        <v>4.4900000000000002E-2</v>
      </c>
      <c r="BD216" s="1">
        <v>11820.33</v>
      </c>
      <c r="BE216" s="1">
        <v>4036.19</v>
      </c>
      <c r="BF216">
        <v>1.1303000000000001</v>
      </c>
      <c r="BG216">
        <v>0.50160000000000005</v>
      </c>
      <c r="BH216">
        <v>0.24310000000000001</v>
      </c>
      <c r="BI216">
        <v>0.2051</v>
      </c>
      <c r="BJ216">
        <v>3.9E-2</v>
      </c>
      <c r="BK216">
        <v>1.12E-2</v>
      </c>
    </row>
    <row r="217" spans="1:63" x14ac:dyDescent="0.25">
      <c r="A217" t="s">
        <v>215</v>
      </c>
      <c r="B217">
        <v>45401</v>
      </c>
      <c r="C217">
        <v>164</v>
      </c>
      <c r="D217">
        <v>12.61</v>
      </c>
      <c r="E217" s="1">
        <v>2068.0700000000002</v>
      </c>
      <c r="F217" s="1">
        <v>2023.85</v>
      </c>
      <c r="G217">
        <v>1.6000000000000001E-3</v>
      </c>
      <c r="H217">
        <v>5.0000000000000001E-4</v>
      </c>
      <c r="I217">
        <v>8.8999999999999999E-3</v>
      </c>
      <c r="J217">
        <v>5.0000000000000001E-4</v>
      </c>
      <c r="K217">
        <v>1.15E-2</v>
      </c>
      <c r="L217">
        <v>0.94</v>
      </c>
      <c r="M217">
        <v>3.6900000000000002E-2</v>
      </c>
      <c r="N217">
        <v>0.60699999999999998</v>
      </c>
      <c r="O217">
        <v>0</v>
      </c>
      <c r="P217">
        <v>0.11799999999999999</v>
      </c>
      <c r="Q217" s="1">
        <v>50182.81</v>
      </c>
      <c r="R217">
        <v>0.21260000000000001</v>
      </c>
      <c r="S217">
        <v>0.19689999999999999</v>
      </c>
      <c r="T217">
        <v>0.59060000000000001</v>
      </c>
      <c r="U217">
        <v>15</v>
      </c>
      <c r="V217" s="1">
        <v>76310.13</v>
      </c>
      <c r="W217">
        <v>135.76</v>
      </c>
      <c r="X217" s="1">
        <v>92653.5</v>
      </c>
      <c r="Y217">
        <v>0.85499999999999998</v>
      </c>
      <c r="Z217">
        <v>7.9299999999999995E-2</v>
      </c>
      <c r="AA217">
        <v>6.5699999999999995E-2</v>
      </c>
      <c r="AB217">
        <v>0.14499999999999999</v>
      </c>
      <c r="AC217">
        <v>92.65</v>
      </c>
      <c r="AD217" s="1">
        <v>2090.79</v>
      </c>
      <c r="AE217">
        <v>273.32</v>
      </c>
      <c r="AF217" s="1">
        <v>78306.009999999995</v>
      </c>
      <c r="AG217">
        <v>62</v>
      </c>
      <c r="AH217" s="1">
        <v>27627</v>
      </c>
      <c r="AI217" s="1">
        <v>40109</v>
      </c>
      <c r="AJ217">
        <v>25.4</v>
      </c>
      <c r="AK217">
        <v>22.13</v>
      </c>
      <c r="AL217">
        <v>24.93</v>
      </c>
      <c r="AM217">
        <v>4</v>
      </c>
      <c r="AN217">
        <v>929.97</v>
      </c>
      <c r="AO217">
        <v>1.645</v>
      </c>
      <c r="AP217" s="1">
        <v>1519.09</v>
      </c>
      <c r="AQ217" s="1">
        <v>2182.0500000000002</v>
      </c>
      <c r="AR217" s="1">
        <v>6726.29</v>
      </c>
      <c r="AS217">
        <v>282.41000000000003</v>
      </c>
      <c r="AT217">
        <v>61.41</v>
      </c>
      <c r="AU217" s="1">
        <v>10771.23</v>
      </c>
      <c r="AV217" s="1">
        <v>8314.09</v>
      </c>
      <c r="AW217">
        <v>0.61609999999999998</v>
      </c>
      <c r="AX217" s="1">
        <v>2611.7600000000002</v>
      </c>
      <c r="AY217">
        <v>0.19350000000000001</v>
      </c>
      <c r="AZ217">
        <v>824.13</v>
      </c>
      <c r="BA217">
        <v>6.1100000000000002E-2</v>
      </c>
      <c r="BB217" s="1">
        <v>1744.41</v>
      </c>
      <c r="BC217">
        <v>0.1293</v>
      </c>
      <c r="BD217" s="1">
        <v>13494.39</v>
      </c>
      <c r="BE217" s="1">
        <v>7382.13</v>
      </c>
      <c r="BF217">
        <v>4.4767000000000001</v>
      </c>
      <c r="BG217">
        <v>0.48799999999999999</v>
      </c>
      <c r="BH217">
        <v>0.247</v>
      </c>
      <c r="BI217">
        <v>0.16639999999999999</v>
      </c>
      <c r="BJ217">
        <v>9.06E-2</v>
      </c>
      <c r="BK217">
        <v>7.9000000000000008E-3</v>
      </c>
    </row>
    <row r="218" spans="1:63" x14ac:dyDescent="0.25">
      <c r="A218" t="s">
        <v>216</v>
      </c>
      <c r="B218">
        <v>46235</v>
      </c>
      <c r="C218">
        <v>45</v>
      </c>
      <c r="D218">
        <v>38.14</v>
      </c>
      <c r="E218" s="1">
        <v>1716.34</v>
      </c>
      <c r="F218" s="1">
        <v>1573.42</v>
      </c>
      <c r="G218">
        <v>1.0200000000000001E-2</v>
      </c>
      <c r="H218">
        <v>5.9999999999999995E-4</v>
      </c>
      <c r="I218">
        <v>8.5000000000000006E-3</v>
      </c>
      <c r="J218">
        <v>5.9999999999999995E-4</v>
      </c>
      <c r="K218">
        <v>2.47E-2</v>
      </c>
      <c r="L218">
        <v>0.91890000000000005</v>
      </c>
      <c r="M218">
        <v>3.6499999999999998E-2</v>
      </c>
      <c r="N218">
        <v>0.33539999999999998</v>
      </c>
      <c r="O218">
        <v>3.7000000000000002E-3</v>
      </c>
      <c r="P218">
        <v>0.12790000000000001</v>
      </c>
      <c r="Q218" s="1">
        <v>55411.43</v>
      </c>
      <c r="R218">
        <v>0.42</v>
      </c>
      <c r="S218">
        <v>0.17</v>
      </c>
      <c r="T218">
        <v>0.41</v>
      </c>
      <c r="U218">
        <v>18.100000000000001</v>
      </c>
      <c r="V218" s="1">
        <v>72823.09</v>
      </c>
      <c r="W218">
        <v>92.92</v>
      </c>
      <c r="X218" s="1">
        <v>149991.44</v>
      </c>
      <c r="Y218">
        <v>0.82530000000000003</v>
      </c>
      <c r="Z218">
        <v>0.13489999999999999</v>
      </c>
      <c r="AA218">
        <v>3.9800000000000002E-2</v>
      </c>
      <c r="AB218">
        <v>0.17469999999999999</v>
      </c>
      <c r="AC218">
        <v>149.99</v>
      </c>
      <c r="AD218" s="1">
        <v>5551.5</v>
      </c>
      <c r="AE218">
        <v>705.42</v>
      </c>
      <c r="AF218" s="1">
        <v>150447.84</v>
      </c>
      <c r="AG218">
        <v>401</v>
      </c>
      <c r="AH218" s="1">
        <v>36335</v>
      </c>
      <c r="AI218" s="1">
        <v>56793</v>
      </c>
      <c r="AJ218">
        <v>43.11</v>
      </c>
      <c r="AK218">
        <v>36.380000000000003</v>
      </c>
      <c r="AL218">
        <v>39.08</v>
      </c>
      <c r="AM218">
        <v>6.2</v>
      </c>
      <c r="AN218">
        <v>0</v>
      </c>
      <c r="AO218">
        <v>0.94320000000000004</v>
      </c>
      <c r="AP218" s="1">
        <v>1379.57</v>
      </c>
      <c r="AQ218" s="1">
        <v>2013.11</v>
      </c>
      <c r="AR218" s="1">
        <v>5555.4</v>
      </c>
      <c r="AS218">
        <v>381.97</v>
      </c>
      <c r="AT218">
        <v>161.87</v>
      </c>
      <c r="AU218" s="1">
        <v>9491.92</v>
      </c>
      <c r="AV218" s="1">
        <v>4881.8900000000003</v>
      </c>
      <c r="AW218">
        <v>0.43149999999999999</v>
      </c>
      <c r="AX218" s="1">
        <v>4866.8</v>
      </c>
      <c r="AY218">
        <v>0.43009999999999998</v>
      </c>
      <c r="AZ218">
        <v>908.39</v>
      </c>
      <c r="BA218">
        <v>8.0299999999999996E-2</v>
      </c>
      <c r="BB218">
        <v>657.72</v>
      </c>
      <c r="BC218">
        <v>5.8099999999999999E-2</v>
      </c>
      <c r="BD218" s="1">
        <v>11314.8</v>
      </c>
      <c r="BE218" s="1">
        <v>3279.21</v>
      </c>
      <c r="BF218">
        <v>0.77749999999999997</v>
      </c>
      <c r="BG218">
        <v>0.56930000000000003</v>
      </c>
      <c r="BH218">
        <v>0.21</v>
      </c>
      <c r="BI218">
        <v>0.1701</v>
      </c>
      <c r="BJ218">
        <v>3.56E-2</v>
      </c>
      <c r="BK218">
        <v>1.4999999999999999E-2</v>
      </c>
    </row>
    <row r="219" spans="1:63" x14ac:dyDescent="0.25">
      <c r="A219" t="s">
        <v>217</v>
      </c>
      <c r="B219">
        <v>44099</v>
      </c>
      <c r="C219">
        <v>127</v>
      </c>
      <c r="D219">
        <v>23.87</v>
      </c>
      <c r="E219" s="1">
        <v>3031.31</v>
      </c>
      <c r="F219" s="1">
        <v>2578.2399999999998</v>
      </c>
      <c r="G219">
        <v>1.14E-2</v>
      </c>
      <c r="H219">
        <v>4.0000000000000002E-4</v>
      </c>
      <c r="I219">
        <v>8.2000000000000007E-3</v>
      </c>
      <c r="J219">
        <v>1.9E-3</v>
      </c>
      <c r="K219">
        <v>1.95E-2</v>
      </c>
      <c r="L219">
        <v>0.92220000000000002</v>
      </c>
      <c r="M219">
        <v>3.6299999999999999E-2</v>
      </c>
      <c r="N219">
        <v>0.49409999999999998</v>
      </c>
      <c r="O219">
        <v>8.2000000000000007E-3</v>
      </c>
      <c r="P219">
        <v>0.14530000000000001</v>
      </c>
      <c r="Q219" s="1">
        <v>51943.02</v>
      </c>
      <c r="R219">
        <v>0.25430000000000003</v>
      </c>
      <c r="S219">
        <v>0.1792</v>
      </c>
      <c r="T219">
        <v>0.5665</v>
      </c>
      <c r="U219">
        <v>18.8</v>
      </c>
      <c r="V219" s="1">
        <v>68800.539999999994</v>
      </c>
      <c r="W219">
        <v>160.13</v>
      </c>
      <c r="X219" s="1">
        <v>152129.57999999999</v>
      </c>
      <c r="Y219">
        <v>0.75649999999999995</v>
      </c>
      <c r="Z219">
        <v>0.19600000000000001</v>
      </c>
      <c r="AA219">
        <v>4.7500000000000001E-2</v>
      </c>
      <c r="AB219">
        <v>0.24349999999999999</v>
      </c>
      <c r="AC219">
        <v>152.13</v>
      </c>
      <c r="AD219" s="1">
        <v>3840.75</v>
      </c>
      <c r="AE219">
        <v>592.63</v>
      </c>
      <c r="AF219" s="1">
        <v>131580.07</v>
      </c>
      <c r="AG219">
        <v>299</v>
      </c>
      <c r="AH219" s="1">
        <v>27477</v>
      </c>
      <c r="AI219" s="1">
        <v>43921</v>
      </c>
      <c r="AJ219">
        <v>35.03</v>
      </c>
      <c r="AK219">
        <v>23.63</v>
      </c>
      <c r="AL219">
        <v>29.11</v>
      </c>
      <c r="AM219">
        <v>3.7</v>
      </c>
      <c r="AN219">
        <v>699.73</v>
      </c>
      <c r="AO219">
        <v>1.1935</v>
      </c>
      <c r="AP219" s="1">
        <v>1525.33</v>
      </c>
      <c r="AQ219" s="1">
        <v>1399.51</v>
      </c>
      <c r="AR219" s="1">
        <v>5989.6</v>
      </c>
      <c r="AS219">
        <v>330.21</v>
      </c>
      <c r="AT219">
        <v>190.41</v>
      </c>
      <c r="AU219" s="1">
        <v>9435.06</v>
      </c>
      <c r="AV219" s="1">
        <v>5957.47</v>
      </c>
      <c r="AW219">
        <v>0.48170000000000002</v>
      </c>
      <c r="AX219" s="1">
        <v>4926.92</v>
      </c>
      <c r="AY219">
        <v>0.39839999999999998</v>
      </c>
      <c r="AZ219">
        <v>657.05</v>
      </c>
      <c r="BA219">
        <v>5.3100000000000001E-2</v>
      </c>
      <c r="BB219">
        <v>826.25</v>
      </c>
      <c r="BC219">
        <v>6.6799999999999998E-2</v>
      </c>
      <c r="BD219" s="1">
        <v>12367.69</v>
      </c>
      <c r="BE219" s="1">
        <v>3421.29</v>
      </c>
      <c r="BF219">
        <v>1.1546000000000001</v>
      </c>
      <c r="BG219">
        <v>0.52610000000000001</v>
      </c>
      <c r="BH219">
        <v>0.21790000000000001</v>
      </c>
      <c r="BI219">
        <v>0.21779999999999999</v>
      </c>
      <c r="BJ219">
        <v>2.23E-2</v>
      </c>
      <c r="BK219">
        <v>1.5900000000000001E-2</v>
      </c>
    </row>
    <row r="220" spans="1:63" x14ac:dyDescent="0.25">
      <c r="A220" t="s">
        <v>218</v>
      </c>
      <c r="B220">
        <v>46979</v>
      </c>
      <c r="C220">
        <v>40</v>
      </c>
      <c r="D220">
        <v>184.1</v>
      </c>
      <c r="E220" s="1">
        <v>7364.05</v>
      </c>
      <c r="F220" s="1">
        <v>5559.83</v>
      </c>
      <c r="G220">
        <v>1.8200000000000001E-2</v>
      </c>
      <c r="H220">
        <v>2E-3</v>
      </c>
      <c r="I220">
        <v>0.41070000000000001</v>
      </c>
      <c r="J220">
        <v>6.9999999999999999E-4</v>
      </c>
      <c r="K220">
        <v>6.3500000000000001E-2</v>
      </c>
      <c r="L220">
        <v>0.45669999999999999</v>
      </c>
      <c r="M220">
        <v>4.82E-2</v>
      </c>
      <c r="N220">
        <v>0.68030000000000002</v>
      </c>
      <c r="O220">
        <v>3.1800000000000002E-2</v>
      </c>
      <c r="P220">
        <v>0.1613</v>
      </c>
      <c r="Q220" s="1">
        <v>54801.81</v>
      </c>
      <c r="R220">
        <v>0.36890000000000001</v>
      </c>
      <c r="S220">
        <v>0.21859999999999999</v>
      </c>
      <c r="T220">
        <v>0.41260000000000002</v>
      </c>
      <c r="U220">
        <v>51.5</v>
      </c>
      <c r="V220" s="1">
        <v>83118.720000000001</v>
      </c>
      <c r="W220">
        <v>140.16999999999999</v>
      </c>
      <c r="X220" s="1">
        <v>108890.33</v>
      </c>
      <c r="Y220">
        <v>0.55730000000000002</v>
      </c>
      <c r="Z220">
        <v>0.38179999999999997</v>
      </c>
      <c r="AA220">
        <v>6.0900000000000003E-2</v>
      </c>
      <c r="AB220">
        <v>0.44269999999999998</v>
      </c>
      <c r="AC220">
        <v>108.89</v>
      </c>
      <c r="AD220" s="1">
        <v>5027.2299999999996</v>
      </c>
      <c r="AE220">
        <v>370.09</v>
      </c>
      <c r="AF220" s="1">
        <v>106560.48</v>
      </c>
      <c r="AG220">
        <v>155</v>
      </c>
      <c r="AH220" s="1">
        <v>30842</v>
      </c>
      <c r="AI220" s="1">
        <v>40870</v>
      </c>
      <c r="AJ220">
        <v>64.66</v>
      </c>
      <c r="AK220">
        <v>43.32</v>
      </c>
      <c r="AL220">
        <v>47.38</v>
      </c>
      <c r="AM220">
        <v>4.2</v>
      </c>
      <c r="AN220">
        <v>0</v>
      </c>
      <c r="AO220">
        <v>1.1924999999999999</v>
      </c>
      <c r="AP220" s="1">
        <v>1607.01</v>
      </c>
      <c r="AQ220" s="1">
        <v>2328.09</v>
      </c>
      <c r="AR220" s="1">
        <v>6082.3</v>
      </c>
      <c r="AS220">
        <v>747.47</v>
      </c>
      <c r="AT220">
        <v>395.13</v>
      </c>
      <c r="AU220" s="1">
        <v>11160</v>
      </c>
      <c r="AV220" s="1">
        <v>7254.9</v>
      </c>
      <c r="AW220">
        <v>0.48309999999999997</v>
      </c>
      <c r="AX220" s="1">
        <v>5783.49</v>
      </c>
      <c r="AY220">
        <v>0.3851</v>
      </c>
      <c r="AZ220">
        <v>672.43</v>
      </c>
      <c r="BA220">
        <v>4.48E-2</v>
      </c>
      <c r="BB220" s="1">
        <v>1307.6099999999999</v>
      </c>
      <c r="BC220">
        <v>8.7099999999999997E-2</v>
      </c>
      <c r="BD220" s="1">
        <v>15018.43</v>
      </c>
      <c r="BE220" s="1">
        <v>3376.52</v>
      </c>
      <c r="BF220">
        <v>1.5642</v>
      </c>
      <c r="BG220">
        <v>0.42320000000000002</v>
      </c>
      <c r="BH220">
        <v>0.17710000000000001</v>
      </c>
      <c r="BI220">
        <v>0.3518</v>
      </c>
      <c r="BJ220">
        <v>2.75E-2</v>
      </c>
      <c r="BK220">
        <v>2.0500000000000001E-2</v>
      </c>
    </row>
    <row r="221" spans="1:63" x14ac:dyDescent="0.25">
      <c r="A221" t="s">
        <v>219</v>
      </c>
      <c r="B221">
        <v>44107</v>
      </c>
      <c r="C221">
        <v>22</v>
      </c>
      <c r="D221">
        <v>468.43</v>
      </c>
      <c r="E221" s="1">
        <v>10305.44</v>
      </c>
      <c r="F221" s="1">
        <v>9986.6200000000008</v>
      </c>
      <c r="G221">
        <v>4.8999999999999998E-3</v>
      </c>
      <c r="H221">
        <v>4.4999999999999997E-3</v>
      </c>
      <c r="I221">
        <v>0.1229</v>
      </c>
      <c r="J221">
        <v>1.1999999999999999E-3</v>
      </c>
      <c r="K221">
        <v>0.13589999999999999</v>
      </c>
      <c r="L221">
        <v>0.69130000000000003</v>
      </c>
      <c r="M221">
        <v>3.9300000000000002E-2</v>
      </c>
      <c r="N221">
        <v>0.71109999999999995</v>
      </c>
      <c r="O221">
        <v>5.2900000000000003E-2</v>
      </c>
      <c r="P221">
        <v>0.1537</v>
      </c>
      <c r="Q221" s="1">
        <v>52803.66</v>
      </c>
      <c r="R221">
        <v>0.49469999999999997</v>
      </c>
      <c r="S221">
        <v>9.5699999999999993E-2</v>
      </c>
      <c r="T221">
        <v>0.40960000000000002</v>
      </c>
      <c r="U221">
        <v>59</v>
      </c>
      <c r="V221" s="1">
        <v>82409.31</v>
      </c>
      <c r="W221">
        <v>174.04</v>
      </c>
      <c r="X221" s="1">
        <v>72612.14</v>
      </c>
      <c r="Y221">
        <v>0.76100000000000001</v>
      </c>
      <c r="Z221">
        <v>0.2339</v>
      </c>
      <c r="AA221">
        <v>5.1000000000000004E-3</v>
      </c>
      <c r="AB221">
        <v>0.23899999999999999</v>
      </c>
      <c r="AC221">
        <v>72.61</v>
      </c>
      <c r="AD221" s="1">
        <v>1924.23</v>
      </c>
      <c r="AE221">
        <v>384.57</v>
      </c>
      <c r="AF221" s="1">
        <v>73719.28</v>
      </c>
      <c r="AG221">
        <v>51</v>
      </c>
      <c r="AH221" s="1">
        <v>27147</v>
      </c>
      <c r="AI221" s="1">
        <v>40079</v>
      </c>
      <c r="AJ221">
        <v>40.81</v>
      </c>
      <c r="AK221">
        <v>24.84</v>
      </c>
      <c r="AL221">
        <v>31.58</v>
      </c>
      <c r="AM221">
        <v>1.27</v>
      </c>
      <c r="AN221">
        <v>0</v>
      </c>
      <c r="AO221">
        <v>0.64149999999999996</v>
      </c>
      <c r="AP221" s="1">
        <v>1040.43</v>
      </c>
      <c r="AQ221" s="1">
        <v>1662.59</v>
      </c>
      <c r="AR221" s="1">
        <v>5637.26</v>
      </c>
      <c r="AS221">
        <v>659.93</v>
      </c>
      <c r="AT221">
        <v>228.91</v>
      </c>
      <c r="AU221" s="1">
        <v>9229.1200000000008</v>
      </c>
      <c r="AV221" s="1">
        <v>7284.76</v>
      </c>
      <c r="AW221">
        <v>0.67989999999999995</v>
      </c>
      <c r="AX221" s="1">
        <v>1804.94</v>
      </c>
      <c r="AY221">
        <v>0.16839999999999999</v>
      </c>
      <c r="AZ221">
        <v>349.93</v>
      </c>
      <c r="BA221">
        <v>3.27E-2</v>
      </c>
      <c r="BB221" s="1">
        <v>1275.42</v>
      </c>
      <c r="BC221">
        <v>0.11899999999999999</v>
      </c>
      <c r="BD221" s="1">
        <v>10715.05</v>
      </c>
      <c r="BE221" s="1">
        <v>6217.39</v>
      </c>
      <c r="BF221">
        <v>3.2509999999999999</v>
      </c>
      <c r="BG221">
        <v>0.58799999999999997</v>
      </c>
      <c r="BH221">
        <v>0.1973</v>
      </c>
      <c r="BI221">
        <v>0.17979999999999999</v>
      </c>
      <c r="BJ221">
        <v>2.5000000000000001E-2</v>
      </c>
      <c r="BK221">
        <v>9.7999999999999997E-3</v>
      </c>
    </row>
    <row r="222" spans="1:63" x14ac:dyDescent="0.25">
      <c r="A222" t="s">
        <v>220</v>
      </c>
      <c r="B222">
        <v>46953</v>
      </c>
      <c r="C222">
        <v>19</v>
      </c>
      <c r="D222">
        <v>172.21</v>
      </c>
      <c r="E222" s="1">
        <v>3271.9</v>
      </c>
      <c r="F222" s="1">
        <v>3125.79</v>
      </c>
      <c r="G222">
        <v>1.18E-2</v>
      </c>
      <c r="H222">
        <v>2.0000000000000001E-4</v>
      </c>
      <c r="I222">
        <v>9.7600000000000006E-2</v>
      </c>
      <c r="J222">
        <v>1E-4</v>
      </c>
      <c r="K222">
        <v>4.5199999999999997E-2</v>
      </c>
      <c r="L222">
        <v>0.78310000000000002</v>
      </c>
      <c r="M222">
        <v>6.1899999999999997E-2</v>
      </c>
      <c r="N222">
        <v>0.68579999999999997</v>
      </c>
      <c r="O222">
        <v>7.4999999999999997E-3</v>
      </c>
      <c r="P222">
        <v>0.1019</v>
      </c>
      <c r="Q222" s="1">
        <v>62330.82</v>
      </c>
      <c r="R222">
        <v>0.22439999999999999</v>
      </c>
      <c r="S222">
        <v>0.3397</v>
      </c>
      <c r="T222">
        <v>0.43590000000000001</v>
      </c>
      <c r="U222">
        <v>19</v>
      </c>
      <c r="V222" s="1">
        <v>77711.740000000005</v>
      </c>
      <c r="W222">
        <v>168.31</v>
      </c>
      <c r="X222" s="1">
        <v>64571.78</v>
      </c>
      <c r="Y222">
        <v>0.57830000000000004</v>
      </c>
      <c r="Z222">
        <v>0.37109999999999999</v>
      </c>
      <c r="AA222">
        <v>5.0599999999999999E-2</v>
      </c>
      <c r="AB222">
        <v>0.42170000000000002</v>
      </c>
      <c r="AC222">
        <v>64.569999999999993</v>
      </c>
      <c r="AD222" s="1">
        <v>1732.74</v>
      </c>
      <c r="AE222">
        <v>207.28</v>
      </c>
      <c r="AF222" s="1">
        <v>63997.440000000002</v>
      </c>
      <c r="AG222">
        <v>28</v>
      </c>
      <c r="AH222" s="1">
        <v>29364</v>
      </c>
      <c r="AI222" s="1">
        <v>40104</v>
      </c>
      <c r="AJ222">
        <v>48.4</v>
      </c>
      <c r="AK222">
        <v>25.3</v>
      </c>
      <c r="AL222">
        <v>26.29</v>
      </c>
      <c r="AM222">
        <v>4.2</v>
      </c>
      <c r="AN222">
        <v>0</v>
      </c>
      <c r="AO222">
        <v>0.56830000000000003</v>
      </c>
      <c r="AP222" s="1">
        <v>1369.42</v>
      </c>
      <c r="AQ222" s="1">
        <v>1846.96</v>
      </c>
      <c r="AR222" s="1">
        <v>5058.79</v>
      </c>
      <c r="AS222">
        <v>433.76</v>
      </c>
      <c r="AT222">
        <v>246.36</v>
      </c>
      <c r="AU222" s="1">
        <v>8955.2999999999993</v>
      </c>
      <c r="AV222" s="1">
        <v>7343.56</v>
      </c>
      <c r="AW222">
        <v>0.72670000000000001</v>
      </c>
      <c r="AX222" s="1">
        <v>1634.03</v>
      </c>
      <c r="AY222">
        <v>0.16170000000000001</v>
      </c>
      <c r="AZ222">
        <v>322.45</v>
      </c>
      <c r="BA222">
        <v>3.1899999999999998E-2</v>
      </c>
      <c r="BB222">
        <v>804.66</v>
      </c>
      <c r="BC222">
        <v>7.9600000000000004E-2</v>
      </c>
      <c r="BD222" s="1">
        <v>10104.709999999999</v>
      </c>
      <c r="BE222" s="1">
        <v>5658.9</v>
      </c>
      <c r="BF222">
        <v>3.8835000000000002</v>
      </c>
      <c r="BG222">
        <v>0.58930000000000005</v>
      </c>
      <c r="BH222">
        <v>0.19919999999999999</v>
      </c>
      <c r="BI222">
        <v>0.18479999999999999</v>
      </c>
      <c r="BJ222">
        <v>2.1600000000000001E-2</v>
      </c>
      <c r="BK222">
        <v>5.1000000000000004E-3</v>
      </c>
    </row>
    <row r="223" spans="1:63" x14ac:dyDescent="0.25">
      <c r="A223" t="s">
        <v>221</v>
      </c>
      <c r="B223">
        <v>47498</v>
      </c>
      <c r="C223">
        <v>89</v>
      </c>
      <c r="D223">
        <v>5.22</v>
      </c>
      <c r="E223">
        <v>464.76</v>
      </c>
      <c r="F223">
        <v>424.18</v>
      </c>
      <c r="G223">
        <v>4.7000000000000002E-3</v>
      </c>
      <c r="H223">
        <v>0</v>
      </c>
      <c r="I223">
        <v>4.7000000000000002E-3</v>
      </c>
      <c r="J223">
        <v>0</v>
      </c>
      <c r="K223">
        <v>9.4000000000000004E-3</v>
      </c>
      <c r="L223">
        <v>0.97609999999999997</v>
      </c>
      <c r="M223">
        <v>5.0000000000000001E-3</v>
      </c>
      <c r="N223">
        <v>0.41199999999999998</v>
      </c>
      <c r="O223">
        <v>0</v>
      </c>
      <c r="P223">
        <v>0.12809999999999999</v>
      </c>
      <c r="Q223" s="1">
        <v>43160.14</v>
      </c>
      <c r="R223">
        <v>0.40539999999999998</v>
      </c>
      <c r="S223">
        <v>8.1100000000000005E-2</v>
      </c>
      <c r="T223">
        <v>0.51349999999999996</v>
      </c>
      <c r="U223">
        <v>7</v>
      </c>
      <c r="V223" s="1">
        <v>43638.29</v>
      </c>
      <c r="W223">
        <v>65.69</v>
      </c>
      <c r="X223" s="1">
        <v>209807.17</v>
      </c>
      <c r="Y223">
        <v>0.94340000000000002</v>
      </c>
      <c r="Z223">
        <v>1.5900000000000001E-2</v>
      </c>
      <c r="AA223">
        <v>4.07E-2</v>
      </c>
      <c r="AB223">
        <v>5.6599999999999998E-2</v>
      </c>
      <c r="AC223">
        <v>209.81</v>
      </c>
      <c r="AD223" s="1">
        <v>4690.4799999999996</v>
      </c>
      <c r="AE223">
        <v>619.97</v>
      </c>
      <c r="AF223" s="1">
        <v>147088.85</v>
      </c>
      <c r="AG223">
        <v>387</v>
      </c>
      <c r="AH223" s="1">
        <v>31263</v>
      </c>
      <c r="AI223" s="1">
        <v>46839</v>
      </c>
      <c r="AJ223">
        <v>36.700000000000003</v>
      </c>
      <c r="AK223">
        <v>21.7</v>
      </c>
      <c r="AL223">
        <v>24.4</v>
      </c>
      <c r="AM223">
        <v>4.8</v>
      </c>
      <c r="AN223" s="1">
        <v>2035.83</v>
      </c>
      <c r="AO223">
        <v>2.4645999999999999</v>
      </c>
      <c r="AP223" s="1">
        <v>1840.05</v>
      </c>
      <c r="AQ223" s="1">
        <v>2285.56</v>
      </c>
      <c r="AR223" s="1">
        <v>6860.85</v>
      </c>
      <c r="AS223">
        <v>519.46</v>
      </c>
      <c r="AT223">
        <v>463.92</v>
      </c>
      <c r="AU223" s="1">
        <v>11969.94</v>
      </c>
      <c r="AV223" s="1">
        <v>7393.76</v>
      </c>
      <c r="AW223">
        <v>0.46189999999999998</v>
      </c>
      <c r="AX223" s="1">
        <v>6468.26</v>
      </c>
      <c r="AY223">
        <v>0.40410000000000001</v>
      </c>
      <c r="AZ223" s="1">
        <v>1401.75</v>
      </c>
      <c r="BA223">
        <v>8.7599999999999997E-2</v>
      </c>
      <c r="BB223">
        <v>743.63</v>
      </c>
      <c r="BC223">
        <v>4.65E-2</v>
      </c>
      <c r="BD223" s="1">
        <v>16007.4</v>
      </c>
      <c r="BE223" s="1">
        <v>5687.53</v>
      </c>
      <c r="BF223">
        <v>2.2772999999999999</v>
      </c>
      <c r="BG223">
        <v>0.48380000000000001</v>
      </c>
      <c r="BH223">
        <v>0.2036</v>
      </c>
      <c r="BI223">
        <v>0.26950000000000002</v>
      </c>
      <c r="BJ223">
        <v>2.41E-2</v>
      </c>
      <c r="BK223">
        <v>1.9E-2</v>
      </c>
    </row>
    <row r="224" spans="1:63" x14ac:dyDescent="0.25">
      <c r="A224" t="s">
        <v>222</v>
      </c>
      <c r="B224">
        <v>49791</v>
      </c>
      <c r="C224">
        <v>76</v>
      </c>
      <c r="D224">
        <v>11.67</v>
      </c>
      <c r="E224">
        <v>886.64</v>
      </c>
      <c r="F224">
        <v>806.09</v>
      </c>
      <c r="G224">
        <v>3.7000000000000002E-3</v>
      </c>
      <c r="H224">
        <v>0</v>
      </c>
      <c r="I224">
        <v>1.9E-3</v>
      </c>
      <c r="J224">
        <v>0</v>
      </c>
      <c r="K224">
        <v>7.4000000000000003E-3</v>
      </c>
      <c r="L224">
        <v>0.96289999999999998</v>
      </c>
      <c r="M224">
        <v>2.41E-2</v>
      </c>
      <c r="N224">
        <v>0.3528</v>
      </c>
      <c r="O224">
        <v>0</v>
      </c>
      <c r="P224">
        <v>0.1308</v>
      </c>
      <c r="Q224" s="1">
        <v>49848.62</v>
      </c>
      <c r="R224">
        <v>0.3276</v>
      </c>
      <c r="S224">
        <v>6.9000000000000006E-2</v>
      </c>
      <c r="T224">
        <v>0.60340000000000005</v>
      </c>
      <c r="U224">
        <v>10.1</v>
      </c>
      <c r="V224" s="1">
        <v>40416.44</v>
      </c>
      <c r="W224">
        <v>83.01</v>
      </c>
      <c r="X224" s="1">
        <v>136943.65</v>
      </c>
      <c r="Y224">
        <v>0.89580000000000004</v>
      </c>
      <c r="Z224">
        <v>7.3999999999999996E-2</v>
      </c>
      <c r="AA224">
        <v>3.0200000000000001E-2</v>
      </c>
      <c r="AB224">
        <v>0.1042</v>
      </c>
      <c r="AC224">
        <v>136.94</v>
      </c>
      <c r="AD224" s="1">
        <v>3116.46</v>
      </c>
      <c r="AE224">
        <v>452.33</v>
      </c>
      <c r="AF224" s="1">
        <v>119300.97</v>
      </c>
      <c r="AG224">
        <v>233</v>
      </c>
      <c r="AH224" s="1">
        <v>34982</v>
      </c>
      <c r="AI224" s="1">
        <v>52167</v>
      </c>
      <c r="AJ224">
        <v>32.4</v>
      </c>
      <c r="AK224">
        <v>22.34</v>
      </c>
      <c r="AL224">
        <v>23.89</v>
      </c>
      <c r="AM224">
        <v>5.7</v>
      </c>
      <c r="AN224">
        <v>592.37</v>
      </c>
      <c r="AO224">
        <v>1.1044</v>
      </c>
      <c r="AP224" s="1">
        <v>1227.8699999999999</v>
      </c>
      <c r="AQ224" s="1">
        <v>2047.29</v>
      </c>
      <c r="AR224" s="1">
        <v>4962.4799999999996</v>
      </c>
      <c r="AS224">
        <v>995.93</v>
      </c>
      <c r="AT224">
        <v>88.14</v>
      </c>
      <c r="AU224" s="1">
        <v>9321.74</v>
      </c>
      <c r="AV224" s="1">
        <v>7052.64</v>
      </c>
      <c r="AW224">
        <v>0.55520000000000003</v>
      </c>
      <c r="AX224" s="1">
        <v>3409.58</v>
      </c>
      <c r="AY224">
        <v>0.26840000000000003</v>
      </c>
      <c r="AZ224" s="1">
        <v>1676.12</v>
      </c>
      <c r="BA224">
        <v>0.13189999999999999</v>
      </c>
      <c r="BB224">
        <v>565.51</v>
      </c>
      <c r="BC224">
        <v>4.4499999999999998E-2</v>
      </c>
      <c r="BD224" s="1">
        <v>12703.84</v>
      </c>
      <c r="BE224" s="1">
        <v>5847.9</v>
      </c>
      <c r="BF224">
        <v>1.8666</v>
      </c>
      <c r="BG224">
        <v>0.46839999999999998</v>
      </c>
      <c r="BH224">
        <v>0.1696</v>
      </c>
      <c r="BI224">
        <v>0.31369999999999998</v>
      </c>
      <c r="BJ224">
        <v>3.2800000000000003E-2</v>
      </c>
      <c r="BK224">
        <v>1.54E-2</v>
      </c>
    </row>
    <row r="225" spans="1:63" x14ac:dyDescent="0.25">
      <c r="A225" t="s">
        <v>223</v>
      </c>
      <c r="B225">
        <v>45245</v>
      </c>
      <c r="C225">
        <v>383</v>
      </c>
      <c r="D225">
        <v>4.8</v>
      </c>
      <c r="E225" s="1">
        <v>1837.69</v>
      </c>
      <c r="F225" s="1">
        <v>1566.52</v>
      </c>
      <c r="G225">
        <v>1.9E-3</v>
      </c>
      <c r="H225">
        <v>1.2999999999999999E-3</v>
      </c>
      <c r="I225">
        <v>1.38E-2</v>
      </c>
      <c r="J225">
        <v>1.6000000000000001E-3</v>
      </c>
      <c r="K225">
        <v>6.7000000000000002E-3</v>
      </c>
      <c r="L225">
        <v>0.93600000000000005</v>
      </c>
      <c r="M225">
        <v>3.8699999999999998E-2</v>
      </c>
      <c r="N225">
        <v>0.53890000000000005</v>
      </c>
      <c r="O225">
        <v>0</v>
      </c>
      <c r="P225">
        <v>0.151</v>
      </c>
      <c r="Q225" s="1">
        <v>44273.56</v>
      </c>
      <c r="R225">
        <v>0.29899999999999999</v>
      </c>
      <c r="S225">
        <v>0.14430000000000001</v>
      </c>
      <c r="T225">
        <v>0.55669999999999997</v>
      </c>
      <c r="U225">
        <v>11</v>
      </c>
      <c r="V225" s="1">
        <v>90757.73</v>
      </c>
      <c r="W225">
        <v>158.16</v>
      </c>
      <c r="X225" s="1">
        <v>228756.76</v>
      </c>
      <c r="Y225">
        <v>0.47160000000000002</v>
      </c>
      <c r="Z225">
        <v>0.35630000000000001</v>
      </c>
      <c r="AA225">
        <v>0.1721</v>
      </c>
      <c r="AB225">
        <v>0.52839999999999998</v>
      </c>
      <c r="AC225">
        <v>228.76</v>
      </c>
      <c r="AD225" s="1">
        <v>6301.53</v>
      </c>
      <c r="AE225">
        <v>381.37</v>
      </c>
      <c r="AF225" s="1">
        <v>143157</v>
      </c>
      <c r="AG225">
        <v>370</v>
      </c>
      <c r="AH225" s="1">
        <v>31544</v>
      </c>
      <c r="AI225" s="1">
        <v>54103</v>
      </c>
      <c r="AJ225">
        <v>36.200000000000003</v>
      </c>
      <c r="AK225">
        <v>21.52</v>
      </c>
      <c r="AL225">
        <v>31.34</v>
      </c>
      <c r="AM225">
        <v>3.4</v>
      </c>
      <c r="AN225">
        <v>0</v>
      </c>
      <c r="AO225">
        <v>0.66080000000000005</v>
      </c>
      <c r="AP225" s="1">
        <v>1825.18</v>
      </c>
      <c r="AQ225" s="1">
        <v>1840.44</v>
      </c>
      <c r="AR225" s="1">
        <v>5167.08</v>
      </c>
      <c r="AS225">
        <v>759.09</v>
      </c>
      <c r="AT225">
        <v>380.39</v>
      </c>
      <c r="AU225" s="1">
        <v>9972.18</v>
      </c>
      <c r="AV225" s="1">
        <v>7669.48</v>
      </c>
      <c r="AW225">
        <v>0.47920000000000001</v>
      </c>
      <c r="AX225" s="1">
        <v>5977.35</v>
      </c>
      <c r="AY225">
        <v>0.3735</v>
      </c>
      <c r="AZ225">
        <v>755.62</v>
      </c>
      <c r="BA225">
        <v>4.7199999999999999E-2</v>
      </c>
      <c r="BB225" s="1">
        <v>1600.86</v>
      </c>
      <c r="BC225">
        <v>0.1</v>
      </c>
      <c r="BD225" s="1">
        <v>16003.31</v>
      </c>
      <c r="BE225" s="1">
        <v>4735.17</v>
      </c>
      <c r="BF225">
        <v>1.2161</v>
      </c>
      <c r="BG225">
        <v>0.41980000000000001</v>
      </c>
      <c r="BH225">
        <v>0.25919999999999999</v>
      </c>
      <c r="BI225">
        <v>0.2344</v>
      </c>
      <c r="BJ225">
        <v>5.9700000000000003E-2</v>
      </c>
      <c r="BK225">
        <v>2.69E-2</v>
      </c>
    </row>
    <row r="226" spans="1:63" x14ac:dyDescent="0.25">
      <c r="A226" t="s">
        <v>224</v>
      </c>
      <c r="B226">
        <v>44115</v>
      </c>
      <c r="C226">
        <v>10</v>
      </c>
      <c r="D226">
        <v>171.96</v>
      </c>
      <c r="E226" s="1">
        <v>1719.57</v>
      </c>
      <c r="F226" s="1">
        <v>1636.84</v>
      </c>
      <c r="G226">
        <v>9.4000000000000004E-3</v>
      </c>
      <c r="H226">
        <v>0</v>
      </c>
      <c r="I226">
        <v>2.4400000000000002E-2</v>
      </c>
      <c r="J226">
        <v>1.9E-3</v>
      </c>
      <c r="K226">
        <v>2.1700000000000001E-2</v>
      </c>
      <c r="L226">
        <v>0.86040000000000005</v>
      </c>
      <c r="M226">
        <v>8.2299999999999998E-2</v>
      </c>
      <c r="N226">
        <v>0.30230000000000001</v>
      </c>
      <c r="O226">
        <v>3.5000000000000001E-3</v>
      </c>
      <c r="P226">
        <v>0.115</v>
      </c>
      <c r="Q226" s="1">
        <v>52446.13</v>
      </c>
      <c r="R226">
        <v>0.2772</v>
      </c>
      <c r="S226">
        <v>0.18809999999999999</v>
      </c>
      <c r="T226">
        <v>0.53469999999999995</v>
      </c>
      <c r="U226">
        <v>15</v>
      </c>
      <c r="V226" s="1">
        <v>66528.67</v>
      </c>
      <c r="W226">
        <v>109.89</v>
      </c>
      <c r="X226" s="1">
        <v>141857.62</v>
      </c>
      <c r="Y226">
        <v>0.53059999999999996</v>
      </c>
      <c r="Z226">
        <v>0.43070000000000003</v>
      </c>
      <c r="AA226">
        <v>3.8699999999999998E-2</v>
      </c>
      <c r="AB226">
        <v>0.46939999999999998</v>
      </c>
      <c r="AC226">
        <v>141.86000000000001</v>
      </c>
      <c r="AD226" s="1">
        <v>6064.51</v>
      </c>
      <c r="AE226">
        <v>510.96</v>
      </c>
      <c r="AF226" s="1">
        <v>151147.23000000001</v>
      </c>
      <c r="AG226">
        <v>406</v>
      </c>
      <c r="AH226" s="1">
        <v>31993</v>
      </c>
      <c r="AI226" s="1">
        <v>47571</v>
      </c>
      <c r="AJ226">
        <v>59.8</v>
      </c>
      <c r="AK226">
        <v>41.79</v>
      </c>
      <c r="AL226">
        <v>42.41</v>
      </c>
      <c r="AM226">
        <v>4.9000000000000004</v>
      </c>
      <c r="AN226">
        <v>0</v>
      </c>
      <c r="AO226">
        <v>1.0544</v>
      </c>
      <c r="AP226" s="1">
        <v>1757.89</v>
      </c>
      <c r="AQ226" s="1">
        <v>1722.95</v>
      </c>
      <c r="AR226" s="1">
        <v>5850.78</v>
      </c>
      <c r="AS226">
        <v>368.88</v>
      </c>
      <c r="AT226">
        <v>189.02</v>
      </c>
      <c r="AU226" s="1">
        <v>9889.52</v>
      </c>
      <c r="AV226" s="1">
        <v>4403.83</v>
      </c>
      <c r="AW226">
        <v>0.37909999999999999</v>
      </c>
      <c r="AX226" s="1">
        <v>5525.79</v>
      </c>
      <c r="AY226">
        <v>0.47570000000000001</v>
      </c>
      <c r="AZ226" s="1">
        <v>1193.8499999999999</v>
      </c>
      <c r="BA226">
        <v>0.1028</v>
      </c>
      <c r="BB226">
        <v>493.68</v>
      </c>
      <c r="BC226">
        <v>4.2500000000000003E-2</v>
      </c>
      <c r="BD226" s="1">
        <v>11617.15</v>
      </c>
      <c r="BE226" s="1">
        <v>2613.4</v>
      </c>
      <c r="BF226">
        <v>0.90949999999999998</v>
      </c>
      <c r="BG226">
        <v>0.5101</v>
      </c>
      <c r="BH226">
        <v>0.21440000000000001</v>
      </c>
      <c r="BI226">
        <v>0.1633</v>
      </c>
      <c r="BJ226">
        <v>2.6499999999999999E-2</v>
      </c>
      <c r="BK226">
        <v>8.5699999999999998E-2</v>
      </c>
    </row>
    <row r="227" spans="1:63" x14ac:dyDescent="0.25">
      <c r="A227" t="s">
        <v>225</v>
      </c>
      <c r="B227">
        <v>45419</v>
      </c>
      <c r="C227">
        <v>44</v>
      </c>
      <c r="D227">
        <v>20.329999999999998</v>
      </c>
      <c r="E227">
        <v>894.38</v>
      </c>
      <c r="F227">
        <v>883.82</v>
      </c>
      <c r="G227">
        <v>9.1000000000000004E-3</v>
      </c>
      <c r="H227">
        <v>1.1000000000000001E-3</v>
      </c>
      <c r="I227">
        <v>0</v>
      </c>
      <c r="J227">
        <v>0</v>
      </c>
      <c r="K227">
        <v>7.0199999999999999E-2</v>
      </c>
      <c r="L227">
        <v>0.90149999999999997</v>
      </c>
      <c r="M227">
        <v>1.8100000000000002E-2</v>
      </c>
      <c r="N227">
        <v>0.39329999999999998</v>
      </c>
      <c r="O227">
        <v>1.1000000000000001E-3</v>
      </c>
      <c r="P227">
        <v>0.16750000000000001</v>
      </c>
      <c r="Q227" s="1">
        <v>53407.22</v>
      </c>
      <c r="R227">
        <v>0.47689999999999999</v>
      </c>
      <c r="S227">
        <v>0.13850000000000001</v>
      </c>
      <c r="T227">
        <v>0.3846</v>
      </c>
      <c r="U227">
        <v>21.2</v>
      </c>
      <c r="V227" s="1">
        <v>55232.639999999999</v>
      </c>
      <c r="W227">
        <v>40.409999999999997</v>
      </c>
      <c r="X227" s="1">
        <v>115216.87</v>
      </c>
      <c r="Y227">
        <v>0.84919999999999995</v>
      </c>
      <c r="Z227">
        <v>0.1003</v>
      </c>
      <c r="AA227">
        <v>5.0599999999999999E-2</v>
      </c>
      <c r="AB227">
        <v>0.15079999999999999</v>
      </c>
      <c r="AC227">
        <v>115.22</v>
      </c>
      <c r="AD227" s="1">
        <v>2639.71</v>
      </c>
      <c r="AE227">
        <v>421.98</v>
      </c>
      <c r="AF227" s="1">
        <v>95348.34</v>
      </c>
      <c r="AG227">
        <v>123</v>
      </c>
      <c r="AH227" s="1">
        <v>30543</v>
      </c>
      <c r="AI227" s="1">
        <v>45325</v>
      </c>
      <c r="AJ227">
        <v>33.700000000000003</v>
      </c>
      <c r="AK227">
        <v>22</v>
      </c>
      <c r="AL227">
        <v>25.18</v>
      </c>
      <c r="AM227">
        <v>4.3</v>
      </c>
      <c r="AN227" s="1">
        <v>1125.46</v>
      </c>
      <c r="AO227">
        <v>1.2713000000000001</v>
      </c>
      <c r="AP227" s="1">
        <v>1342.94</v>
      </c>
      <c r="AQ227" s="1">
        <v>1743.7</v>
      </c>
      <c r="AR227" s="1">
        <v>6549.43</v>
      </c>
      <c r="AS227">
        <v>557.22</v>
      </c>
      <c r="AT227">
        <v>543.45000000000005</v>
      </c>
      <c r="AU227" s="1">
        <v>10736.7</v>
      </c>
      <c r="AV227" s="1">
        <v>7237.75</v>
      </c>
      <c r="AW227">
        <v>0.58979999999999999</v>
      </c>
      <c r="AX227" s="1">
        <v>3344.98</v>
      </c>
      <c r="AY227">
        <v>0.27260000000000001</v>
      </c>
      <c r="AZ227">
        <v>945.42</v>
      </c>
      <c r="BA227">
        <v>7.6999999999999999E-2</v>
      </c>
      <c r="BB227">
        <v>743.2</v>
      </c>
      <c r="BC227">
        <v>6.0600000000000001E-2</v>
      </c>
      <c r="BD227" s="1">
        <v>12271.35</v>
      </c>
      <c r="BE227" s="1">
        <v>6685.23</v>
      </c>
      <c r="BF227">
        <v>2.5529000000000002</v>
      </c>
      <c r="BG227">
        <v>0.57979999999999998</v>
      </c>
      <c r="BH227">
        <v>0.22389999999999999</v>
      </c>
      <c r="BI227">
        <v>0.14979999999999999</v>
      </c>
      <c r="BJ227">
        <v>3.3000000000000002E-2</v>
      </c>
      <c r="BK227">
        <v>1.35E-2</v>
      </c>
    </row>
    <row r="228" spans="1:63" x14ac:dyDescent="0.25">
      <c r="A228" t="s">
        <v>226</v>
      </c>
      <c r="B228">
        <v>48496</v>
      </c>
      <c r="C228">
        <v>78</v>
      </c>
      <c r="D228">
        <v>40.82</v>
      </c>
      <c r="E228" s="1">
        <v>3184.23</v>
      </c>
      <c r="F228" s="1">
        <v>3091.78</v>
      </c>
      <c r="G228">
        <v>2.1999999999999999E-2</v>
      </c>
      <c r="H228">
        <v>5.9999999999999995E-4</v>
      </c>
      <c r="I228">
        <v>5.5999999999999999E-3</v>
      </c>
      <c r="J228">
        <v>2.9999999999999997E-4</v>
      </c>
      <c r="K228">
        <v>7.1999999999999998E-3</v>
      </c>
      <c r="L228">
        <v>0.95269999999999999</v>
      </c>
      <c r="M228">
        <v>1.1599999999999999E-2</v>
      </c>
      <c r="N228">
        <v>7.8799999999999995E-2</v>
      </c>
      <c r="O228">
        <v>3.2000000000000002E-3</v>
      </c>
      <c r="P228">
        <v>0.11899999999999999</v>
      </c>
      <c r="Q228" s="1">
        <v>62589</v>
      </c>
      <c r="R228">
        <v>0.31890000000000002</v>
      </c>
      <c r="S228">
        <v>0.15140000000000001</v>
      </c>
      <c r="T228">
        <v>0.52969999999999995</v>
      </c>
      <c r="U228">
        <v>13</v>
      </c>
      <c r="V228" s="1">
        <v>88723.85</v>
      </c>
      <c r="W228">
        <v>240.97</v>
      </c>
      <c r="X228" s="1">
        <v>233616.89</v>
      </c>
      <c r="Y228">
        <v>0.90500000000000003</v>
      </c>
      <c r="Z228">
        <v>7.6999999999999999E-2</v>
      </c>
      <c r="AA228">
        <v>1.7899999999999999E-2</v>
      </c>
      <c r="AB228">
        <v>9.5000000000000001E-2</v>
      </c>
      <c r="AC228">
        <v>233.62</v>
      </c>
      <c r="AD228" s="1">
        <v>8185.6</v>
      </c>
      <c r="AE228" s="1">
        <v>1016.3</v>
      </c>
      <c r="AF228" s="1">
        <v>241725.73</v>
      </c>
      <c r="AG228">
        <v>574</v>
      </c>
      <c r="AH228" s="1">
        <v>52131</v>
      </c>
      <c r="AI228" s="1">
        <v>108134</v>
      </c>
      <c r="AJ228">
        <v>75.349999999999994</v>
      </c>
      <c r="AK228">
        <v>34.5</v>
      </c>
      <c r="AL228">
        <v>31.99</v>
      </c>
      <c r="AM228">
        <v>4.9000000000000004</v>
      </c>
      <c r="AN228">
        <v>0</v>
      </c>
      <c r="AO228">
        <v>0.65839999999999999</v>
      </c>
      <c r="AP228" s="1">
        <v>1155.2</v>
      </c>
      <c r="AQ228" s="1">
        <v>1793.73</v>
      </c>
      <c r="AR228" s="1">
        <v>5518.75</v>
      </c>
      <c r="AS228">
        <v>558.48</v>
      </c>
      <c r="AT228">
        <v>233.67</v>
      </c>
      <c r="AU228" s="1">
        <v>9259.83</v>
      </c>
      <c r="AV228" s="1">
        <v>2735.58</v>
      </c>
      <c r="AW228">
        <v>0.25369999999999998</v>
      </c>
      <c r="AX228" s="1">
        <v>6923.07</v>
      </c>
      <c r="AY228">
        <v>0.64200000000000002</v>
      </c>
      <c r="AZ228">
        <v>837.9</v>
      </c>
      <c r="BA228">
        <v>7.7700000000000005E-2</v>
      </c>
      <c r="BB228">
        <v>287.2</v>
      </c>
      <c r="BC228">
        <v>2.6599999999999999E-2</v>
      </c>
      <c r="BD228" s="1">
        <v>10783.75</v>
      </c>
      <c r="BE228" s="1">
        <v>1379.28</v>
      </c>
      <c r="BF228">
        <v>0.13880000000000001</v>
      </c>
      <c r="BG228">
        <v>0.6018</v>
      </c>
      <c r="BH228">
        <v>0.20399999999999999</v>
      </c>
      <c r="BI228">
        <v>0.14319999999999999</v>
      </c>
      <c r="BJ228">
        <v>3.3599999999999998E-2</v>
      </c>
      <c r="BK228">
        <v>1.7299999999999999E-2</v>
      </c>
    </row>
    <row r="229" spans="1:63" x14ac:dyDescent="0.25">
      <c r="A229" t="s">
        <v>227</v>
      </c>
      <c r="B229">
        <v>48801</v>
      </c>
      <c r="C229">
        <v>120</v>
      </c>
      <c r="D229">
        <v>15.16</v>
      </c>
      <c r="E229" s="1">
        <v>1818.7</v>
      </c>
      <c r="F229" s="1">
        <v>1847.29</v>
      </c>
      <c r="G229">
        <v>2.3E-3</v>
      </c>
      <c r="H229">
        <v>0</v>
      </c>
      <c r="I229">
        <v>4.7000000000000002E-3</v>
      </c>
      <c r="J229">
        <v>2.2000000000000001E-3</v>
      </c>
      <c r="K229">
        <v>2.1100000000000001E-2</v>
      </c>
      <c r="L229">
        <v>0.95820000000000005</v>
      </c>
      <c r="M229">
        <v>1.14E-2</v>
      </c>
      <c r="N229">
        <v>0.29709999999999998</v>
      </c>
      <c r="O229">
        <v>5.0000000000000001E-4</v>
      </c>
      <c r="P229">
        <v>0.1129</v>
      </c>
      <c r="Q229" s="1">
        <v>49139.68</v>
      </c>
      <c r="R229">
        <v>0.2414</v>
      </c>
      <c r="S229">
        <v>0.25</v>
      </c>
      <c r="T229">
        <v>0.50860000000000005</v>
      </c>
      <c r="U229">
        <v>17</v>
      </c>
      <c r="V229" s="1">
        <v>58332.41</v>
      </c>
      <c r="W229">
        <v>105.93</v>
      </c>
      <c r="X229" s="1">
        <v>127056.56</v>
      </c>
      <c r="Y229">
        <v>0.90329999999999999</v>
      </c>
      <c r="Z229">
        <v>6.93E-2</v>
      </c>
      <c r="AA229">
        <v>2.7400000000000001E-2</v>
      </c>
      <c r="AB229">
        <v>9.6699999999999994E-2</v>
      </c>
      <c r="AC229">
        <v>127.06</v>
      </c>
      <c r="AD229" s="1">
        <v>2691.04</v>
      </c>
      <c r="AE229">
        <v>383.67</v>
      </c>
      <c r="AF229" s="1">
        <v>116485.71</v>
      </c>
      <c r="AG229">
        <v>218</v>
      </c>
      <c r="AH229" s="1">
        <v>33783</v>
      </c>
      <c r="AI229" s="1">
        <v>49596</v>
      </c>
      <c r="AJ229">
        <v>23.4</v>
      </c>
      <c r="AK229">
        <v>21</v>
      </c>
      <c r="AL229">
        <v>22.65</v>
      </c>
      <c r="AM229">
        <v>1</v>
      </c>
      <c r="AN229">
        <v>582.92999999999995</v>
      </c>
      <c r="AO229">
        <v>1.1517999999999999</v>
      </c>
      <c r="AP229" s="1">
        <v>1044.5899999999999</v>
      </c>
      <c r="AQ229" s="1">
        <v>2187.44</v>
      </c>
      <c r="AR229" s="1">
        <v>5338.46</v>
      </c>
      <c r="AS229">
        <v>471.71</v>
      </c>
      <c r="AT229">
        <v>106.34</v>
      </c>
      <c r="AU229" s="1">
        <v>9148.5499999999993</v>
      </c>
      <c r="AV229" s="1">
        <v>5531.32</v>
      </c>
      <c r="AW229">
        <v>0.59509999999999996</v>
      </c>
      <c r="AX229" s="1">
        <v>2787.32</v>
      </c>
      <c r="AY229">
        <v>0.2999</v>
      </c>
      <c r="AZ229">
        <v>335.93</v>
      </c>
      <c r="BA229">
        <v>3.61E-2</v>
      </c>
      <c r="BB229">
        <v>640.66</v>
      </c>
      <c r="BC229">
        <v>6.8900000000000003E-2</v>
      </c>
      <c r="BD229" s="1">
        <v>9295.2199999999993</v>
      </c>
      <c r="BE229" s="1">
        <v>4983.87</v>
      </c>
      <c r="BF229">
        <v>1.9641</v>
      </c>
      <c r="BG229">
        <v>0.60340000000000005</v>
      </c>
      <c r="BH229">
        <v>0.21540000000000001</v>
      </c>
      <c r="BI229">
        <v>9.74E-2</v>
      </c>
      <c r="BJ229">
        <v>4.1000000000000002E-2</v>
      </c>
      <c r="BK229">
        <v>4.2900000000000001E-2</v>
      </c>
    </row>
    <row r="230" spans="1:63" x14ac:dyDescent="0.25">
      <c r="A230" t="s">
        <v>228</v>
      </c>
      <c r="B230">
        <v>47019</v>
      </c>
      <c r="C230">
        <v>59</v>
      </c>
      <c r="D230">
        <v>267.68</v>
      </c>
      <c r="E230" s="1">
        <v>15793.09</v>
      </c>
      <c r="F230" s="1">
        <v>15399.39</v>
      </c>
      <c r="G230">
        <v>6.9199999999999998E-2</v>
      </c>
      <c r="H230">
        <v>1.5E-3</v>
      </c>
      <c r="I230">
        <v>6.6900000000000001E-2</v>
      </c>
      <c r="J230">
        <v>1.8E-3</v>
      </c>
      <c r="K230">
        <v>7.2499999999999995E-2</v>
      </c>
      <c r="L230">
        <v>0.747</v>
      </c>
      <c r="M230">
        <v>4.1200000000000001E-2</v>
      </c>
      <c r="N230">
        <v>0.247</v>
      </c>
      <c r="O230">
        <v>6.4600000000000005E-2</v>
      </c>
      <c r="P230">
        <v>0.1182</v>
      </c>
      <c r="Q230" s="1">
        <v>73858.33</v>
      </c>
      <c r="R230">
        <v>0.21410000000000001</v>
      </c>
      <c r="S230">
        <v>0.1103</v>
      </c>
      <c r="T230">
        <v>0.67569999999999997</v>
      </c>
      <c r="U230">
        <v>70</v>
      </c>
      <c r="V230" s="1">
        <v>97324.93</v>
      </c>
      <c r="W230">
        <v>222.7</v>
      </c>
      <c r="X230" s="1">
        <v>154929.82999999999</v>
      </c>
      <c r="Y230">
        <v>0.7419</v>
      </c>
      <c r="Z230">
        <v>0.22700000000000001</v>
      </c>
      <c r="AA230">
        <v>3.1099999999999999E-2</v>
      </c>
      <c r="AB230">
        <v>0.2581</v>
      </c>
      <c r="AC230">
        <v>154.93</v>
      </c>
      <c r="AD230" s="1">
        <v>8059.82</v>
      </c>
      <c r="AE230">
        <v>880.69</v>
      </c>
      <c r="AF230" s="1">
        <v>167208.89000000001</v>
      </c>
      <c r="AG230">
        <v>453</v>
      </c>
      <c r="AH230" s="1">
        <v>49930</v>
      </c>
      <c r="AI230" s="1">
        <v>76431</v>
      </c>
      <c r="AJ230">
        <v>82.05</v>
      </c>
      <c r="AK230">
        <v>48.88</v>
      </c>
      <c r="AL230">
        <v>58.17</v>
      </c>
      <c r="AM230">
        <v>4.45</v>
      </c>
      <c r="AN230">
        <v>0</v>
      </c>
      <c r="AO230">
        <v>0.8135</v>
      </c>
      <c r="AP230" s="1">
        <v>1100.54</v>
      </c>
      <c r="AQ230" s="1">
        <v>1781.93</v>
      </c>
      <c r="AR230" s="1">
        <v>6940.63</v>
      </c>
      <c r="AS230">
        <v>836.5</v>
      </c>
      <c r="AT230">
        <v>678.16</v>
      </c>
      <c r="AU230" s="1">
        <v>11337.76</v>
      </c>
      <c r="AV230" s="1">
        <v>4127.3599999999997</v>
      </c>
      <c r="AW230">
        <v>0.3347</v>
      </c>
      <c r="AX230" s="1">
        <v>7078.92</v>
      </c>
      <c r="AY230">
        <v>0.57399999999999995</v>
      </c>
      <c r="AZ230">
        <v>652.67999999999995</v>
      </c>
      <c r="BA230">
        <v>5.2900000000000003E-2</v>
      </c>
      <c r="BB230">
        <v>472.77</v>
      </c>
      <c r="BC230">
        <v>3.8300000000000001E-2</v>
      </c>
      <c r="BD230" s="1">
        <v>12331.73</v>
      </c>
      <c r="BE230" s="1">
        <v>2466.5700000000002</v>
      </c>
      <c r="BF230">
        <v>0.43790000000000001</v>
      </c>
      <c r="BG230">
        <v>0.63319999999999999</v>
      </c>
      <c r="BH230">
        <v>0.21870000000000001</v>
      </c>
      <c r="BI230">
        <v>9.8599999999999993E-2</v>
      </c>
      <c r="BJ230">
        <v>2.7E-2</v>
      </c>
      <c r="BK230">
        <v>2.2599999999999999E-2</v>
      </c>
    </row>
    <row r="231" spans="1:63" x14ac:dyDescent="0.25">
      <c r="A231" t="s">
        <v>229</v>
      </c>
      <c r="B231">
        <v>44123</v>
      </c>
      <c r="C231">
        <v>152</v>
      </c>
      <c r="D231">
        <v>17.11</v>
      </c>
      <c r="E231" s="1">
        <v>2600.52</v>
      </c>
      <c r="F231" s="1">
        <v>2512.1799999999998</v>
      </c>
      <c r="G231">
        <v>3.3999999999999998E-3</v>
      </c>
      <c r="H231">
        <v>8.0000000000000004E-4</v>
      </c>
      <c r="I231">
        <v>1.9800000000000002E-2</v>
      </c>
      <c r="J231">
        <v>3.0000000000000001E-3</v>
      </c>
      <c r="K231">
        <v>1.7600000000000001E-2</v>
      </c>
      <c r="L231">
        <v>0.89710000000000001</v>
      </c>
      <c r="M231">
        <v>5.8299999999999998E-2</v>
      </c>
      <c r="N231">
        <v>0.63280000000000003</v>
      </c>
      <c r="O231">
        <v>1.1999999999999999E-3</v>
      </c>
      <c r="P231">
        <v>0.1419</v>
      </c>
      <c r="Q231" s="1">
        <v>48768.11</v>
      </c>
      <c r="R231">
        <v>0.27979999999999999</v>
      </c>
      <c r="S231">
        <v>0.1726</v>
      </c>
      <c r="T231">
        <v>0.54759999999999998</v>
      </c>
      <c r="U231">
        <v>15</v>
      </c>
      <c r="V231" s="1">
        <v>76590.399999999994</v>
      </c>
      <c r="W231">
        <v>169.39</v>
      </c>
      <c r="X231" s="1">
        <v>116847.23</v>
      </c>
      <c r="Y231">
        <v>0.78549999999999998</v>
      </c>
      <c r="Z231">
        <v>0.16789999999999999</v>
      </c>
      <c r="AA231">
        <v>4.6600000000000003E-2</v>
      </c>
      <c r="AB231">
        <v>0.2145</v>
      </c>
      <c r="AC231">
        <v>116.85</v>
      </c>
      <c r="AD231" s="1">
        <v>2686.03</v>
      </c>
      <c r="AE231">
        <v>341.52</v>
      </c>
      <c r="AF231" s="1">
        <v>103468.34</v>
      </c>
      <c r="AG231">
        <v>148</v>
      </c>
      <c r="AH231" s="1">
        <v>26704</v>
      </c>
      <c r="AI231" s="1">
        <v>41072</v>
      </c>
      <c r="AJ231">
        <v>29.2</v>
      </c>
      <c r="AK231">
        <v>22.13</v>
      </c>
      <c r="AL231">
        <v>25.28</v>
      </c>
      <c r="AM231">
        <v>3.9</v>
      </c>
      <c r="AN231">
        <v>976.56</v>
      </c>
      <c r="AO231">
        <v>1.6287</v>
      </c>
      <c r="AP231" s="1">
        <v>1080.17</v>
      </c>
      <c r="AQ231" s="1">
        <v>1865.84</v>
      </c>
      <c r="AR231" s="1">
        <v>5759.01</v>
      </c>
      <c r="AS231">
        <v>534.55999999999995</v>
      </c>
      <c r="AT231">
        <v>337.82</v>
      </c>
      <c r="AU231" s="1">
        <v>9577.3799999999992</v>
      </c>
      <c r="AV231" s="1">
        <v>6813.74</v>
      </c>
      <c r="AW231">
        <v>0.56469999999999998</v>
      </c>
      <c r="AX231" s="1">
        <v>3252.01</v>
      </c>
      <c r="AY231">
        <v>0.26950000000000002</v>
      </c>
      <c r="AZ231">
        <v>924.53</v>
      </c>
      <c r="BA231">
        <v>7.6600000000000001E-2</v>
      </c>
      <c r="BB231" s="1">
        <v>1075.43</v>
      </c>
      <c r="BC231">
        <v>8.9099999999999999E-2</v>
      </c>
      <c r="BD231" s="1">
        <v>12065.71</v>
      </c>
      <c r="BE231" s="1">
        <v>5989.48</v>
      </c>
      <c r="BF231">
        <v>3.0669</v>
      </c>
      <c r="BG231">
        <v>0.55530000000000002</v>
      </c>
      <c r="BH231">
        <v>0.21340000000000001</v>
      </c>
      <c r="BI231">
        <v>0.16980000000000001</v>
      </c>
      <c r="BJ231">
        <v>4.9000000000000002E-2</v>
      </c>
      <c r="BK231">
        <v>1.2500000000000001E-2</v>
      </c>
    </row>
    <row r="232" spans="1:63" x14ac:dyDescent="0.25">
      <c r="A232" t="s">
        <v>230</v>
      </c>
      <c r="B232">
        <v>45823</v>
      </c>
      <c r="C232">
        <v>96</v>
      </c>
      <c r="D232">
        <v>9.51</v>
      </c>
      <c r="E232">
        <v>913.17</v>
      </c>
      <c r="F232">
        <v>815.18</v>
      </c>
      <c r="G232">
        <v>0</v>
      </c>
      <c r="H232">
        <v>0</v>
      </c>
      <c r="I232">
        <v>1E-4</v>
      </c>
      <c r="J232">
        <v>1.8E-3</v>
      </c>
      <c r="K232">
        <v>5.5999999999999999E-3</v>
      </c>
      <c r="L232">
        <v>0.97119999999999995</v>
      </c>
      <c r="M232">
        <v>2.1399999999999999E-2</v>
      </c>
      <c r="N232">
        <v>0.29520000000000002</v>
      </c>
      <c r="O232">
        <v>0</v>
      </c>
      <c r="P232">
        <v>9.7000000000000003E-2</v>
      </c>
      <c r="Q232" s="1">
        <v>56596.2</v>
      </c>
      <c r="R232">
        <v>0.1754</v>
      </c>
      <c r="S232">
        <v>0.12280000000000001</v>
      </c>
      <c r="T232">
        <v>0.70179999999999998</v>
      </c>
      <c r="U232">
        <v>5</v>
      </c>
      <c r="V232" s="1">
        <v>72239.199999999997</v>
      </c>
      <c r="W232">
        <v>175.53</v>
      </c>
      <c r="X232" s="1">
        <v>182926.29</v>
      </c>
      <c r="Y232">
        <v>0.8427</v>
      </c>
      <c r="Z232">
        <v>3.73E-2</v>
      </c>
      <c r="AA232">
        <v>0.12</v>
      </c>
      <c r="AB232">
        <v>0.1573</v>
      </c>
      <c r="AC232">
        <v>182.93</v>
      </c>
      <c r="AD232" s="1">
        <v>5701.9</v>
      </c>
      <c r="AE232">
        <v>603.12</v>
      </c>
      <c r="AF232" s="1">
        <v>169924.13</v>
      </c>
      <c r="AG232">
        <v>459</v>
      </c>
      <c r="AH232" s="1">
        <v>34661</v>
      </c>
      <c r="AI232" s="1">
        <v>49868</v>
      </c>
      <c r="AJ232">
        <v>50.6</v>
      </c>
      <c r="AK232">
        <v>28.19</v>
      </c>
      <c r="AL232">
        <v>36.020000000000003</v>
      </c>
      <c r="AM232">
        <v>4.7</v>
      </c>
      <c r="AN232" s="1">
        <v>1790.8</v>
      </c>
      <c r="AO232">
        <v>1.6088</v>
      </c>
      <c r="AP232" s="1">
        <v>1565.5</v>
      </c>
      <c r="AQ232" s="1">
        <v>2194.71</v>
      </c>
      <c r="AR232" s="1">
        <v>6640.68</v>
      </c>
      <c r="AS232">
        <v>642.02</v>
      </c>
      <c r="AT232">
        <v>207.14</v>
      </c>
      <c r="AU232" s="1">
        <v>11250.03</v>
      </c>
      <c r="AV232" s="1">
        <v>5388.83</v>
      </c>
      <c r="AW232">
        <v>0.3725</v>
      </c>
      <c r="AX232" s="1">
        <v>7358.74</v>
      </c>
      <c r="AY232">
        <v>0.50860000000000005</v>
      </c>
      <c r="AZ232" s="1">
        <v>1066.92</v>
      </c>
      <c r="BA232">
        <v>7.3700000000000002E-2</v>
      </c>
      <c r="BB232">
        <v>653.61</v>
      </c>
      <c r="BC232">
        <v>4.5199999999999997E-2</v>
      </c>
      <c r="BD232" s="1">
        <v>14468.1</v>
      </c>
      <c r="BE232" s="1">
        <v>3716.49</v>
      </c>
      <c r="BF232">
        <v>1.0210999999999999</v>
      </c>
      <c r="BG232">
        <v>0.50639999999999996</v>
      </c>
      <c r="BH232">
        <v>0.2135</v>
      </c>
      <c r="BI232">
        <v>0.15709999999999999</v>
      </c>
      <c r="BJ232">
        <v>7.6100000000000001E-2</v>
      </c>
      <c r="BK232">
        <v>4.6800000000000001E-2</v>
      </c>
    </row>
    <row r="233" spans="1:63" x14ac:dyDescent="0.25">
      <c r="A233" t="s">
        <v>231</v>
      </c>
      <c r="B233">
        <v>47571</v>
      </c>
      <c r="C233">
        <v>54</v>
      </c>
      <c r="D233">
        <v>7.88</v>
      </c>
      <c r="E233">
        <v>425.47</v>
      </c>
      <c r="F233">
        <v>410.98</v>
      </c>
      <c r="G233">
        <v>2.3999999999999998E-3</v>
      </c>
      <c r="H233">
        <v>0</v>
      </c>
      <c r="I233">
        <v>5.0000000000000001E-3</v>
      </c>
      <c r="J233">
        <v>0</v>
      </c>
      <c r="K233">
        <v>0.13350000000000001</v>
      </c>
      <c r="L233">
        <v>0.84699999999999998</v>
      </c>
      <c r="M233">
        <v>1.2200000000000001E-2</v>
      </c>
      <c r="N233">
        <v>0.30969999999999998</v>
      </c>
      <c r="O233">
        <v>0</v>
      </c>
      <c r="P233">
        <v>0.1148</v>
      </c>
      <c r="Q233" s="1">
        <v>51764.36</v>
      </c>
      <c r="R233">
        <v>0.66669999999999996</v>
      </c>
      <c r="S233">
        <v>0.1515</v>
      </c>
      <c r="T233">
        <v>0.18179999999999999</v>
      </c>
      <c r="U233">
        <v>8</v>
      </c>
      <c r="V233" s="1">
        <v>59281</v>
      </c>
      <c r="W233">
        <v>51.42</v>
      </c>
      <c r="X233" s="1">
        <v>178586.65</v>
      </c>
      <c r="Y233">
        <v>0.93520000000000003</v>
      </c>
      <c r="Z233">
        <v>3.2800000000000003E-2</v>
      </c>
      <c r="AA233">
        <v>3.2000000000000001E-2</v>
      </c>
      <c r="AB233">
        <v>6.4799999999999996E-2</v>
      </c>
      <c r="AC233">
        <v>178.59</v>
      </c>
      <c r="AD233" s="1">
        <v>4129.99</v>
      </c>
      <c r="AE233">
        <v>598.57000000000005</v>
      </c>
      <c r="AF233" s="1">
        <v>130017.11</v>
      </c>
      <c r="AG233">
        <v>286</v>
      </c>
      <c r="AH233" s="1">
        <v>34987</v>
      </c>
      <c r="AI233" s="1">
        <v>49582</v>
      </c>
      <c r="AJ233">
        <v>32.700000000000003</v>
      </c>
      <c r="AK233">
        <v>22.77</v>
      </c>
      <c r="AL233">
        <v>23.88</v>
      </c>
      <c r="AM233">
        <v>3.5</v>
      </c>
      <c r="AN233" s="1">
        <v>1790.7</v>
      </c>
      <c r="AO233">
        <v>1.9214</v>
      </c>
      <c r="AP233" s="1">
        <v>2314.4</v>
      </c>
      <c r="AQ233" s="1">
        <v>2091.84</v>
      </c>
      <c r="AR233" s="1">
        <v>7212.06</v>
      </c>
      <c r="AS233">
        <v>608.88</v>
      </c>
      <c r="AT233">
        <v>86.72</v>
      </c>
      <c r="AU233" s="1">
        <v>12313.96</v>
      </c>
      <c r="AV233" s="1">
        <v>7654.36</v>
      </c>
      <c r="AW233">
        <v>0.49070000000000003</v>
      </c>
      <c r="AX233" s="1">
        <v>5360.83</v>
      </c>
      <c r="AY233">
        <v>0.34370000000000001</v>
      </c>
      <c r="AZ233" s="1">
        <v>1727.89</v>
      </c>
      <c r="BA233">
        <v>0.1108</v>
      </c>
      <c r="BB233">
        <v>854.98</v>
      </c>
      <c r="BC233">
        <v>5.4800000000000001E-2</v>
      </c>
      <c r="BD233" s="1">
        <v>15598.05</v>
      </c>
      <c r="BE233" s="1">
        <v>6199.91</v>
      </c>
      <c r="BF233">
        <v>2.3102</v>
      </c>
      <c r="BG233">
        <v>0.53269999999999995</v>
      </c>
      <c r="BH233">
        <v>0.18959999999999999</v>
      </c>
      <c r="BI233">
        <v>0.2213</v>
      </c>
      <c r="BJ233">
        <v>4.0500000000000001E-2</v>
      </c>
      <c r="BK233">
        <v>1.5800000000000002E-2</v>
      </c>
    </row>
    <row r="234" spans="1:63" x14ac:dyDescent="0.25">
      <c r="A234" t="s">
        <v>232</v>
      </c>
      <c r="B234">
        <v>49700</v>
      </c>
      <c r="C234">
        <v>66</v>
      </c>
      <c r="D234">
        <v>10.54</v>
      </c>
      <c r="E234">
        <v>695.35</v>
      </c>
      <c r="F234">
        <v>826.11</v>
      </c>
      <c r="G234">
        <v>4.7999999999999996E-3</v>
      </c>
      <c r="H234">
        <v>0</v>
      </c>
      <c r="I234">
        <v>4.8999999999999998E-3</v>
      </c>
      <c r="J234">
        <v>2.3999999999999998E-3</v>
      </c>
      <c r="K234">
        <v>5.5199999999999999E-2</v>
      </c>
      <c r="L234">
        <v>0.9042</v>
      </c>
      <c r="M234">
        <v>2.8400000000000002E-2</v>
      </c>
      <c r="N234">
        <v>0.27329999999999999</v>
      </c>
      <c r="O234">
        <v>0</v>
      </c>
      <c r="P234">
        <v>0.13969999999999999</v>
      </c>
      <c r="Q234" s="1">
        <v>59711.55</v>
      </c>
      <c r="R234">
        <v>6.3799999999999996E-2</v>
      </c>
      <c r="S234">
        <v>0.10639999999999999</v>
      </c>
      <c r="T234">
        <v>0.82979999999999998</v>
      </c>
      <c r="U234">
        <v>10</v>
      </c>
      <c r="V234" s="1">
        <v>52145</v>
      </c>
      <c r="W234">
        <v>67.25</v>
      </c>
      <c r="X234" s="1">
        <v>192214.53</v>
      </c>
      <c r="Y234">
        <v>0.80820000000000003</v>
      </c>
      <c r="Z234">
        <v>0.14710000000000001</v>
      </c>
      <c r="AA234">
        <v>4.4699999999999997E-2</v>
      </c>
      <c r="AB234">
        <v>0.1918</v>
      </c>
      <c r="AC234">
        <v>192.21</v>
      </c>
      <c r="AD234" s="1">
        <v>5112.7</v>
      </c>
      <c r="AE234">
        <v>622.54999999999995</v>
      </c>
      <c r="AF234" s="1">
        <v>127720.27</v>
      </c>
      <c r="AG234">
        <v>274</v>
      </c>
      <c r="AH234" s="1">
        <v>32061</v>
      </c>
      <c r="AI234" s="1">
        <v>51814</v>
      </c>
      <c r="AJ234">
        <v>40.79</v>
      </c>
      <c r="AK234">
        <v>25.89</v>
      </c>
      <c r="AL234">
        <v>26.18</v>
      </c>
      <c r="AM234">
        <v>4.5999999999999996</v>
      </c>
      <c r="AN234">
        <v>0</v>
      </c>
      <c r="AO234">
        <v>1.2082999999999999</v>
      </c>
      <c r="AP234" s="1">
        <v>1025.0899999999999</v>
      </c>
      <c r="AQ234" s="1">
        <v>1747.75</v>
      </c>
      <c r="AR234" s="1">
        <v>5554.27</v>
      </c>
      <c r="AS234">
        <v>270.10000000000002</v>
      </c>
      <c r="AT234">
        <v>239.24</v>
      </c>
      <c r="AU234" s="1">
        <v>8836.42</v>
      </c>
      <c r="AV234" s="1">
        <v>4185.0600000000004</v>
      </c>
      <c r="AW234">
        <v>0.36620000000000003</v>
      </c>
      <c r="AX234" s="1">
        <v>4197.95</v>
      </c>
      <c r="AY234">
        <v>0.36730000000000002</v>
      </c>
      <c r="AZ234" s="1">
        <v>2592.63</v>
      </c>
      <c r="BA234">
        <v>0.2268</v>
      </c>
      <c r="BB234">
        <v>454.25</v>
      </c>
      <c r="BC234">
        <v>3.9699999999999999E-2</v>
      </c>
      <c r="BD234" s="1">
        <v>11429.89</v>
      </c>
      <c r="BE234" s="1">
        <v>5068.6099999999997</v>
      </c>
      <c r="BF234">
        <v>1.5688</v>
      </c>
      <c r="BG234">
        <v>0.54200000000000004</v>
      </c>
      <c r="BH234">
        <v>0.19980000000000001</v>
      </c>
      <c r="BI234">
        <v>0.22509999999999999</v>
      </c>
      <c r="BJ234">
        <v>2.1700000000000001E-2</v>
      </c>
      <c r="BK234">
        <v>1.14E-2</v>
      </c>
    </row>
    <row r="235" spans="1:63" x14ac:dyDescent="0.25">
      <c r="A235" t="s">
        <v>233</v>
      </c>
      <c r="B235">
        <v>50161</v>
      </c>
      <c r="C235">
        <v>19</v>
      </c>
      <c r="D235">
        <v>146.41</v>
      </c>
      <c r="E235" s="1">
        <v>2781.86</v>
      </c>
      <c r="F235" s="1">
        <v>2614.7600000000002</v>
      </c>
      <c r="G235">
        <v>1.0500000000000001E-2</v>
      </c>
      <c r="H235">
        <v>1E-3</v>
      </c>
      <c r="I235">
        <v>4.7E-2</v>
      </c>
      <c r="J235">
        <v>1.6000000000000001E-3</v>
      </c>
      <c r="K235">
        <v>2.1700000000000001E-2</v>
      </c>
      <c r="L235">
        <v>0.86439999999999995</v>
      </c>
      <c r="M235">
        <v>5.3800000000000001E-2</v>
      </c>
      <c r="N235">
        <v>0.38979999999999998</v>
      </c>
      <c r="O235">
        <v>7.4999999999999997E-3</v>
      </c>
      <c r="P235">
        <v>0.1178</v>
      </c>
      <c r="Q235" s="1">
        <v>58903.77</v>
      </c>
      <c r="R235">
        <v>0.1459</v>
      </c>
      <c r="S235">
        <v>0.24859999999999999</v>
      </c>
      <c r="T235">
        <v>0.60540000000000005</v>
      </c>
      <c r="U235">
        <v>15</v>
      </c>
      <c r="V235" s="1">
        <v>81177.399999999994</v>
      </c>
      <c r="W235">
        <v>181.49</v>
      </c>
      <c r="X235" s="1">
        <v>188835.89</v>
      </c>
      <c r="Y235">
        <v>0.67659999999999998</v>
      </c>
      <c r="Z235">
        <v>0.30430000000000001</v>
      </c>
      <c r="AA235">
        <v>1.9099999999999999E-2</v>
      </c>
      <c r="AB235">
        <v>0.32340000000000002</v>
      </c>
      <c r="AC235">
        <v>188.84</v>
      </c>
      <c r="AD235" s="1">
        <v>7108.7</v>
      </c>
      <c r="AE235">
        <v>805.75</v>
      </c>
      <c r="AF235" s="1">
        <v>190185.88</v>
      </c>
      <c r="AG235">
        <v>504</v>
      </c>
      <c r="AH235" s="1">
        <v>32518</v>
      </c>
      <c r="AI235" s="1">
        <v>58052</v>
      </c>
      <c r="AJ235">
        <v>45.35</v>
      </c>
      <c r="AK235">
        <v>37.14</v>
      </c>
      <c r="AL235">
        <v>38.28</v>
      </c>
      <c r="AM235">
        <v>4.7</v>
      </c>
      <c r="AN235">
        <v>0</v>
      </c>
      <c r="AO235">
        <v>0.8498</v>
      </c>
      <c r="AP235" s="1">
        <v>1270.68</v>
      </c>
      <c r="AQ235" s="1">
        <v>1932.56</v>
      </c>
      <c r="AR235" s="1">
        <v>6256.32</v>
      </c>
      <c r="AS235">
        <v>589.98</v>
      </c>
      <c r="AT235">
        <v>281.17</v>
      </c>
      <c r="AU235" s="1">
        <v>10330.709999999999</v>
      </c>
      <c r="AV235" s="1">
        <v>4268.3</v>
      </c>
      <c r="AW235">
        <v>0.34710000000000002</v>
      </c>
      <c r="AX235" s="1">
        <v>6229.72</v>
      </c>
      <c r="AY235">
        <v>0.50670000000000004</v>
      </c>
      <c r="AZ235" s="1">
        <v>1113.8800000000001</v>
      </c>
      <c r="BA235">
        <v>9.06E-2</v>
      </c>
      <c r="BB235">
        <v>683.52</v>
      </c>
      <c r="BC235">
        <v>5.5599999999999997E-2</v>
      </c>
      <c r="BD235" s="1">
        <v>12295.42</v>
      </c>
      <c r="BE235" s="1">
        <v>1236.8499999999999</v>
      </c>
      <c r="BF235">
        <v>0.2271</v>
      </c>
      <c r="BG235">
        <v>0.56610000000000005</v>
      </c>
      <c r="BH235">
        <v>0.1986</v>
      </c>
      <c r="BI235">
        <v>0.1827</v>
      </c>
      <c r="BJ235">
        <v>0.03</v>
      </c>
      <c r="BK235">
        <v>2.2700000000000001E-2</v>
      </c>
    </row>
    <row r="236" spans="1:63" x14ac:dyDescent="0.25">
      <c r="A236" t="s">
        <v>234</v>
      </c>
      <c r="B236">
        <v>45427</v>
      </c>
      <c r="C236">
        <v>25</v>
      </c>
      <c r="D236">
        <v>73.34</v>
      </c>
      <c r="E236" s="1">
        <v>1833.51</v>
      </c>
      <c r="F236" s="1">
        <v>1928.93</v>
      </c>
      <c r="G236">
        <v>2E-3</v>
      </c>
      <c r="H236">
        <v>0</v>
      </c>
      <c r="I236">
        <v>4.2299999999999997E-2</v>
      </c>
      <c r="J236">
        <v>5.0000000000000001E-4</v>
      </c>
      <c r="K236">
        <v>1.89E-2</v>
      </c>
      <c r="L236">
        <v>0.91559999999999997</v>
      </c>
      <c r="M236">
        <v>2.06E-2</v>
      </c>
      <c r="N236">
        <v>0.39679999999999999</v>
      </c>
      <c r="O236">
        <v>4.0000000000000002E-4</v>
      </c>
      <c r="P236">
        <v>8.4400000000000003E-2</v>
      </c>
      <c r="Q236" s="1">
        <v>54414.93</v>
      </c>
      <c r="R236">
        <v>0.125</v>
      </c>
      <c r="S236">
        <v>0.15379999999999999</v>
      </c>
      <c r="T236">
        <v>0.72119999999999995</v>
      </c>
      <c r="U236">
        <v>13.5</v>
      </c>
      <c r="V236" s="1">
        <v>62360.52</v>
      </c>
      <c r="W236">
        <v>132.31</v>
      </c>
      <c r="X236" s="1">
        <v>111379.11</v>
      </c>
      <c r="Y236">
        <v>0.79579999999999995</v>
      </c>
      <c r="Z236">
        <v>0.1691</v>
      </c>
      <c r="AA236">
        <v>3.5099999999999999E-2</v>
      </c>
      <c r="AB236">
        <v>0.20419999999999999</v>
      </c>
      <c r="AC236">
        <v>111.38</v>
      </c>
      <c r="AD236" s="1">
        <v>3989.39</v>
      </c>
      <c r="AE236">
        <v>646.69000000000005</v>
      </c>
      <c r="AF236" s="1">
        <v>103288.69</v>
      </c>
      <c r="AG236">
        <v>147</v>
      </c>
      <c r="AH236" s="1">
        <v>30684</v>
      </c>
      <c r="AI236" s="1">
        <v>49277</v>
      </c>
      <c r="AJ236">
        <v>55.1</v>
      </c>
      <c r="AK236">
        <v>34.340000000000003</v>
      </c>
      <c r="AL236">
        <v>38.76</v>
      </c>
      <c r="AM236">
        <v>5.0999999999999996</v>
      </c>
      <c r="AN236">
        <v>0</v>
      </c>
      <c r="AO236">
        <v>0.7661</v>
      </c>
      <c r="AP236" s="1">
        <v>1141.8599999999999</v>
      </c>
      <c r="AQ236" s="1">
        <v>1839.75</v>
      </c>
      <c r="AR236" s="1">
        <v>5398.29</v>
      </c>
      <c r="AS236">
        <v>459.9</v>
      </c>
      <c r="AT236">
        <v>154.30000000000001</v>
      </c>
      <c r="AU236" s="1">
        <v>8994.1200000000008</v>
      </c>
      <c r="AV236" s="1">
        <v>5238.17</v>
      </c>
      <c r="AW236">
        <v>0.51070000000000004</v>
      </c>
      <c r="AX236" s="1">
        <v>3021.3</v>
      </c>
      <c r="AY236">
        <v>0.29459999999999997</v>
      </c>
      <c r="AZ236" s="1">
        <v>1328.24</v>
      </c>
      <c r="BA236">
        <v>0.1295</v>
      </c>
      <c r="BB236">
        <v>668.47</v>
      </c>
      <c r="BC236">
        <v>6.5199999999999994E-2</v>
      </c>
      <c r="BD236" s="1">
        <v>10256.17</v>
      </c>
      <c r="BE236" s="1">
        <v>4952.04</v>
      </c>
      <c r="BF236">
        <v>1.2866</v>
      </c>
      <c r="BG236">
        <v>0.55700000000000005</v>
      </c>
      <c r="BH236">
        <v>0.2475</v>
      </c>
      <c r="BI236">
        <v>0.1434</v>
      </c>
      <c r="BJ236">
        <v>3.3700000000000001E-2</v>
      </c>
      <c r="BK236">
        <v>1.84E-2</v>
      </c>
    </row>
    <row r="237" spans="1:63" x14ac:dyDescent="0.25">
      <c r="A237" t="s">
        <v>235</v>
      </c>
      <c r="B237">
        <v>48751</v>
      </c>
      <c r="C237">
        <v>23</v>
      </c>
      <c r="D237">
        <v>283.64</v>
      </c>
      <c r="E237" s="1">
        <v>6523.8</v>
      </c>
      <c r="F237" s="1">
        <v>5708.08</v>
      </c>
      <c r="G237">
        <v>1.83E-2</v>
      </c>
      <c r="H237">
        <v>2.3E-3</v>
      </c>
      <c r="I237">
        <v>0.21179999999999999</v>
      </c>
      <c r="J237">
        <v>8.9999999999999998E-4</v>
      </c>
      <c r="K237">
        <v>5.67E-2</v>
      </c>
      <c r="L237">
        <v>0.61560000000000004</v>
      </c>
      <c r="M237">
        <v>9.4500000000000001E-2</v>
      </c>
      <c r="N237">
        <v>0.52400000000000002</v>
      </c>
      <c r="O237">
        <v>2.5999999999999999E-2</v>
      </c>
      <c r="P237">
        <v>0.15160000000000001</v>
      </c>
      <c r="Q237" s="1">
        <v>67039.399999999994</v>
      </c>
      <c r="R237">
        <v>0.1807</v>
      </c>
      <c r="S237">
        <v>0.13250000000000001</v>
      </c>
      <c r="T237">
        <v>0.68669999999999998</v>
      </c>
      <c r="U237">
        <v>27</v>
      </c>
      <c r="V237" s="1">
        <v>82709.850000000006</v>
      </c>
      <c r="W237">
        <v>236.34</v>
      </c>
      <c r="X237" s="1">
        <v>102503.37</v>
      </c>
      <c r="Y237">
        <v>0.80120000000000002</v>
      </c>
      <c r="Z237">
        <v>0.17879999999999999</v>
      </c>
      <c r="AA237">
        <v>0.02</v>
      </c>
      <c r="AB237">
        <v>0.1988</v>
      </c>
      <c r="AC237">
        <v>102.5</v>
      </c>
      <c r="AD237" s="1">
        <v>4807.51</v>
      </c>
      <c r="AE237">
        <v>735.42</v>
      </c>
      <c r="AF237" s="1">
        <v>108680.74</v>
      </c>
      <c r="AG237">
        <v>172</v>
      </c>
      <c r="AH237" s="1">
        <v>32954</v>
      </c>
      <c r="AI237" s="1">
        <v>48884</v>
      </c>
      <c r="AJ237">
        <v>60.83</v>
      </c>
      <c r="AK237">
        <v>46.83</v>
      </c>
      <c r="AL237">
        <v>45.68</v>
      </c>
      <c r="AM237">
        <v>6.8</v>
      </c>
      <c r="AN237">
        <v>0</v>
      </c>
      <c r="AO237">
        <v>1.1613</v>
      </c>
      <c r="AP237" s="1">
        <v>1085.33</v>
      </c>
      <c r="AQ237" s="1">
        <v>1857.23</v>
      </c>
      <c r="AR237" s="1">
        <v>6328.5</v>
      </c>
      <c r="AS237">
        <v>490</v>
      </c>
      <c r="AT237">
        <v>227.17</v>
      </c>
      <c r="AU237" s="1">
        <v>9988.2199999999993</v>
      </c>
      <c r="AV237" s="1">
        <v>6603.32</v>
      </c>
      <c r="AW237">
        <v>0.5222</v>
      </c>
      <c r="AX237" s="1">
        <v>4639.8999999999996</v>
      </c>
      <c r="AY237">
        <v>0.3669</v>
      </c>
      <c r="AZ237">
        <v>547.6</v>
      </c>
      <c r="BA237">
        <v>4.3299999999999998E-2</v>
      </c>
      <c r="BB237">
        <v>853.94</v>
      </c>
      <c r="BC237">
        <v>6.7500000000000004E-2</v>
      </c>
      <c r="BD237" s="1">
        <v>12644.75</v>
      </c>
      <c r="BE237" s="1">
        <v>4042.19</v>
      </c>
      <c r="BF237">
        <v>1.3916999999999999</v>
      </c>
      <c r="BG237">
        <v>0.52310000000000001</v>
      </c>
      <c r="BH237">
        <v>0.22090000000000001</v>
      </c>
      <c r="BI237">
        <v>0.20250000000000001</v>
      </c>
      <c r="BJ237">
        <v>4.2799999999999998E-2</v>
      </c>
      <c r="BK237">
        <v>1.0699999999999999E-2</v>
      </c>
    </row>
    <row r="238" spans="1:63" x14ac:dyDescent="0.25">
      <c r="A238" t="s">
        <v>236</v>
      </c>
      <c r="B238">
        <v>50021</v>
      </c>
      <c r="C238">
        <v>30</v>
      </c>
      <c r="D238">
        <v>150.07</v>
      </c>
      <c r="E238" s="1">
        <v>4501.97</v>
      </c>
      <c r="F238" s="1">
        <v>4460.71</v>
      </c>
      <c r="G238">
        <v>4.9700000000000001E-2</v>
      </c>
      <c r="H238">
        <v>6.9999999999999999E-4</v>
      </c>
      <c r="I238">
        <v>1.04E-2</v>
      </c>
      <c r="J238">
        <v>8.0000000000000004E-4</v>
      </c>
      <c r="K238">
        <v>2.0199999999999999E-2</v>
      </c>
      <c r="L238">
        <v>0.88449999999999995</v>
      </c>
      <c r="M238">
        <v>3.3700000000000001E-2</v>
      </c>
      <c r="N238">
        <v>4.99E-2</v>
      </c>
      <c r="O238">
        <v>8.5000000000000006E-3</v>
      </c>
      <c r="P238">
        <v>0.13830000000000001</v>
      </c>
      <c r="Q238" s="1">
        <v>72895</v>
      </c>
      <c r="R238">
        <v>0.16719999999999999</v>
      </c>
      <c r="S238">
        <v>0.14860000000000001</v>
      </c>
      <c r="T238">
        <v>0.68420000000000003</v>
      </c>
      <c r="U238">
        <v>24.4</v>
      </c>
      <c r="V238" s="1">
        <v>95019.51</v>
      </c>
      <c r="W238">
        <v>184.51</v>
      </c>
      <c r="X238" s="1">
        <v>207896.14</v>
      </c>
      <c r="Y238">
        <v>0.85950000000000004</v>
      </c>
      <c r="Z238">
        <v>0.1328</v>
      </c>
      <c r="AA238">
        <v>7.7000000000000002E-3</v>
      </c>
      <c r="AB238">
        <v>0.14050000000000001</v>
      </c>
      <c r="AC238">
        <v>207.9</v>
      </c>
      <c r="AD238" s="1">
        <v>10332.15</v>
      </c>
      <c r="AE238" s="1">
        <v>1157.43</v>
      </c>
      <c r="AF238" s="1">
        <v>236832.93</v>
      </c>
      <c r="AG238">
        <v>569</v>
      </c>
      <c r="AH238" s="1">
        <v>68949</v>
      </c>
      <c r="AI238" s="1">
        <v>150360</v>
      </c>
      <c r="AJ238">
        <v>86.93</v>
      </c>
      <c r="AK238">
        <v>47.1</v>
      </c>
      <c r="AL238">
        <v>64.319999999999993</v>
      </c>
      <c r="AM238">
        <v>4.2300000000000004</v>
      </c>
      <c r="AN238">
        <v>0</v>
      </c>
      <c r="AO238">
        <v>0.47820000000000001</v>
      </c>
      <c r="AP238" s="1">
        <v>1595.73</v>
      </c>
      <c r="AQ238" s="1">
        <v>2204.17</v>
      </c>
      <c r="AR238" s="1">
        <v>7756.52</v>
      </c>
      <c r="AS238" s="1">
        <v>1006.01</v>
      </c>
      <c r="AT238">
        <v>337.41</v>
      </c>
      <c r="AU238" s="1">
        <v>12899.84</v>
      </c>
      <c r="AV238" s="1">
        <v>3995.12</v>
      </c>
      <c r="AW238">
        <v>0.2722</v>
      </c>
      <c r="AX238" s="1">
        <v>9375.01</v>
      </c>
      <c r="AY238">
        <v>0.63870000000000005</v>
      </c>
      <c r="AZ238">
        <v>928.52</v>
      </c>
      <c r="BA238">
        <v>6.3299999999999995E-2</v>
      </c>
      <c r="BB238">
        <v>380.73</v>
      </c>
      <c r="BC238">
        <v>2.5899999999999999E-2</v>
      </c>
      <c r="BD238" s="1">
        <v>14679.38</v>
      </c>
      <c r="BE238" s="1">
        <v>2299.4499999999998</v>
      </c>
      <c r="BF238">
        <v>0.1704</v>
      </c>
      <c r="BG238">
        <v>0.60270000000000001</v>
      </c>
      <c r="BH238">
        <v>0.20780000000000001</v>
      </c>
      <c r="BI238">
        <v>0.14050000000000001</v>
      </c>
      <c r="BJ238">
        <v>3.2800000000000003E-2</v>
      </c>
      <c r="BK238">
        <v>1.61E-2</v>
      </c>
    </row>
    <row r="239" spans="1:63" x14ac:dyDescent="0.25">
      <c r="A239" t="s">
        <v>237</v>
      </c>
      <c r="B239">
        <v>49502</v>
      </c>
      <c r="C239">
        <v>60</v>
      </c>
      <c r="D239">
        <v>20.059999999999999</v>
      </c>
      <c r="E239" s="1">
        <v>1203.4100000000001</v>
      </c>
      <c r="F239" s="1">
        <v>1155.79</v>
      </c>
      <c r="G239">
        <v>0</v>
      </c>
      <c r="H239">
        <v>0</v>
      </c>
      <c r="I239">
        <v>3.3E-3</v>
      </c>
      <c r="J239">
        <v>0</v>
      </c>
      <c r="K239">
        <v>7.6E-3</v>
      </c>
      <c r="L239">
        <v>0.96950000000000003</v>
      </c>
      <c r="M239">
        <v>1.9599999999999999E-2</v>
      </c>
      <c r="N239">
        <v>0.98540000000000005</v>
      </c>
      <c r="O239">
        <v>0</v>
      </c>
      <c r="P239">
        <v>0.15179999999999999</v>
      </c>
      <c r="Q239" s="1">
        <v>58292.06</v>
      </c>
      <c r="R239">
        <v>0.17169999999999999</v>
      </c>
      <c r="S239">
        <v>0.21210000000000001</v>
      </c>
      <c r="T239">
        <v>0.61619999999999997</v>
      </c>
      <c r="U239">
        <v>14.1</v>
      </c>
      <c r="V239" s="1">
        <v>61138.91</v>
      </c>
      <c r="W239">
        <v>80.959999999999994</v>
      </c>
      <c r="X239" s="1">
        <v>56919.48</v>
      </c>
      <c r="Y239">
        <v>0.92849999999999999</v>
      </c>
      <c r="Z239">
        <v>1.15E-2</v>
      </c>
      <c r="AA239">
        <v>0.06</v>
      </c>
      <c r="AB239">
        <v>7.1499999999999994E-2</v>
      </c>
      <c r="AC239">
        <v>56.92</v>
      </c>
      <c r="AD239" s="1">
        <v>1313.25</v>
      </c>
      <c r="AE239">
        <v>183.41</v>
      </c>
      <c r="AF239" s="1">
        <v>49404.13</v>
      </c>
      <c r="AG239">
        <v>8</v>
      </c>
      <c r="AH239" s="1">
        <v>27045</v>
      </c>
      <c r="AI239" s="1">
        <v>38932</v>
      </c>
      <c r="AJ239">
        <v>32.700000000000003</v>
      </c>
      <c r="AK239">
        <v>22.43</v>
      </c>
      <c r="AL239">
        <v>24.89</v>
      </c>
      <c r="AM239">
        <v>3.9</v>
      </c>
      <c r="AN239">
        <v>0</v>
      </c>
      <c r="AO239">
        <v>0.81899999999999995</v>
      </c>
      <c r="AP239" s="1">
        <v>1199.6099999999999</v>
      </c>
      <c r="AQ239" s="1">
        <v>2301.7800000000002</v>
      </c>
      <c r="AR239" s="1">
        <v>6920.94</v>
      </c>
      <c r="AS239">
        <v>530.28</v>
      </c>
      <c r="AT239">
        <v>281.98</v>
      </c>
      <c r="AU239" s="1">
        <v>11234.54</v>
      </c>
      <c r="AV239" s="1">
        <v>11328.01</v>
      </c>
      <c r="AW239">
        <v>0.76590000000000003</v>
      </c>
      <c r="AX239" s="1">
        <v>1107.93</v>
      </c>
      <c r="AY239">
        <v>7.4899999999999994E-2</v>
      </c>
      <c r="AZ239" s="1">
        <v>1168.71</v>
      </c>
      <c r="BA239">
        <v>7.9000000000000001E-2</v>
      </c>
      <c r="BB239" s="1">
        <v>1186.28</v>
      </c>
      <c r="BC239">
        <v>8.0199999999999994E-2</v>
      </c>
      <c r="BD239" s="1">
        <v>14790.93</v>
      </c>
      <c r="BE239" s="1">
        <v>10735.74</v>
      </c>
      <c r="BF239">
        <v>6.9455999999999998</v>
      </c>
      <c r="BG239">
        <v>0.54200000000000004</v>
      </c>
      <c r="BH239">
        <v>0.23719999999999999</v>
      </c>
      <c r="BI239">
        <v>0.1847</v>
      </c>
      <c r="BJ239">
        <v>2.9100000000000001E-2</v>
      </c>
      <c r="BK239">
        <v>7.1000000000000004E-3</v>
      </c>
    </row>
    <row r="240" spans="1:63" x14ac:dyDescent="0.25">
      <c r="A240" t="s">
        <v>238</v>
      </c>
      <c r="B240">
        <v>44131</v>
      </c>
      <c r="C240">
        <v>22</v>
      </c>
      <c r="D240">
        <v>62.83</v>
      </c>
      <c r="E240" s="1">
        <v>1382.25</v>
      </c>
      <c r="F240" s="1">
        <v>1368.17</v>
      </c>
      <c r="G240">
        <v>1.0200000000000001E-2</v>
      </c>
      <c r="H240">
        <v>6.9999999999999999E-4</v>
      </c>
      <c r="I240">
        <v>1.12E-2</v>
      </c>
      <c r="J240">
        <v>2.2000000000000001E-3</v>
      </c>
      <c r="K240">
        <v>3.7699999999999997E-2</v>
      </c>
      <c r="L240">
        <v>0.92290000000000005</v>
      </c>
      <c r="M240">
        <v>1.52E-2</v>
      </c>
      <c r="N240">
        <v>0.29609999999999997</v>
      </c>
      <c r="O240">
        <v>3.7000000000000002E-3</v>
      </c>
      <c r="P240">
        <v>0.1081</v>
      </c>
      <c r="Q240" s="1">
        <v>66731.02</v>
      </c>
      <c r="R240">
        <v>0.13100000000000001</v>
      </c>
      <c r="S240">
        <v>0.1905</v>
      </c>
      <c r="T240">
        <v>0.67859999999999998</v>
      </c>
      <c r="U240">
        <v>8.8000000000000007</v>
      </c>
      <c r="V240" s="1">
        <v>78587.27</v>
      </c>
      <c r="W240">
        <v>154.22999999999999</v>
      </c>
      <c r="X240" s="1">
        <v>240240.8</v>
      </c>
      <c r="Y240">
        <v>0.85399999999999998</v>
      </c>
      <c r="Z240">
        <v>0.1229</v>
      </c>
      <c r="AA240">
        <v>2.3099999999999999E-2</v>
      </c>
      <c r="AB240">
        <v>0.14599999999999999</v>
      </c>
      <c r="AC240">
        <v>240.24</v>
      </c>
      <c r="AD240" s="1">
        <v>8541.43</v>
      </c>
      <c r="AE240" s="1">
        <v>1007.52</v>
      </c>
      <c r="AF240" s="1">
        <v>242777.86</v>
      </c>
      <c r="AG240">
        <v>575</v>
      </c>
      <c r="AH240" s="1">
        <v>37627</v>
      </c>
      <c r="AI240" s="1">
        <v>67701</v>
      </c>
      <c r="AJ240">
        <v>74.34</v>
      </c>
      <c r="AK240">
        <v>33.159999999999997</v>
      </c>
      <c r="AL240">
        <v>44.87</v>
      </c>
      <c r="AM240">
        <v>5.3</v>
      </c>
      <c r="AN240">
        <v>0</v>
      </c>
      <c r="AO240">
        <v>0.998</v>
      </c>
      <c r="AP240" s="1">
        <v>1447.46</v>
      </c>
      <c r="AQ240" s="1">
        <v>1919.27</v>
      </c>
      <c r="AR240" s="1">
        <v>6129.38</v>
      </c>
      <c r="AS240">
        <v>795.77</v>
      </c>
      <c r="AT240">
        <v>198.44</v>
      </c>
      <c r="AU240" s="1">
        <v>10490.33</v>
      </c>
      <c r="AV240" s="1">
        <v>3369.91</v>
      </c>
      <c r="AW240">
        <v>0.27910000000000001</v>
      </c>
      <c r="AX240" s="1">
        <v>7105.94</v>
      </c>
      <c r="AY240">
        <v>0.58850000000000002</v>
      </c>
      <c r="AZ240" s="1">
        <v>1067.3900000000001</v>
      </c>
      <c r="BA240">
        <v>8.8400000000000006E-2</v>
      </c>
      <c r="BB240">
        <v>531.57000000000005</v>
      </c>
      <c r="BC240">
        <v>4.3999999999999997E-2</v>
      </c>
      <c r="BD240" s="1">
        <v>12074.81</v>
      </c>
      <c r="BE240" s="1">
        <v>1369.76</v>
      </c>
      <c r="BF240">
        <v>0.1981</v>
      </c>
      <c r="BG240">
        <v>0.51129999999999998</v>
      </c>
      <c r="BH240">
        <v>0.20580000000000001</v>
      </c>
      <c r="BI240">
        <v>0.2243</v>
      </c>
      <c r="BJ240">
        <v>4.2200000000000001E-2</v>
      </c>
      <c r="BK240">
        <v>1.6400000000000001E-2</v>
      </c>
    </row>
    <row r="241" spans="1:63" x14ac:dyDescent="0.25">
      <c r="A241" t="s">
        <v>239</v>
      </c>
      <c r="B241">
        <v>46565</v>
      </c>
      <c r="C241">
        <v>10</v>
      </c>
      <c r="D241">
        <v>101.04</v>
      </c>
      <c r="E241" s="1">
        <v>1010.42</v>
      </c>
      <c r="F241" s="1">
        <v>1010.68</v>
      </c>
      <c r="G241">
        <v>1.6799999999999999E-2</v>
      </c>
      <c r="H241">
        <v>5.9999999999999995E-4</v>
      </c>
      <c r="I241">
        <v>6.1000000000000004E-3</v>
      </c>
      <c r="J241">
        <v>0</v>
      </c>
      <c r="K241">
        <v>7.7999999999999996E-3</v>
      </c>
      <c r="L241">
        <v>0.9456</v>
      </c>
      <c r="M241">
        <v>2.3199999999999998E-2</v>
      </c>
      <c r="N241">
        <v>8.3299999999999999E-2</v>
      </c>
      <c r="O241">
        <v>3.0000000000000001E-3</v>
      </c>
      <c r="P241">
        <v>8.9899999999999994E-2</v>
      </c>
      <c r="Q241" s="1">
        <v>72313.490000000005</v>
      </c>
      <c r="R241">
        <v>0.29330000000000001</v>
      </c>
      <c r="S241">
        <v>0.1333</v>
      </c>
      <c r="T241">
        <v>0.57330000000000003</v>
      </c>
      <c r="U241">
        <v>10</v>
      </c>
      <c r="V241" s="1">
        <v>94669.3</v>
      </c>
      <c r="W241">
        <v>99.1</v>
      </c>
      <c r="X241" s="1">
        <v>449171.31</v>
      </c>
      <c r="Y241">
        <v>0.55469999999999997</v>
      </c>
      <c r="Z241">
        <v>0.40079999999999999</v>
      </c>
      <c r="AA241">
        <v>4.4499999999999998E-2</v>
      </c>
      <c r="AB241">
        <v>0.44529999999999997</v>
      </c>
      <c r="AC241">
        <v>449.17</v>
      </c>
      <c r="AD241" s="1">
        <v>14942.51</v>
      </c>
      <c r="AE241" s="1">
        <v>1221.93</v>
      </c>
      <c r="AF241" s="1">
        <v>474067.07</v>
      </c>
      <c r="AG241">
        <v>604</v>
      </c>
      <c r="AH241" s="1">
        <v>44018</v>
      </c>
      <c r="AI241" s="1">
        <v>85039</v>
      </c>
      <c r="AJ241">
        <v>34.35</v>
      </c>
      <c r="AK241">
        <v>32.4</v>
      </c>
      <c r="AL241">
        <v>34.35</v>
      </c>
      <c r="AM241">
        <v>6.1</v>
      </c>
      <c r="AN241">
        <v>0</v>
      </c>
      <c r="AO241">
        <v>0.78920000000000001</v>
      </c>
      <c r="AP241" s="1">
        <v>2166.06</v>
      </c>
      <c r="AQ241" s="1">
        <v>2727.42</v>
      </c>
      <c r="AR241" s="1">
        <v>9052.01</v>
      </c>
      <c r="AS241">
        <v>813.79</v>
      </c>
      <c r="AT241">
        <v>668.88</v>
      </c>
      <c r="AU241" s="1">
        <v>15428.22</v>
      </c>
      <c r="AV241" s="1">
        <v>2391.4699999999998</v>
      </c>
      <c r="AW241">
        <v>0.1439</v>
      </c>
      <c r="AX241" s="1">
        <v>13271.33</v>
      </c>
      <c r="AY241">
        <v>0.79849999999999999</v>
      </c>
      <c r="AZ241">
        <v>818.1</v>
      </c>
      <c r="BA241">
        <v>4.9200000000000001E-2</v>
      </c>
      <c r="BB241">
        <v>139.07</v>
      </c>
      <c r="BC241">
        <v>8.3999999999999995E-3</v>
      </c>
      <c r="BD241" s="1">
        <v>16619.97</v>
      </c>
      <c r="BE241">
        <v>633.02</v>
      </c>
      <c r="BF241">
        <v>6.9699999999999998E-2</v>
      </c>
      <c r="BG241">
        <v>0.55600000000000005</v>
      </c>
      <c r="BH241">
        <v>0.19989999999999999</v>
      </c>
      <c r="BI241">
        <v>0.18920000000000001</v>
      </c>
      <c r="BJ241">
        <v>3.1600000000000003E-2</v>
      </c>
      <c r="BK241">
        <v>2.3300000000000001E-2</v>
      </c>
    </row>
    <row r="242" spans="1:63" x14ac:dyDescent="0.25">
      <c r="A242" t="s">
        <v>240</v>
      </c>
      <c r="B242">
        <v>47803</v>
      </c>
      <c r="C242">
        <v>74</v>
      </c>
      <c r="D242">
        <v>32.1</v>
      </c>
      <c r="E242" s="1">
        <v>2375.15</v>
      </c>
      <c r="F242" s="1">
        <v>2166.25</v>
      </c>
      <c r="G242">
        <v>1.4E-3</v>
      </c>
      <c r="H242">
        <v>2.7000000000000001E-3</v>
      </c>
      <c r="I242">
        <v>3.4299999999999997E-2</v>
      </c>
      <c r="J242">
        <v>1.2999999999999999E-3</v>
      </c>
      <c r="K242">
        <v>1.6500000000000001E-2</v>
      </c>
      <c r="L242">
        <v>0.90229999999999999</v>
      </c>
      <c r="M242">
        <v>4.1500000000000002E-2</v>
      </c>
      <c r="N242">
        <v>0.56000000000000005</v>
      </c>
      <c r="O242">
        <v>0</v>
      </c>
      <c r="P242">
        <v>0.1221</v>
      </c>
      <c r="Q242" s="1">
        <v>44145.08</v>
      </c>
      <c r="R242">
        <v>0.21529999999999999</v>
      </c>
      <c r="S242">
        <v>0.15970000000000001</v>
      </c>
      <c r="T242">
        <v>0.625</v>
      </c>
      <c r="U242">
        <v>13</v>
      </c>
      <c r="V242" s="1">
        <v>62956.23</v>
      </c>
      <c r="W242">
        <v>177.31</v>
      </c>
      <c r="X242" s="1">
        <v>145636.66</v>
      </c>
      <c r="Y242">
        <v>0.73250000000000004</v>
      </c>
      <c r="Z242">
        <v>0.2208</v>
      </c>
      <c r="AA242">
        <v>4.6699999999999998E-2</v>
      </c>
      <c r="AB242">
        <v>0.26750000000000002</v>
      </c>
      <c r="AC242">
        <v>145.63999999999999</v>
      </c>
      <c r="AD242" s="1">
        <v>3643.24</v>
      </c>
      <c r="AE242">
        <v>469.78</v>
      </c>
      <c r="AF242" s="1">
        <v>141931.43</v>
      </c>
      <c r="AG242">
        <v>361</v>
      </c>
      <c r="AH242" s="1">
        <v>31380</v>
      </c>
      <c r="AI242" s="1">
        <v>52857</v>
      </c>
      <c r="AJ242">
        <v>41.16</v>
      </c>
      <c r="AK242">
        <v>22.75</v>
      </c>
      <c r="AL242">
        <v>29.13</v>
      </c>
      <c r="AM242">
        <v>4.8600000000000003</v>
      </c>
      <c r="AN242">
        <v>0</v>
      </c>
      <c r="AO242">
        <v>0.56789999999999996</v>
      </c>
      <c r="AP242" s="1">
        <v>1336.76</v>
      </c>
      <c r="AQ242" s="1">
        <v>1714.07</v>
      </c>
      <c r="AR242" s="1">
        <v>5016</v>
      </c>
      <c r="AS242">
        <v>323.70999999999998</v>
      </c>
      <c r="AT242">
        <v>222.2</v>
      </c>
      <c r="AU242" s="1">
        <v>8612.74</v>
      </c>
      <c r="AV242" s="1">
        <v>4805.8</v>
      </c>
      <c r="AW242">
        <v>0.46920000000000001</v>
      </c>
      <c r="AX242" s="1">
        <v>3316.13</v>
      </c>
      <c r="AY242">
        <v>0.32379999999999998</v>
      </c>
      <c r="AZ242" s="1">
        <v>1231.67</v>
      </c>
      <c r="BA242">
        <v>0.1203</v>
      </c>
      <c r="BB242">
        <v>887.86</v>
      </c>
      <c r="BC242">
        <v>8.6699999999999999E-2</v>
      </c>
      <c r="BD242" s="1">
        <v>10241.459999999999</v>
      </c>
      <c r="BE242" s="1">
        <v>2987.13</v>
      </c>
      <c r="BF242">
        <v>0.69899999999999995</v>
      </c>
      <c r="BG242">
        <v>0.41049999999999998</v>
      </c>
      <c r="BH242">
        <v>0.23619999999999999</v>
      </c>
      <c r="BI242">
        <v>0.30549999999999999</v>
      </c>
      <c r="BJ242">
        <v>0.03</v>
      </c>
      <c r="BK242">
        <v>1.77E-2</v>
      </c>
    </row>
    <row r="243" spans="1:63" x14ac:dyDescent="0.25">
      <c r="A243" t="s">
        <v>241</v>
      </c>
      <c r="B243">
        <v>45435</v>
      </c>
      <c r="C243">
        <v>23</v>
      </c>
      <c r="D243">
        <v>85.95</v>
      </c>
      <c r="E243" s="1">
        <v>1976.92</v>
      </c>
      <c r="F243" s="1">
        <v>1887.85</v>
      </c>
      <c r="G243">
        <v>8.3099999999999993E-2</v>
      </c>
      <c r="H243">
        <v>5.0000000000000001E-4</v>
      </c>
      <c r="I243">
        <v>3.4500000000000003E-2</v>
      </c>
      <c r="J243">
        <v>0</v>
      </c>
      <c r="K243">
        <v>3.3599999999999998E-2</v>
      </c>
      <c r="L243">
        <v>0.79979999999999996</v>
      </c>
      <c r="M243">
        <v>4.8500000000000001E-2</v>
      </c>
      <c r="N243">
        <v>6.5000000000000002E-2</v>
      </c>
      <c r="O243">
        <v>1.3100000000000001E-2</v>
      </c>
      <c r="P243">
        <v>6.9400000000000003E-2</v>
      </c>
      <c r="Q243" s="1">
        <v>78156.490000000005</v>
      </c>
      <c r="R243">
        <v>0.35499999999999998</v>
      </c>
      <c r="S243">
        <v>0.1716</v>
      </c>
      <c r="T243">
        <v>0.47339999999999999</v>
      </c>
      <c r="U243">
        <v>10</v>
      </c>
      <c r="V243" s="1">
        <v>98513.4</v>
      </c>
      <c r="W243">
        <v>192.7</v>
      </c>
      <c r="X243" s="1">
        <v>609148.69999999995</v>
      </c>
      <c r="Y243">
        <v>0.89270000000000005</v>
      </c>
      <c r="Z243">
        <v>9.6799999999999997E-2</v>
      </c>
      <c r="AA243">
        <v>1.0500000000000001E-2</v>
      </c>
      <c r="AB243">
        <v>0.10730000000000001</v>
      </c>
      <c r="AC243">
        <v>609.15</v>
      </c>
      <c r="AD243" s="1">
        <v>15224.94</v>
      </c>
      <c r="AE243" s="1">
        <v>1708.01</v>
      </c>
      <c r="AF243" s="1">
        <v>667510.54</v>
      </c>
      <c r="AG243">
        <v>607</v>
      </c>
      <c r="AH243" s="1">
        <v>67953</v>
      </c>
      <c r="AI243" s="1">
        <v>327659</v>
      </c>
      <c r="AJ243">
        <v>45.62</v>
      </c>
      <c r="AK243">
        <v>24.9</v>
      </c>
      <c r="AL243">
        <v>23.58</v>
      </c>
      <c r="AM243">
        <v>6.41</v>
      </c>
      <c r="AN243">
        <v>0</v>
      </c>
      <c r="AO243">
        <v>0.28050000000000003</v>
      </c>
      <c r="AP243" s="1">
        <v>2221.7600000000002</v>
      </c>
      <c r="AQ243" s="1">
        <v>3064.88</v>
      </c>
      <c r="AR243" s="1">
        <v>9746.24</v>
      </c>
      <c r="AS243" s="1">
        <v>1319.34</v>
      </c>
      <c r="AT243" s="1">
        <v>1049.75</v>
      </c>
      <c r="AU243" s="1">
        <v>17402</v>
      </c>
      <c r="AV243" s="1">
        <v>2382.46</v>
      </c>
      <c r="AW243">
        <v>0.12889999999999999</v>
      </c>
      <c r="AX243" s="1">
        <v>12887.59</v>
      </c>
      <c r="AY243">
        <v>0.69730000000000003</v>
      </c>
      <c r="AZ243" s="1">
        <v>2772.79</v>
      </c>
      <c r="BA243">
        <v>0.15</v>
      </c>
      <c r="BB243">
        <v>440.44</v>
      </c>
      <c r="BC243">
        <v>2.3800000000000002E-2</v>
      </c>
      <c r="BD243" s="1">
        <v>18483.28</v>
      </c>
      <c r="BE243">
        <v>485.59</v>
      </c>
      <c r="BF243">
        <v>1.11E-2</v>
      </c>
      <c r="BG243">
        <v>0.54549999999999998</v>
      </c>
      <c r="BH243">
        <v>0.19359999999999999</v>
      </c>
      <c r="BI243">
        <v>0.1173</v>
      </c>
      <c r="BJ243">
        <v>3.15E-2</v>
      </c>
      <c r="BK243">
        <v>0.112</v>
      </c>
    </row>
    <row r="244" spans="1:63" x14ac:dyDescent="0.25">
      <c r="A244" t="s">
        <v>242</v>
      </c>
      <c r="B244">
        <v>48082</v>
      </c>
      <c r="C244">
        <v>126</v>
      </c>
      <c r="D244">
        <v>13.26</v>
      </c>
      <c r="E244" s="1">
        <v>1670.58</v>
      </c>
      <c r="F244" s="1">
        <v>1567.84</v>
      </c>
      <c r="G244">
        <v>1.1999999999999999E-3</v>
      </c>
      <c r="H244">
        <v>5.9999999999999995E-4</v>
      </c>
      <c r="I244">
        <v>3.2000000000000002E-3</v>
      </c>
      <c r="J244">
        <v>2.5999999999999999E-3</v>
      </c>
      <c r="K244">
        <v>2.4E-2</v>
      </c>
      <c r="L244">
        <v>0.93089999999999995</v>
      </c>
      <c r="M244">
        <v>3.7499999999999999E-2</v>
      </c>
      <c r="N244">
        <v>0.501</v>
      </c>
      <c r="O244">
        <v>0</v>
      </c>
      <c r="P244">
        <v>0.12759999999999999</v>
      </c>
      <c r="Q244" s="1">
        <v>55520.53</v>
      </c>
      <c r="R244">
        <v>0.17169999999999999</v>
      </c>
      <c r="S244">
        <v>0.1515</v>
      </c>
      <c r="T244">
        <v>0.67679999999999996</v>
      </c>
      <c r="U244">
        <v>10</v>
      </c>
      <c r="V244" s="1">
        <v>75538.3</v>
      </c>
      <c r="W244">
        <v>159.69999999999999</v>
      </c>
      <c r="X244" s="1">
        <v>237411.23</v>
      </c>
      <c r="Y244">
        <v>0.86399999999999999</v>
      </c>
      <c r="Z244">
        <v>0.1037</v>
      </c>
      <c r="AA244">
        <v>3.2300000000000002E-2</v>
      </c>
      <c r="AB244">
        <v>0.13600000000000001</v>
      </c>
      <c r="AC244">
        <v>237.41</v>
      </c>
      <c r="AD244" s="1">
        <v>7107.7</v>
      </c>
      <c r="AE244">
        <v>857.79</v>
      </c>
      <c r="AF244" s="1">
        <v>232300.56</v>
      </c>
      <c r="AG244">
        <v>559</v>
      </c>
      <c r="AH244" s="1">
        <v>31022</v>
      </c>
      <c r="AI244" s="1">
        <v>49166</v>
      </c>
      <c r="AJ244">
        <v>48.25</v>
      </c>
      <c r="AK244">
        <v>29.33</v>
      </c>
      <c r="AL244">
        <v>29.3</v>
      </c>
      <c r="AM244">
        <v>4.4000000000000004</v>
      </c>
      <c r="AN244">
        <v>0</v>
      </c>
      <c r="AO244">
        <v>1.8456999999999999</v>
      </c>
      <c r="AP244" s="1">
        <v>1287.55</v>
      </c>
      <c r="AQ244" s="1">
        <v>2037.11</v>
      </c>
      <c r="AR244" s="1">
        <v>5871.98</v>
      </c>
      <c r="AS244">
        <v>778.61</v>
      </c>
      <c r="AT244">
        <v>364.76</v>
      </c>
      <c r="AU244" s="1">
        <v>10340.02</v>
      </c>
      <c r="AV244" s="1">
        <v>3950.65</v>
      </c>
      <c r="AW244">
        <v>0.3135</v>
      </c>
      <c r="AX244" s="1">
        <v>6456.82</v>
      </c>
      <c r="AY244">
        <v>0.51229999999999998</v>
      </c>
      <c r="AZ244" s="1">
        <v>1153.3800000000001</v>
      </c>
      <c r="BA244">
        <v>9.1499999999999998E-2</v>
      </c>
      <c r="BB244" s="1">
        <v>1042.4000000000001</v>
      </c>
      <c r="BC244">
        <v>8.2699999999999996E-2</v>
      </c>
      <c r="BD244" s="1">
        <v>12603.25</v>
      </c>
      <c r="BE244" s="1">
        <v>2724.58</v>
      </c>
      <c r="BF244">
        <v>0.78390000000000004</v>
      </c>
      <c r="BG244">
        <v>0.50609999999999999</v>
      </c>
      <c r="BH244">
        <v>0.22750000000000001</v>
      </c>
      <c r="BI244">
        <v>0.21279999999999999</v>
      </c>
      <c r="BJ244">
        <v>3.3399999999999999E-2</v>
      </c>
      <c r="BK244">
        <v>2.0199999999999999E-2</v>
      </c>
    </row>
    <row r="245" spans="1:63" x14ac:dyDescent="0.25">
      <c r="A245" t="s">
        <v>243</v>
      </c>
      <c r="B245">
        <v>50286</v>
      </c>
      <c r="C245">
        <v>125</v>
      </c>
      <c r="D245">
        <v>13.89</v>
      </c>
      <c r="E245" s="1">
        <v>1735.64</v>
      </c>
      <c r="F245" s="1">
        <v>1785.43</v>
      </c>
      <c r="G245">
        <v>4.0000000000000002E-4</v>
      </c>
      <c r="H245">
        <v>5.9999999999999995E-4</v>
      </c>
      <c r="I245">
        <v>1.9E-3</v>
      </c>
      <c r="J245">
        <v>2.2000000000000001E-3</v>
      </c>
      <c r="K245">
        <v>1.1599999999999999E-2</v>
      </c>
      <c r="L245">
        <v>0.97640000000000005</v>
      </c>
      <c r="M245">
        <v>6.8999999999999999E-3</v>
      </c>
      <c r="N245">
        <v>0.47610000000000002</v>
      </c>
      <c r="O245">
        <v>8.9999999999999998E-4</v>
      </c>
      <c r="P245">
        <v>0.1118</v>
      </c>
      <c r="Q245" s="1">
        <v>49562.41</v>
      </c>
      <c r="R245">
        <v>0.25890000000000002</v>
      </c>
      <c r="S245">
        <v>0.1696</v>
      </c>
      <c r="T245">
        <v>0.57140000000000002</v>
      </c>
      <c r="U245">
        <v>9.1</v>
      </c>
      <c r="V245" s="1">
        <v>77006.59</v>
      </c>
      <c r="W245">
        <v>184.17</v>
      </c>
      <c r="X245" s="1">
        <v>104138.51</v>
      </c>
      <c r="Y245">
        <v>0.74560000000000004</v>
      </c>
      <c r="Z245">
        <v>9.7900000000000001E-2</v>
      </c>
      <c r="AA245">
        <v>0.15659999999999999</v>
      </c>
      <c r="AB245">
        <v>0.25440000000000002</v>
      </c>
      <c r="AC245">
        <v>104.14</v>
      </c>
      <c r="AD245" s="1">
        <v>2984.01</v>
      </c>
      <c r="AE245">
        <v>372.2</v>
      </c>
      <c r="AF245" s="1">
        <v>93218.52</v>
      </c>
      <c r="AG245">
        <v>113</v>
      </c>
      <c r="AH245" s="1">
        <v>33237</v>
      </c>
      <c r="AI245" s="1">
        <v>45048</v>
      </c>
      <c r="AJ245">
        <v>39.1</v>
      </c>
      <c r="AK245">
        <v>25.76</v>
      </c>
      <c r="AL245">
        <v>34</v>
      </c>
      <c r="AM245">
        <v>5</v>
      </c>
      <c r="AN245">
        <v>0</v>
      </c>
      <c r="AO245">
        <v>0.78969999999999996</v>
      </c>
      <c r="AP245" s="1">
        <v>1116.4100000000001</v>
      </c>
      <c r="AQ245" s="1">
        <v>2128.5</v>
      </c>
      <c r="AR245" s="1">
        <v>5282.31</v>
      </c>
      <c r="AS245">
        <v>323.93</v>
      </c>
      <c r="AT245">
        <v>364.07</v>
      </c>
      <c r="AU245" s="1">
        <v>9215.2099999999991</v>
      </c>
      <c r="AV245" s="1">
        <v>6585.13</v>
      </c>
      <c r="AW245">
        <v>0.57450000000000001</v>
      </c>
      <c r="AX245" s="1">
        <v>2410.96</v>
      </c>
      <c r="AY245">
        <v>0.21029999999999999</v>
      </c>
      <c r="AZ245" s="1">
        <v>1660.18</v>
      </c>
      <c r="BA245">
        <v>0.14480000000000001</v>
      </c>
      <c r="BB245">
        <v>806.5</v>
      </c>
      <c r="BC245">
        <v>7.0400000000000004E-2</v>
      </c>
      <c r="BD245" s="1">
        <v>11462.77</v>
      </c>
      <c r="BE245" s="1">
        <v>6755.02</v>
      </c>
      <c r="BF245">
        <v>3.0417999999999998</v>
      </c>
      <c r="BG245">
        <v>0.53069999999999995</v>
      </c>
      <c r="BH245">
        <v>0.23169999999999999</v>
      </c>
      <c r="BI245">
        <v>0.18770000000000001</v>
      </c>
      <c r="BJ245">
        <v>3.7199999999999997E-2</v>
      </c>
      <c r="BK245">
        <v>1.26E-2</v>
      </c>
    </row>
    <row r="246" spans="1:63" x14ac:dyDescent="0.25">
      <c r="A246" t="s">
        <v>244</v>
      </c>
      <c r="B246">
        <v>44149</v>
      </c>
      <c r="C246">
        <v>4</v>
      </c>
      <c r="D246">
        <v>364.55</v>
      </c>
      <c r="E246" s="1">
        <v>1458.2</v>
      </c>
      <c r="F246" s="1">
        <v>1401.96</v>
      </c>
      <c r="G246">
        <v>2.8999999999999998E-3</v>
      </c>
      <c r="H246">
        <v>0</v>
      </c>
      <c r="I246">
        <v>4.5100000000000001E-2</v>
      </c>
      <c r="J246">
        <v>6.9999999999999999E-4</v>
      </c>
      <c r="K246">
        <v>9.1000000000000004E-3</v>
      </c>
      <c r="L246">
        <v>0.87880000000000003</v>
      </c>
      <c r="M246">
        <v>6.3399999999999998E-2</v>
      </c>
      <c r="N246">
        <v>0.97740000000000005</v>
      </c>
      <c r="O246">
        <v>6.9999999999999999E-4</v>
      </c>
      <c r="P246">
        <v>0.1331</v>
      </c>
      <c r="Q246" s="1">
        <v>46050.77</v>
      </c>
      <c r="R246">
        <v>0.2233</v>
      </c>
      <c r="S246">
        <v>0.17480000000000001</v>
      </c>
      <c r="T246">
        <v>0.60189999999999999</v>
      </c>
      <c r="U246">
        <v>10</v>
      </c>
      <c r="V246" s="1">
        <v>71070.12</v>
      </c>
      <c r="W246">
        <v>140.49</v>
      </c>
      <c r="X246" s="1">
        <v>101037.94</v>
      </c>
      <c r="Y246">
        <v>0.7258</v>
      </c>
      <c r="Z246">
        <v>0.21410000000000001</v>
      </c>
      <c r="AA246">
        <v>6.0100000000000001E-2</v>
      </c>
      <c r="AB246">
        <v>0.2742</v>
      </c>
      <c r="AC246">
        <v>101.04</v>
      </c>
      <c r="AD246" s="1">
        <v>2274.46</v>
      </c>
      <c r="AE246">
        <v>431.38</v>
      </c>
      <c r="AF246" s="1">
        <v>93419.17</v>
      </c>
      <c r="AG246">
        <v>114</v>
      </c>
      <c r="AH246" s="1">
        <v>25920</v>
      </c>
      <c r="AI246" s="1">
        <v>42989</v>
      </c>
      <c r="AJ246">
        <v>27.4</v>
      </c>
      <c r="AK246">
        <v>22.12</v>
      </c>
      <c r="AL246">
        <v>22.47</v>
      </c>
      <c r="AM246">
        <v>4</v>
      </c>
      <c r="AN246">
        <v>0</v>
      </c>
      <c r="AO246">
        <v>0.64070000000000005</v>
      </c>
      <c r="AP246" s="1">
        <v>1942.71</v>
      </c>
      <c r="AQ246" s="1">
        <v>2192.4699999999998</v>
      </c>
      <c r="AR246" s="1">
        <v>5302.57</v>
      </c>
      <c r="AS246">
        <v>483.73</v>
      </c>
      <c r="AT246">
        <v>67.400000000000006</v>
      </c>
      <c r="AU246" s="1">
        <v>9988.86</v>
      </c>
      <c r="AV246" s="1">
        <v>7542.48</v>
      </c>
      <c r="AW246">
        <v>0.60699999999999998</v>
      </c>
      <c r="AX246" s="1">
        <v>1886.35</v>
      </c>
      <c r="AY246">
        <v>0.15179999999999999</v>
      </c>
      <c r="AZ246" s="1">
        <v>1697.88</v>
      </c>
      <c r="BA246">
        <v>0.1366</v>
      </c>
      <c r="BB246" s="1">
        <v>1298.7</v>
      </c>
      <c r="BC246">
        <v>0.1045</v>
      </c>
      <c r="BD246" s="1">
        <v>12425.41</v>
      </c>
      <c r="BE246" s="1">
        <v>6528.32</v>
      </c>
      <c r="BF246">
        <v>2.5655000000000001</v>
      </c>
      <c r="BG246">
        <v>0.50429999999999997</v>
      </c>
      <c r="BH246">
        <v>0.19670000000000001</v>
      </c>
      <c r="BI246">
        <v>0.19589999999999999</v>
      </c>
      <c r="BJ246">
        <v>6.7000000000000004E-2</v>
      </c>
      <c r="BK246">
        <v>3.61E-2</v>
      </c>
    </row>
    <row r="247" spans="1:63" x14ac:dyDescent="0.25">
      <c r="A247" t="s">
        <v>245</v>
      </c>
      <c r="B247">
        <v>49809</v>
      </c>
      <c r="C247">
        <v>47</v>
      </c>
      <c r="D247">
        <v>10.39</v>
      </c>
      <c r="E247">
        <v>488.54</v>
      </c>
      <c r="F247">
        <v>495.38</v>
      </c>
      <c r="G247">
        <v>2E-3</v>
      </c>
      <c r="H247">
        <v>6.9999999999999999E-4</v>
      </c>
      <c r="I247">
        <v>2.0999999999999999E-3</v>
      </c>
      <c r="J247">
        <v>0</v>
      </c>
      <c r="K247">
        <v>3.7000000000000002E-3</v>
      </c>
      <c r="L247">
        <v>0.97209999999999996</v>
      </c>
      <c r="M247">
        <v>1.9400000000000001E-2</v>
      </c>
      <c r="N247">
        <v>0.308</v>
      </c>
      <c r="O247">
        <v>0</v>
      </c>
      <c r="P247">
        <v>0.16250000000000001</v>
      </c>
      <c r="Q247" s="1">
        <v>46210.07</v>
      </c>
      <c r="R247">
        <v>0.18920000000000001</v>
      </c>
      <c r="S247">
        <v>8.1100000000000005E-2</v>
      </c>
      <c r="T247">
        <v>0.72970000000000002</v>
      </c>
      <c r="U247">
        <v>7.7</v>
      </c>
      <c r="V247" s="1">
        <v>43358.83</v>
      </c>
      <c r="W247">
        <v>59.84</v>
      </c>
      <c r="X247" s="1">
        <v>162893.89000000001</v>
      </c>
      <c r="Y247">
        <v>0.82579999999999998</v>
      </c>
      <c r="Z247">
        <v>0.1396</v>
      </c>
      <c r="AA247">
        <v>3.4700000000000002E-2</v>
      </c>
      <c r="AB247">
        <v>0.17419999999999999</v>
      </c>
      <c r="AC247">
        <v>162.88999999999999</v>
      </c>
      <c r="AD247" s="1">
        <v>4009.99</v>
      </c>
      <c r="AE247">
        <v>486</v>
      </c>
      <c r="AF247" s="1">
        <v>137258.25</v>
      </c>
      <c r="AG247">
        <v>337</v>
      </c>
      <c r="AH247" s="1">
        <v>37959</v>
      </c>
      <c r="AI247" s="1">
        <v>53400</v>
      </c>
      <c r="AJ247">
        <v>44.09</v>
      </c>
      <c r="AK247">
        <v>22.34</v>
      </c>
      <c r="AL247">
        <v>33.26</v>
      </c>
      <c r="AM247">
        <v>5.4</v>
      </c>
      <c r="AN247" s="1">
        <v>1694.95</v>
      </c>
      <c r="AO247">
        <v>1.4963</v>
      </c>
      <c r="AP247" s="1">
        <v>1388.32</v>
      </c>
      <c r="AQ247" s="1">
        <v>1931.11</v>
      </c>
      <c r="AR247" s="1">
        <v>5479.72</v>
      </c>
      <c r="AS247">
        <v>320.62</v>
      </c>
      <c r="AT247">
        <v>17.57</v>
      </c>
      <c r="AU247" s="1">
        <v>9137.26</v>
      </c>
      <c r="AV247" s="1">
        <v>6649.97</v>
      </c>
      <c r="AW247">
        <v>0.4657</v>
      </c>
      <c r="AX247" s="1">
        <v>4984.3999999999996</v>
      </c>
      <c r="AY247">
        <v>0.34910000000000002</v>
      </c>
      <c r="AZ247" s="1">
        <v>1905.93</v>
      </c>
      <c r="BA247">
        <v>0.13350000000000001</v>
      </c>
      <c r="BB247">
        <v>738.82</v>
      </c>
      <c r="BC247">
        <v>5.1700000000000003E-2</v>
      </c>
      <c r="BD247" s="1">
        <v>14279.12</v>
      </c>
      <c r="BE247" s="1">
        <v>6166.67</v>
      </c>
      <c r="BF247">
        <v>2.0108999999999999</v>
      </c>
      <c r="BG247" t="s">
        <v>142</v>
      </c>
      <c r="BH247" t="s">
        <v>142</v>
      </c>
      <c r="BI247" t="s">
        <v>142</v>
      </c>
      <c r="BJ247" t="s">
        <v>142</v>
      </c>
      <c r="BK247" t="s">
        <v>142</v>
      </c>
    </row>
    <row r="248" spans="1:63" x14ac:dyDescent="0.25">
      <c r="A248" t="s">
        <v>246</v>
      </c>
      <c r="B248">
        <v>44156</v>
      </c>
      <c r="C248">
        <v>181</v>
      </c>
      <c r="D248">
        <v>13.67</v>
      </c>
      <c r="E248" s="1">
        <v>2474.3200000000002</v>
      </c>
      <c r="F248" s="1">
        <v>2364.9</v>
      </c>
      <c r="G248">
        <v>3.5999999999999999E-3</v>
      </c>
      <c r="H248">
        <v>8.0000000000000004E-4</v>
      </c>
      <c r="I248">
        <v>1.21E-2</v>
      </c>
      <c r="J248">
        <v>0</v>
      </c>
      <c r="K248">
        <v>8.5000000000000006E-3</v>
      </c>
      <c r="L248">
        <v>0.95789999999999997</v>
      </c>
      <c r="M248">
        <v>1.7100000000000001E-2</v>
      </c>
      <c r="N248">
        <v>0.56720000000000004</v>
      </c>
      <c r="O248">
        <v>0</v>
      </c>
      <c r="P248">
        <v>0.12659999999999999</v>
      </c>
      <c r="Q248" s="1">
        <v>51785.2</v>
      </c>
      <c r="R248">
        <v>0.34860000000000002</v>
      </c>
      <c r="S248">
        <v>9.7100000000000006E-2</v>
      </c>
      <c r="T248">
        <v>0.55430000000000001</v>
      </c>
      <c r="U248">
        <v>15</v>
      </c>
      <c r="V248" s="1">
        <v>77799.73</v>
      </c>
      <c r="W248">
        <v>158.11000000000001</v>
      </c>
      <c r="X248" s="1">
        <v>113518.39</v>
      </c>
      <c r="Y248">
        <v>0.74199999999999999</v>
      </c>
      <c r="Z248">
        <v>0.2036</v>
      </c>
      <c r="AA248">
        <v>5.4399999999999997E-2</v>
      </c>
      <c r="AB248">
        <v>0.25800000000000001</v>
      </c>
      <c r="AC248">
        <v>113.52</v>
      </c>
      <c r="AD248" s="1">
        <v>2558.5</v>
      </c>
      <c r="AE248">
        <v>349.65</v>
      </c>
      <c r="AF248" s="1">
        <v>105840.62</v>
      </c>
      <c r="AG248">
        <v>152</v>
      </c>
      <c r="AH248" s="1">
        <v>31120</v>
      </c>
      <c r="AI248" s="1">
        <v>47047</v>
      </c>
      <c r="AJ248">
        <v>24.5</v>
      </c>
      <c r="AK248">
        <v>22.04</v>
      </c>
      <c r="AL248">
        <v>23.83</v>
      </c>
      <c r="AM248">
        <v>3.6</v>
      </c>
      <c r="AN248">
        <v>0</v>
      </c>
      <c r="AO248">
        <v>0.69989999999999997</v>
      </c>
      <c r="AP248" s="1">
        <v>1057.54</v>
      </c>
      <c r="AQ248" s="1">
        <v>2258.4699999999998</v>
      </c>
      <c r="AR248" s="1">
        <v>5768.68</v>
      </c>
      <c r="AS248">
        <v>388.36</v>
      </c>
      <c r="AT248">
        <v>149.84</v>
      </c>
      <c r="AU248" s="1">
        <v>9622.9</v>
      </c>
      <c r="AV248" s="1">
        <v>6467.97</v>
      </c>
      <c r="AW248">
        <v>0.5948</v>
      </c>
      <c r="AX248" s="1">
        <v>2218.48</v>
      </c>
      <c r="AY248">
        <v>0.20399999999999999</v>
      </c>
      <c r="AZ248" s="1">
        <v>1205.01</v>
      </c>
      <c r="BA248">
        <v>0.1108</v>
      </c>
      <c r="BB248">
        <v>982.13</v>
      </c>
      <c r="BC248">
        <v>9.0300000000000005E-2</v>
      </c>
      <c r="BD248" s="1">
        <v>10873.59</v>
      </c>
      <c r="BE248" s="1">
        <v>5900.68</v>
      </c>
      <c r="BF248">
        <v>2.3083999999999998</v>
      </c>
      <c r="BG248">
        <v>0.58130000000000004</v>
      </c>
      <c r="BH248">
        <v>0.22650000000000001</v>
      </c>
      <c r="BI248">
        <v>0.1389</v>
      </c>
      <c r="BJ248">
        <v>3.4599999999999999E-2</v>
      </c>
      <c r="BK248">
        <v>1.8700000000000001E-2</v>
      </c>
    </row>
    <row r="249" spans="1:63" x14ac:dyDescent="0.25">
      <c r="A249" t="s">
        <v>247</v>
      </c>
      <c r="B249">
        <v>49858</v>
      </c>
      <c r="C249">
        <v>36</v>
      </c>
      <c r="D249">
        <v>170.12</v>
      </c>
      <c r="E249" s="1">
        <v>6124.23</v>
      </c>
      <c r="F249" s="1">
        <v>5903.38</v>
      </c>
      <c r="G249">
        <v>3.9399999999999998E-2</v>
      </c>
      <c r="H249">
        <v>5.0000000000000001E-4</v>
      </c>
      <c r="I249">
        <v>0.02</v>
      </c>
      <c r="J249">
        <v>6.9999999999999999E-4</v>
      </c>
      <c r="K249">
        <v>1.5900000000000001E-2</v>
      </c>
      <c r="L249">
        <v>0.88529999999999998</v>
      </c>
      <c r="M249">
        <v>3.8300000000000001E-2</v>
      </c>
      <c r="N249">
        <v>0.16139999999999999</v>
      </c>
      <c r="O249">
        <v>8.3000000000000001E-3</v>
      </c>
      <c r="P249">
        <v>9.6199999999999994E-2</v>
      </c>
      <c r="Q249" s="1">
        <v>53842.44</v>
      </c>
      <c r="R249">
        <v>0.33960000000000001</v>
      </c>
      <c r="S249">
        <v>0.18240000000000001</v>
      </c>
      <c r="T249">
        <v>0.47799999999999998</v>
      </c>
      <c r="U249">
        <v>17</v>
      </c>
      <c r="V249" s="1">
        <v>95947.18</v>
      </c>
      <c r="W249">
        <v>359.99</v>
      </c>
      <c r="X249" s="1">
        <v>220450.7</v>
      </c>
      <c r="Y249">
        <v>0.69179999999999997</v>
      </c>
      <c r="Z249">
        <v>0.26879999999999998</v>
      </c>
      <c r="AA249">
        <v>3.9399999999999998E-2</v>
      </c>
      <c r="AB249">
        <v>0.30819999999999997</v>
      </c>
      <c r="AC249">
        <v>220.45</v>
      </c>
      <c r="AD249" s="1">
        <v>7087.09</v>
      </c>
      <c r="AE249">
        <v>824.74</v>
      </c>
      <c r="AF249" s="1">
        <v>204985.88</v>
      </c>
      <c r="AG249">
        <v>528</v>
      </c>
      <c r="AH249" s="1">
        <v>41587</v>
      </c>
      <c r="AI249" s="1">
        <v>88155</v>
      </c>
      <c r="AJ249">
        <v>46.5</v>
      </c>
      <c r="AK249">
        <v>31.27</v>
      </c>
      <c r="AL249">
        <v>32.31</v>
      </c>
      <c r="AM249">
        <v>4.8</v>
      </c>
      <c r="AN249">
        <v>0</v>
      </c>
      <c r="AO249">
        <v>0.57340000000000002</v>
      </c>
      <c r="AP249">
        <v>870.69</v>
      </c>
      <c r="AQ249" s="1">
        <v>1632.23</v>
      </c>
      <c r="AR249" s="1">
        <v>4783.6099999999997</v>
      </c>
      <c r="AS249">
        <v>492.11</v>
      </c>
      <c r="AT249">
        <v>488.19</v>
      </c>
      <c r="AU249" s="1">
        <v>8266.84</v>
      </c>
      <c r="AV249" s="1">
        <v>2242.0700000000002</v>
      </c>
      <c r="AW249">
        <v>0.22570000000000001</v>
      </c>
      <c r="AX249" s="1">
        <v>6583.25</v>
      </c>
      <c r="AY249">
        <v>0.66269999999999996</v>
      </c>
      <c r="AZ249">
        <v>720.84</v>
      </c>
      <c r="BA249">
        <v>7.2599999999999998E-2</v>
      </c>
      <c r="BB249">
        <v>387.46</v>
      </c>
      <c r="BC249">
        <v>3.9E-2</v>
      </c>
      <c r="BD249" s="1">
        <v>9933.61</v>
      </c>
      <c r="BE249">
        <v>843.43</v>
      </c>
      <c r="BF249">
        <v>0.1032</v>
      </c>
      <c r="BG249">
        <v>0.57840000000000003</v>
      </c>
      <c r="BH249">
        <v>0.23710000000000001</v>
      </c>
      <c r="BI249">
        <v>0.13300000000000001</v>
      </c>
      <c r="BJ249">
        <v>3.4000000000000002E-2</v>
      </c>
      <c r="BK249">
        <v>1.7500000000000002E-2</v>
      </c>
    </row>
    <row r="250" spans="1:63" x14ac:dyDescent="0.25">
      <c r="A250" t="s">
        <v>248</v>
      </c>
      <c r="B250">
        <v>48322</v>
      </c>
      <c r="C250">
        <v>52</v>
      </c>
      <c r="D250">
        <v>15.15</v>
      </c>
      <c r="E250">
        <v>787.94</v>
      </c>
      <c r="F250">
        <v>708.52</v>
      </c>
      <c r="G250">
        <v>0</v>
      </c>
      <c r="H250">
        <v>0</v>
      </c>
      <c r="I250">
        <v>4.1999999999999997E-3</v>
      </c>
      <c r="J250">
        <v>0</v>
      </c>
      <c r="K250">
        <v>1.41E-2</v>
      </c>
      <c r="L250">
        <v>0.96509999999999996</v>
      </c>
      <c r="M250">
        <v>1.66E-2</v>
      </c>
      <c r="N250">
        <v>0.42649999999999999</v>
      </c>
      <c r="O250">
        <v>1.4E-3</v>
      </c>
      <c r="P250">
        <v>0.1542</v>
      </c>
      <c r="Q250" s="1">
        <v>45978.74</v>
      </c>
      <c r="R250">
        <v>0.4133</v>
      </c>
      <c r="S250">
        <v>0.24</v>
      </c>
      <c r="T250">
        <v>0.34670000000000001</v>
      </c>
      <c r="U250">
        <v>4</v>
      </c>
      <c r="V250" s="1">
        <v>89531.25</v>
      </c>
      <c r="W250">
        <v>187.88</v>
      </c>
      <c r="X250" s="1">
        <v>254774.13</v>
      </c>
      <c r="Y250">
        <v>0.72089999999999999</v>
      </c>
      <c r="Z250">
        <v>0.2039</v>
      </c>
      <c r="AA250">
        <v>7.5300000000000006E-2</v>
      </c>
      <c r="AB250">
        <v>0.27910000000000001</v>
      </c>
      <c r="AC250">
        <v>254.77</v>
      </c>
      <c r="AD250" s="1">
        <v>7705.47</v>
      </c>
      <c r="AE250">
        <v>902.62</v>
      </c>
      <c r="AF250" s="1">
        <v>241158.35</v>
      </c>
      <c r="AG250">
        <v>573</v>
      </c>
      <c r="AH250" s="1">
        <v>33449</v>
      </c>
      <c r="AI250" s="1">
        <v>55383</v>
      </c>
      <c r="AJ250">
        <v>40.9</v>
      </c>
      <c r="AK250">
        <v>29.29</v>
      </c>
      <c r="AL250">
        <v>29.69</v>
      </c>
      <c r="AM250">
        <v>0.35</v>
      </c>
      <c r="AN250">
        <v>0</v>
      </c>
      <c r="AO250">
        <v>1.139</v>
      </c>
      <c r="AP250" s="1">
        <v>1782.63</v>
      </c>
      <c r="AQ250" s="1">
        <v>2709.44</v>
      </c>
      <c r="AR250" s="1">
        <v>7153.64</v>
      </c>
      <c r="AS250">
        <v>406.55</v>
      </c>
      <c r="AT250">
        <v>237.39</v>
      </c>
      <c r="AU250" s="1">
        <v>12289.57</v>
      </c>
      <c r="AV250" s="1">
        <v>4515.8500000000004</v>
      </c>
      <c r="AW250">
        <v>0.31230000000000002</v>
      </c>
      <c r="AX250" s="1">
        <v>7111.27</v>
      </c>
      <c r="AY250">
        <v>0.4919</v>
      </c>
      <c r="AZ250" s="1">
        <v>1815.21</v>
      </c>
      <c r="BA250">
        <v>0.1255</v>
      </c>
      <c r="BB250" s="1">
        <v>1015.8</v>
      </c>
      <c r="BC250">
        <v>7.0300000000000001E-2</v>
      </c>
      <c r="BD250" s="1">
        <v>14458.13</v>
      </c>
      <c r="BE250" s="1">
        <v>1561.31</v>
      </c>
      <c r="BF250">
        <v>0.32669999999999999</v>
      </c>
      <c r="BG250">
        <v>0.47089999999999999</v>
      </c>
      <c r="BH250">
        <v>0.2112</v>
      </c>
      <c r="BI250">
        <v>0.26619999999999999</v>
      </c>
      <c r="BJ250">
        <v>3.1699999999999999E-2</v>
      </c>
      <c r="BK250">
        <v>0.02</v>
      </c>
    </row>
    <row r="251" spans="1:63" x14ac:dyDescent="0.25">
      <c r="A251" t="s">
        <v>249</v>
      </c>
      <c r="B251">
        <v>49205</v>
      </c>
      <c r="C251">
        <v>54</v>
      </c>
      <c r="D251">
        <v>25.07</v>
      </c>
      <c r="E251" s="1">
        <v>1353.51</v>
      </c>
      <c r="F251" s="1">
        <v>1469.78</v>
      </c>
      <c r="G251">
        <v>3.3999999999999998E-3</v>
      </c>
      <c r="H251">
        <v>6.4999999999999997E-3</v>
      </c>
      <c r="I251">
        <v>3.7000000000000002E-3</v>
      </c>
      <c r="J251">
        <v>0</v>
      </c>
      <c r="K251">
        <v>3.3999999999999998E-3</v>
      </c>
      <c r="L251">
        <v>0.9728</v>
      </c>
      <c r="M251">
        <v>1.0200000000000001E-2</v>
      </c>
      <c r="N251">
        <v>0.38329999999999997</v>
      </c>
      <c r="O251">
        <v>0</v>
      </c>
      <c r="P251">
        <v>0.1249</v>
      </c>
      <c r="Q251" s="1">
        <v>53487.67</v>
      </c>
      <c r="R251">
        <v>0.18099999999999999</v>
      </c>
      <c r="S251">
        <v>0.1714</v>
      </c>
      <c r="T251">
        <v>0.64759999999999995</v>
      </c>
      <c r="U251">
        <v>8.1</v>
      </c>
      <c r="V251" s="1">
        <v>81891.23</v>
      </c>
      <c r="W251">
        <v>161.88</v>
      </c>
      <c r="X251" s="1">
        <v>125454.76</v>
      </c>
      <c r="Y251">
        <v>0.85840000000000005</v>
      </c>
      <c r="Z251">
        <v>0.10150000000000001</v>
      </c>
      <c r="AA251">
        <v>4.0099999999999997E-2</v>
      </c>
      <c r="AB251">
        <v>0.1416</v>
      </c>
      <c r="AC251">
        <v>125.45</v>
      </c>
      <c r="AD251" s="1">
        <v>3854.15</v>
      </c>
      <c r="AE251">
        <v>471.9</v>
      </c>
      <c r="AF251" s="1">
        <v>110738.07</v>
      </c>
      <c r="AG251">
        <v>192</v>
      </c>
      <c r="AH251" s="1">
        <v>33567</v>
      </c>
      <c r="AI251" s="1">
        <v>46984</v>
      </c>
      <c r="AJ251">
        <v>66.62</v>
      </c>
      <c r="AK251">
        <v>28.8</v>
      </c>
      <c r="AL251">
        <v>32.770000000000003</v>
      </c>
      <c r="AM251">
        <v>5.4</v>
      </c>
      <c r="AN251">
        <v>0</v>
      </c>
      <c r="AO251">
        <v>0.95399999999999996</v>
      </c>
      <c r="AP251" s="1">
        <v>1136.27</v>
      </c>
      <c r="AQ251" s="1">
        <v>1730.17</v>
      </c>
      <c r="AR251" s="1">
        <v>5034.87</v>
      </c>
      <c r="AS251">
        <v>447.55</v>
      </c>
      <c r="AT251">
        <v>141.49</v>
      </c>
      <c r="AU251" s="1">
        <v>8490.3700000000008</v>
      </c>
      <c r="AV251" s="1">
        <v>4889.46</v>
      </c>
      <c r="AW251">
        <v>0.49419999999999997</v>
      </c>
      <c r="AX251" s="1">
        <v>2867.2</v>
      </c>
      <c r="AY251">
        <v>0.2898</v>
      </c>
      <c r="AZ251" s="1">
        <v>1327.26</v>
      </c>
      <c r="BA251">
        <v>0.13420000000000001</v>
      </c>
      <c r="BB251">
        <v>809.88</v>
      </c>
      <c r="BC251">
        <v>8.1900000000000001E-2</v>
      </c>
      <c r="BD251" s="1">
        <v>9893.7999999999993</v>
      </c>
      <c r="BE251" s="1">
        <v>5444.97</v>
      </c>
      <c r="BF251">
        <v>1.83</v>
      </c>
      <c r="BG251">
        <v>0.56940000000000002</v>
      </c>
      <c r="BH251">
        <v>0.23069999999999999</v>
      </c>
      <c r="BI251">
        <v>0.15429999999999999</v>
      </c>
      <c r="BJ251">
        <v>2.8299999999999999E-2</v>
      </c>
      <c r="BK251">
        <v>1.7399999999999999E-2</v>
      </c>
    </row>
    <row r="252" spans="1:63" x14ac:dyDescent="0.25">
      <c r="A252" t="s">
        <v>250</v>
      </c>
      <c r="B252">
        <v>45872</v>
      </c>
      <c r="C252">
        <v>128</v>
      </c>
      <c r="D252">
        <v>13.29</v>
      </c>
      <c r="E252" s="1">
        <v>1701.42</v>
      </c>
      <c r="F252" s="1">
        <v>1615.76</v>
      </c>
      <c r="G252">
        <v>2.2000000000000001E-3</v>
      </c>
      <c r="H252">
        <v>0</v>
      </c>
      <c r="I252">
        <v>3.7000000000000002E-3</v>
      </c>
      <c r="J252">
        <v>6.9999999999999999E-4</v>
      </c>
      <c r="K252">
        <v>1.8200000000000001E-2</v>
      </c>
      <c r="L252">
        <v>0.94989999999999997</v>
      </c>
      <c r="M252">
        <v>2.53E-2</v>
      </c>
      <c r="N252">
        <v>0.44469999999999998</v>
      </c>
      <c r="O252">
        <v>2.5000000000000001E-3</v>
      </c>
      <c r="P252">
        <v>0.1515</v>
      </c>
      <c r="Q252" s="1">
        <v>49960.24</v>
      </c>
      <c r="R252">
        <v>0.25269999999999998</v>
      </c>
      <c r="S252">
        <v>0.2198</v>
      </c>
      <c r="T252">
        <v>0.52749999999999997</v>
      </c>
      <c r="U252">
        <v>10</v>
      </c>
      <c r="V252" s="1">
        <v>65286.8</v>
      </c>
      <c r="W252">
        <v>164.14</v>
      </c>
      <c r="X252" s="1">
        <v>143882.85999999999</v>
      </c>
      <c r="Y252">
        <v>0.84379999999999999</v>
      </c>
      <c r="Z252">
        <v>0.10929999999999999</v>
      </c>
      <c r="AA252">
        <v>4.6899999999999997E-2</v>
      </c>
      <c r="AB252">
        <v>0.15620000000000001</v>
      </c>
      <c r="AC252">
        <v>143.88</v>
      </c>
      <c r="AD252" s="1">
        <v>3540.7</v>
      </c>
      <c r="AE252">
        <v>535.94000000000005</v>
      </c>
      <c r="AF252" s="1">
        <v>144655.13</v>
      </c>
      <c r="AG252">
        <v>374</v>
      </c>
      <c r="AH252" s="1">
        <v>31590</v>
      </c>
      <c r="AI252" s="1">
        <v>48044</v>
      </c>
      <c r="AJ252">
        <v>47.28</v>
      </c>
      <c r="AK252">
        <v>22.96</v>
      </c>
      <c r="AL252">
        <v>27.59</v>
      </c>
      <c r="AM252">
        <v>3.5</v>
      </c>
      <c r="AN252">
        <v>0</v>
      </c>
      <c r="AO252">
        <v>0.86019999999999996</v>
      </c>
      <c r="AP252" s="1">
        <v>1179.83</v>
      </c>
      <c r="AQ252" s="1">
        <v>2238.6799999999998</v>
      </c>
      <c r="AR252" s="1">
        <v>4648.67</v>
      </c>
      <c r="AS252">
        <v>385.52</v>
      </c>
      <c r="AT252">
        <v>264.70999999999998</v>
      </c>
      <c r="AU252" s="1">
        <v>8717.43</v>
      </c>
      <c r="AV252" s="1">
        <v>5456.87</v>
      </c>
      <c r="AW252">
        <v>0.5383</v>
      </c>
      <c r="AX252" s="1">
        <v>3067.62</v>
      </c>
      <c r="AY252">
        <v>0.30259999999999998</v>
      </c>
      <c r="AZ252" s="1">
        <v>1101.5999999999999</v>
      </c>
      <c r="BA252">
        <v>0.1087</v>
      </c>
      <c r="BB252">
        <v>510.6</v>
      </c>
      <c r="BC252">
        <v>5.04E-2</v>
      </c>
      <c r="BD252" s="1">
        <v>10136.69</v>
      </c>
      <c r="BE252" s="1">
        <v>4233.7</v>
      </c>
      <c r="BF252">
        <v>1.3126</v>
      </c>
      <c r="BG252">
        <v>0.49459999999999998</v>
      </c>
      <c r="BH252">
        <v>0.22509999999999999</v>
      </c>
      <c r="BI252">
        <v>0.23130000000000001</v>
      </c>
      <c r="BJ252">
        <v>3.2599999999999997E-2</v>
      </c>
      <c r="BK252">
        <v>1.6299999999999999E-2</v>
      </c>
    </row>
    <row r="253" spans="1:63" x14ac:dyDescent="0.25">
      <c r="A253" t="s">
        <v>251</v>
      </c>
      <c r="B253">
        <v>48256</v>
      </c>
      <c r="C253">
        <v>40</v>
      </c>
      <c r="D253">
        <v>29.17</v>
      </c>
      <c r="E253" s="1">
        <v>1166.6300000000001</v>
      </c>
      <c r="F253" s="1">
        <v>1155.6099999999999</v>
      </c>
      <c r="G253">
        <v>1.8E-3</v>
      </c>
      <c r="H253">
        <v>0</v>
      </c>
      <c r="I253">
        <v>8.6E-3</v>
      </c>
      <c r="J253">
        <v>0</v>
      </c>
      <c r="K253">
        <v>1.55E-2</v>
      </c>
      <c r="L253">
        <v>0.9546</v>
      </c>
      <c r="M253">
        <v>1.95E-2</v>
      </c>
      <c r="N253">
        <v>0.3952</v>
      </c>
      <c r="O253">
        <v>6.1000000000000004E-3</v>
      </c>
      <c r="P253">
        <v>0.15129999999999999</v>
      </c>
      <c r="Q253" s="1">
        <v>57934.78</v>
      </c>
      <c r="R253">
        <v>0.24360000000000001</v>
      </c>
      <c r="S253">
        <v>0.2051</v>
      </c>
      <c r="T253">
        <v>0.55130000000000001</v>
      </c>
      <c r="U253">
        <v>8.8000000000000007</v>
      </c>
      <c r="V253" s="1">
        <v>85037.95</v>
      </c>
      <c r="W253">
        <v>127.1</v>
      </c>
      <c r="X253" s="1">
        <v>169659.85</v>
      </c>
      <c r="Y253">
        <v>0.68779999999999997</v>
      </c>
      <c r="Z253">
        <v>0.24940000000000001</v>
      </c>
      <c r="AA253">
        <v>6.2799999999999995E-2</v>
      </c>
      <c r="AB253">
        <v>0.31219999999999998</v>
      </c>
      <c r="AC253">
        <v>169.66</v>
      </c>
      <c r="AD253" s="1">
        <v>5059.28</v>
      </c>
      <c r="AE253">
        <v>571.46</v>
      </c>
      <c r="AF253" s="1">
        <v>155337.44</v>
      </c>
      <c r="AG253">
        <v>420</v>
      </c>
      <c r="AH253" s="1">
        <v>34665</v>
      </c>
      <c r="AI253" s="1">
        <v>58423</v>
      </c>
      <c r="AJ253">
        <v>31.74</v>
      </c>
      <c r="AK253">
        <v>28.95</v>
      </c>
      <c r="AL253">
        <v>31.74</v>
      </c>
      <c r="AM253">
        <v>5</v>
      </c>
      <c r="AN253" s="1">
        <v>1084.48</v>
      </c>
      <c r="AO253">
        <v>1.2179</v>
      </c>
      <c r="AP253" s="1">
        <v>1809.87</v>
      </c>
      <c r="AQ253" s="1">
        <v>2120.83</v>
      </c>
      <c r="AR253" s="1">
        <v>6250.63</v>
      </c>
      <c r="AS253">
        <v>376.17</v>
      </c>
      <c r="AT253">
        <v>313.66000000000003</v>
      </c>
      <c r="AU253" s="1">
        <v>10871.12</v>
      </c>
      <c r="AV253" s="1">
        <v>4588.17</v>
      </c>
      <c r="AW253">
        <v>0.34649999999999997</v>
      </c>
      <c r="AX253" s="1">
        <v>5945.64</v>
      </c>
      <c r="AY253">
        <v>0.44900000000000001</v>
      </c>
      <c r="AZ253" s="1">
        <v>1875.66</v>
      </c>
      <c r="BA253">
        <v>0.1416</v>
      </c>
      <c r="BB253">
        <v>832.23</v>
      </c>
      <c r="BC253">
        <v>6.2799999999999995E-2</v>
      </c>
      <c r="BD253" s="1">
        <v>13241.69</v>
      </c>
      <c r="BE253" s="1">
        <v>3781.26</v>
      </c>
      <c r="BF253">
        <v>0.89800000000000002</v>
      </c>
      <c r="BG253">
        <v>0.57469999999999999</v>
      </c>
      <c r="BH253">
        <v>0.21729999999999999</v>
      </c>
      <c r="BI253">
        <v>0.16739999999999999</v>
      </c>
      <c r="BJ253">
        <v>2.6599999999999999E-2</v>
      </c>
      <c r="BK253">
        <v>1.41E-2</v>
      </c>
    </row>
    <row r="254" spans="1:63" x14ac:dyDescent="0.25">
      <c r="A254" t="s">
        <v>252</v>
      </c>
      <c r="B254">
        <v>48686</v>
      </c>
      <c r="C254">
        <v>30</v>
      </c>
      <c r="D254">
        <v>18.399999999999999</v>
      </c>
      <c r="E254">
        <v>552.02</v>
      </c>
      <c r="F254">
        <v>328.25</v>
      </c>
      <c r="G254">
        <v>1.6000000000000001E-3</v>
      </c>
      <c r="H254">
        <v>6.1000000000000004E-3</v>
      </c>
      <c r="I254">
        <v>0.73499999999999999</v>
      </c>
      <c r="J254">
        <v>6.1000000000000004E-3</v>
      </c>
      <c r="K254">
        <v>3.6600000000000001E-2</v>
      </c>
      <c r="L254">
        <v>0.1487</v>
      </c>
      <c r="M254">
        <v>6.6000000000000003E-2</v>
      </c>
      <c r="N254">
        <v>0.997</v>
      </c>
      <c r="O254">
        <v>0</v>
      </c>
      <c r="P254">
        <v>0.20810000000000001</v>
      </c>
      <c r="Q254" s="1">
        <v>40018.449999999997</v>
      </c>
      <c r="R254">
        <v>0.623</v>
      </c>
      <c r="S254">
        <v>0.19670000000000001</v>
      </c>
      <c r="T254">
        <v>0.18029999999999999</v>
      </c>
      <c r="U254">
        <v>12</v>
      </c>
      <c r="V254" s="1">
        <v>50018.33</v>
      </c>
      <c r="W254">
        <v>45.2</v>
      </c>
      <c r="X254" s="1">
        <v>174555.18</v>
      </c>
      <c r="Y254">
        <v>0.87319999999999998</v>
      </c>
      <c r="Z254">
        <v>7.0900000000000005E-2</v>
      </c>
      <c r="AA254">
        <v>5.5899999999999998E-2</v>
      </c>
      <c r="AB254">
        <v>0.1268</v>
      </c>
      <c r="AC254">
        <v>174.56</v>
      </c>
      <c r="AD254" s="1">
        <v>6024.01</v>
      </c>
      <c r="AE254">
        <v>884.64</v>
      </c>
      <c r="AF254" s="1">
        <v>164018.85</v>
      </c>
      <c r="AG254">
        <v>445</v>
      </c>
      <c r="AH254" s="1">
        <v>28369</v>
      </c>
      <c r="AI254" s="1">
        <v>41655</v>
      </c>
      <c r="AJ254">
        <v>61.98</v>
      </c>
      <c r="AK254">
        <v>31.9</v>
      </c>
      <c r="AL254">
        <v>44.96</v>
      </c>
      <c r="AM254">
        <v>6.6</v>
      </c>
      <c r="AN254">
        <v>0</v>
      </c>
      <c r="AO254">
        <v>1.3609</v>
      </c>
      <c r="AP254" t="s">
        <v>142</v>
      </c>
      <c r="AQ254" t="s">
        <v>142</v>
      </c>
      <c r="AR254" t="s">
        <v>142</v>
      </c>
      <c r="AS254" t="s">
        <v>142</v>
      </c>
      <c r="AT254" t="s">
        <v>142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 s="1">
        <v>2687.77</v>
      </c>
      <c r="BF254">
        <v>0.81559999999999999</v>
      </c>
      <c r="BG254">
        <v>0.26569999999999999</v>
      </c>
      <c r="BH254">
        <v>0.12590000000000001</v>
      </c>
      <c r="BI254">
        <v>0.54549999999999998</v>
      </c>
      <c r="BJ254">
        <v>4.2000000000000003E-2</v>
      </c>
      <c r="BK254">
        <v>2.1000000000000001E-2</v>
      </c>
    </row>
    <row r="255" spans="1:63" x14ac:dyDescent="0.25">
      <c r="A255" t="s">
        <v>253</v>
      </c>
      <c r="B255">
        <v>49338</v>
      </c>
      <c r="C255">
        <v>27</v>
      </c>
      <c r="D255">
        <v>12.88</v>
      </c>
      <c r="E255">
        <v>347.88</v>
      </c>
      <c r="F255">
        <v>372.08</v>
      </c>
      <c r="G255">
        <v>2.7000000000000001E-3</v>
      </c>
      <c r="H255">
        <v>0</v>
      </c>
      <c r="I255">
        <v>0</v>
      </c>
      <c r="J255">
        <v>0</v>
      </c>
      <c r="K255">
        <v>8.0999999999999996E-3</v>
      </c>
      <c r="L255">
        <v>0.97850000000000004</v>
      </c>
      <c r="M255">
        <v>1.0800000000000001E-2</v>
      </c>
      <c r="N255">
        <v>0.21929999999999999</v>
      </c>
      <c r="O255">
        <v>0</v>
      </c>
      <c r="P255">
        <v>0.1148</v>
      </c>
      <c r="Q255" s="1">
        <v>46866.83</v>
      </c>
      <c r="R255">
        <v>0.2059</v>
      </c>
      <c r="S255">
        <v>2.9399999999999999E-2</v>
      </c>
      <c r="T255">
        <v>0.76470000000000005</v>
      </c>
      <c r="U255">
        <v>3.6</v>
      </c>
      <c r="V255" s="1">
        <v>75253.89</v>
      </c>
      <c r="W255">
        <v>93.74</v>
      </c>
      <c r="X255" s="1">
        <v>157479.94</v>
      </c>
      <c r="Y255">
        <v>0.93710000000000004</v>
      </c>
      <c r="Z255">
        <v>2.4799999999999999E-2</v>
      </c>
      <c r="AA255">
        <v>3.8100000000000002E-2</v>
      </c>
      <c r="AB255">
        <v>6.2899999999999998E-2</v>
      </c>
      <c r="AC255">
        <v>157.47999999999999</v>
      </c>
      <c r="AD255" s="1">
        <v>3617.77</v>
      </c>
      <c r="AE255">
        <v>466.09</v>
      </c>
      <c r="AF255" s="1">
        <v>124755.4</v>
      </c>
      <c r="AG255">
        <v>264</v>
      </c>
      <c r="AH255" s="1">
        <v>38393</v>
      </c>
      <c r="AI255" s="1">
        <v>57788</v>
      </c>
      <c r="AJ255">
        <v>41.3</v>
      </c>
      <c r="AK255">
        <v>22.01</v>
      </c>
      <c r="AL255">
        <v>31.33</v>
      </c>
      <c r="AM255">
        <v>4.9000000000000004</v>
      </c>
      <c r="AN255" s="1">
        <v>1076.01</v>
      </c>
      <c r="AO255">
        <v>1.1385000000000001</v>
      </c>
      <c r="AP255" s="1">
        <v>1640.51</v>
      </c>
      <c r="AQ255" s="1">
        <v>2228.58</v>
      </c>
      <c r="AR255" s="1">
        <v>5322.64</v>
      </c>
      <c r="AS255">
        <v>242.76</v>
      </c>
      <c r="AT255">
        <v>307.17</v>
      </c>
      <c r="AU255" s="1">
        <v>9741.57</v>
      </c>
      <c r="AV255" s="1">
        <v>5937.19</v>
      </c>
      <c r="AW255">
        <v>0.4844</v>
      </c>
      <c r="AX255" s="1">
        <v>3792.87</v>
      </c>
      <c r="AY255">
        <v>0.30940000000000001</v>
      </c>
      <c r="AZ255" s="1">
        <v>2036.09</v>
      </c>
      <c r="BA255">
        <v>0.1661</v>
      </c>
      <c r="BB255">
        <v>491.72</v>
      </c>
      <c r="BC255">
        <v>4.0099999999999997E-2</v>
      </c>
      <c r="BD255" s="1">
        <v>12257.87</v>
      </c>
      <c r="BE255" s="1">
        <v>6582.06</v>
      </c>
      <c r="BF255">
        <v>1.8845000000000001</v>
      </c>
      <c r="BG255">
        <v>0.52390000000000003</v>
      </c>
      <c r="BH255">
        <v>0.21790000000000001</v>
      </c>
      <c r="BI255">
        <v>0.20369999999999999</v>
      </c>
      <c r="BJ255">
        <v>3.4700000000000002E-2</v>
      </c>
      <c r="BK255">
        <v>1.9800000000000002E-2</v>
      </c>
    </row>
    <row r="256" spans="1:63" x14ac:dyDescent="0.25">
      <c r="A256" t="s">
        <v>254</v>
      </c>
      <c r="B256">
        <v>47985</v>
      </c>
      <c r="C256">
        <v>52</v>
      </c>
      <c r="D256">
        <v>30.02</v>
      </c>
      <c r="E256" s="1">
        <v>1561.06</v>
      </c>
      <c r="F256" s="1">
        <v>1511.76</v>
      </c>
      <c r="G256">
        <v>7.6E-3</v>
      </c>
      <c r="H256">
        <v>0</v>
      </c>
      <c r="I256">
        <v>1.5E-3</v>
      </c>
      <c r="J256">
        <v>4.0000000000000001E-3</v>
      </c>
      <c r="K256">
        <v>3.0099999999999998E-2</v>
      </c>
      <c r="L256">
        <v>0.93230000000000002</v>
      </c>
      <c r="M256">
        <v>2.4400000000000002E-2</v>
      </c>
      <c r="N256">
        <v>0.2145</v>
      </c>
      <c r="O256">
        <v>1.04E-2</v>
      </c>
      <c r="P256">
        <v>9.4700000000000006E-2</v>
      </c>
      <c r="Q256" s="1">
        <v>49277.35</v>
      </c>
      <c r="R256">
        <v>0.40570000000000001</v>
      </c>
      <c r="S256">
        <v>0.16980000000000001</v>
      </c>
      <c r="T256">
        <v>0.42449999999999999</v>
      </c>
      <c r="U256">
        <v>16</v>
      </c>
      <c r="V256" s="1">
        <v>77089.69</v>
      </c>
      <c r="W256">
        <v>95.69</v>
      </c>
      <c r="X256" s="1">
        <v>175895.42</v>
      </c>
      <c r="Y256">
        <v>0.80710000000000004</v>
      </c>
      <c r="Z256">
        <v>0.14169999999999999</v>
      </c>
      <c r="AA256">
        <v>5.1200000000000002E-2</v>
      </c>
      <c r="AB256">
        <v>0.19289999999999999</v>
      </c>
      <c r="AC256">
        <v>175.9</v>
      </c>
      <c r="AD256" s="1">
        <v>5405.55</v>
      </c>
      <c r="AE256">
        <v>595.03</v>
      </c>
      <c r="AF256" s="1">
        <v>171818.26</v>
      </c>
      <c r="AG256">
        <v>468</v>
      </c>
      <c r="AH256" s="1">
        <v>39400</v>
      </c>
      <c r="AI256" s="1">
        <v>60210</v>
      </c>
      <c r="AJ256">
        <v>40.799999999999997</v>
      </c>
      <c r="AK256">
        <v>30.1</v>
      </c>
      <c r="AL256">
        <v>30.69</v>
      </c>
      <c r="AM256">
        <v>4.5999999999999996</v>
      </c>
      <c r="AN256" s="1">
        <v>1795.38</v>
      </c>
      <c r="AO256">
        <v>1.349</v>
      </c>
      <c r="AP256" s="1">
        <v>1460.11</v>
      </c>
      <c r="AQ256" s="1">
        <v>1644.49</v>
      </c>
      <c r="AR256" s="1">
        <v>5644.43</v>
      </c>
      <c r="AS256">
        <v>320.70999999999998</v>
      </c>
      <c r="AT256">
        <v>212.32</v>
      </c>
      <c r="AU256" s="1">
        <v>9282.06</v>
      </c>
      <c r="AV256" s="1">
        <v>3818.97</v>
      </c>
      <c r="AW256">
        <v>0.31469999999999998</v>
      </c>
      <c r="AX256" s="1">
        <v>6737.89</v>
      </c>
      <c r="AY256">
        <v>0.55520000000000003</v>
      </c>
      <c r="AZ256" s="1">
        <v>1162.1600000000001</v>
      </c>
      <c r="BA256">
        <v>9.5799999999999996E-2</v>
      </c>
      <c r="BB256">
        <v>416.62</v>
      </c>
      <c r="BC256">
        <v>3.4299999999999997E-2</v>
      </c>
      <c r="BD256" s="1">
        <v>12135.64</v>
      </c>
      <c r="BE256" s="1">
        <v>2505.4699999999998</v>
      </c>
      <c r="BF256">
        <v>0.56140000000000001</v>
      </c>
      <c r="BG256">
        <v>0.48820000000000002</v>
      </c>
      <c r="BH256">
        <v>0.21990000000000001</v>
      </c>
      <c r="BI256">
        <v>0.25590000000000002</v>
      </c>
      <c r="BJ256">
        <v>0.02</v>
      </c>
      <c r="BK256">
        <v>1.6E-2</v>
      </c>
    </row>
    <row r="257" spans="1:63" x14ac:dyDescent="0.25">
      <c r="A257" t="s">
        <v>255</v>
      </c>
      <c r="B257">
        <v>48264</v>
      </c>
      <c r="C257">
        <v>109</v>
      </c>
      <c r="D257">
        <v>19.739999999999998</v>
      </c>
      <c r="E257" s="1">
        <v>2152.11</v>
      </c>
      <c r="F257" s="1">
        <v>2112.3200000000002</v>
      </c>
      <c r="G257">
        <v>4.3E-3</v>
      </c>
      <c r="H257">
        <v>0</v>
      </c>
      <c r="I257">
        <v>5.8999999999999999E-3</v>
      </c>
      <c r="J257">
        <v>1.4E-3</v>
      </c>
      <c r="K257">
        <v>3.4200000000000001E-2</v>
      </c>
      <c r="L257">
        <v>0.93340000000000001</v>
      </c>
      <c r="M257">
        <v>2.0799999999999999E-2</v>
      </c>
      <c r="N257">
        <v>0.26919999999999999</v>
      </c>
      <c r="O257">
        <v>1.5100000000000001E-2</v>
      </c>
      <c r="P257">
        <v>0.1191</v>
      </c>
      <c r="Q257" s="1">
        <v>55890.87</v>
      </c>
      <c r="R257">
        <v>0.2336</v>
      </c>
      <c r="S257">
        <v>0.2263</v>
      </c>
      <c r="T257">
        <v>0.54010000000000002</v>
      </c>
      <c r="U257">
        <v>12.4</v>
      </c>
      <c r="V257" s="1">
        <v>76858.41</v>
      </c>
      <c r="W257">
        <v>165.41</v>
      </c>
      <c r="X257" s="1">
        <v>164939.63</v>
      </c>
      <c r="Y257">
        <v>0.8498</v>
      </c>
      <c r="Z257">
        <v>0.1239</v>
      </c>
      <c r="AA257">
        <v>2.63E-2</v>
      </c>
      <c r="AB257">
        <v>0.1502</v>
      </c>
      <c r="AC257">
        <v>164.94</v>
      </c>
      <c r="AD257" s="1">
        <v>3652.28</v>
      </c>
      <c r="AE257">
        <v>490.66</v>
      </c>
      <c r="AF257" s="1">
        <v>158354.46</v>
      </c>
      <c r="AG257">
        <v>427</v>
      </c>
      <c r="AH257" s="1">
        <v>39265</v>
      </c>
      <c r="AI257" s="1">
        <v>67900</v>
      </c>
      <c r="AJ257">
        <v>30.8</v>
      </c>
      <c r="AK257">
        <v>21.6</v>
      </c>
      <c r="AL257">
        <v>24.03</v>
      </c>
      <c r="AM257">
        <v>5</v>
      </c>
      <c r="AN257" s="1">
        <v>1564.46</v>
      </c>
      <c r="AO257">
        <v>1.1037999999999999</v>
      </c>
      <c r="AP257" s="1">
        <v>1204.47</v>
      </c>
      <c r="AQ257" s="1">
        <v>1968.53</v>
      </c>
      <c r="AR257" s="1">
        <v>5103.67</v>
      </c>
      <c r="AS257">
        <v>518.24</v>
      </c>
      <c r="AT257">
        <v>399.16</v>
      </c>
      <c r="AU257" s="1">
        <v>9194.07</v>
      </c>
      <c r="AV257" s="1">
        <v>4333.47</v>
      </c>
      <c r="AW257">
        <v>0.39040000000000002</v>
      </c>
      <c r="AX257" s="1">
        <v>4687.01</v>
      </c>
      <c r="AY257">
        <v>0.42220000000000002</v>
      </c>
      <c r="AZ257" s="1">
        <v>1234.23</v>
      </c>
      <c r="BA257">
        <v>0.11119999999999999</v>
      </c>
      <c r="BB257">
        <v>845.43</v>
      </c>
      <c r="BC257">
        <v>7.6200000000000004E-2</v>
      </c>
      <c r="BD257" s="1">
        <v>11100.14</v>
      </c>
      <c r="BE257" s="1">
        <v>3752.46</v>
      </c>
      <c r="BF257">
        <v>0.86409999999999998</v>
      </c>
      <c r="BG257">
        <v>0.58740000000000003</v>
      </c>
      <c r="BH257">
        <v>0.22670000000000001</v>
      </c>
      <c r="BI257">
        <v>0.13039999999999999</v>
      </c>
      <c r="BJ257">
        <v>3.8399999999999997E-2</v>
      </c>
      <c r="BK257">
        <v>1.7100000000000001E-2</v>
      </c>
    </row>
    <row r="258" spans="1:63" x14ac:dyDescent="0.25">
      <c r="A258" t="s">
        <v>256</v>
      </c>
      <c r="B258">
        <v>50179</v>
      </c>
      <c r="C258">
        <v>106</v>
      </c>
      <c r="D258">
        <v>8.34</v>
      </c>
      <c r="E258">
        <v>883.98</v>
      </c>
      <c r="F258">
        <v>786.52</v>
      </c>
      <c r="G258">
        <v>3.8E-3</v>
      </c>
      <c r="H258">
        <v>0</v>
      </c>
      <c r="I258">
        <v>2.5999999999999999E-3</v>
      </c>
      <c r="J258">
        <v>0</v>
      </c>
      <c r="K258">
        <v>5.4999999999999997E-3</v>
      </c>
      <c r="L258">
        <v>0.96950000000000003</v>
      </c>
      <c r="M258">
        <v>1.8499999999999999E-2</v>
      </c>
      <c r="N258">
        <v>0.43109999999999998</v>
      </c>
      <c r="O258">
        <v>1.1000000000000001E-3</v>
      </c>
      <c r="P258">
        <v>0.14449999999999999</v>
      </c>
      <c r="Q258" s="1">
        <v>54960.36</v>
      </c>
      <c r="R258">
        <v>0.29509999999999997</v>
      </c>
      <c r="S258">
        <v>0.22950000000000001</v>
      </c>
      <c r="T258">
        <v>0.47539999999999999</v>
      </c>
      <c r="U258">
        <v>4</v>
      </c>
      <c r="V258" s="1">
        <v>85745.5</v>
      </c>
      <c r="W258">
        <v>213.1</v>
      </c>
      <c r="X258" s="1">
        <v>147072.6</v>
      </c>
      <c r="Y258">
        <v>0.89339999999999997</v>
      </c>
      <c r="Z258">
        <v>4.9799999999999997E-2</v>
      </c>
      <c r="AA258">
        <v>5.6800000000000003E-2</v>
      </c>
      <c r="AB258">
        <v>0.1066</v>
      </c>
      <c r="AC258">
        <v>147.07</v>
      </c>
      <c r="AD258" s="1">
        <v>4421.1899999999996</v>
      </c>
      <c r="AE258">
        <v>660.07</v>
      </c>
      <c r="AF258" s="1">
        <v>134334.85999999999</v>
      </c>
      <c r="AG258">
        <v>317</v>
      </c>
      <c r="AH258" s="1">
        <v>31234</v>
      </c>
      <c r="AI258" s="1">
        <v>47885</v>
      </c>
      <c r="AJ258">
        <v>35.85</v>
      </c>
      <c r="AK258">
        <v>29.66</v>
      </c>
      <c r="AL258">
        <v>30.74</v>
      </c>
      <c r="AM258">
        <v>5</v>
      </c>
      <c r="AN258">
        <v>0</v>
      </c>
      <c r="AO258">
        <v>1.1323000000000001</v>
      </c>
      <c r="AP258" s="1">
        <v>1519.33</v>
      </c>
      <c r="AQ258" s="1">
        <v>2193.6799999999998</v>
      </c>
      <c r="AR258" s="1">
        <v>4786</v>
      </c>
      <c r="AS258">
        <v>264</v>
      </c>
      <c r="AT258">
        <v>49.48</v>
      </c>
      <c r="AU258" s="1">
        <v>8812.48</v>
      </c>
      <c r="AV258" s="1">
        <v>6687.55</v>
      </c>
      <c r="AW258">
        <v>0.5494</v>
      </c>
      <c r="AX258" s="1">
        <v>3993.4</v>
      </c>
      <c r="AY258">
        <v>0.3281</v>
      </c>
      <c r="AZ258">
        <v>599.82000000000005</v>
      </c>
      <c r="BA258">
        <v>4.9299999999999997E-2</v>
      </c>
      <c r="BB258">
        <v>891.52</v>
      </c>
      <c r="BC258">
        <v>7.3200000000000001E-2</v>
      </c>
      <c r="BD258" s="1">
        <v>12172.29</v>
      </c>
      <c r="BE258" s="1">
        <v>4283.1400000000003</v>
      </c>
      <c r="BF258">
        <v>1.3078000000000001</v>
      </c>
      <c r="BG258">
        <v>0.50349999999999995</v>
      </c>
      <c r="BH258">
        <v>0.1953</v>
      </c>
      <c r="BI258">
        <v>0.2354</v>
      </c>
      <c r="BJ258">
        <v>4.5499999999999999E-2</v>
      </c>
      <c r="BK258">
        <v>2.0299999999999999E-2</v>
      </c>
    </row>
    <row r="259" spans="1:63" x14ac:dyDescent="0.25">
      <c r="A259" t="s">
        <v>257</v>
      </c>
      <c r="B259">
        <v>49346</v>
      </c>
      <c r="C259">
        <v>39</v>
      </c>
      <c r="D259">
        <v>15.31</v>
      </c>
      <c r="E259">
        <v>597.02</v>
      </c>
      <c r="F259">
        <v>599.37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0.12870000000000001</v>
      </c>
      <c r="O259">
        <v>0</v>
      </c>
      <c r="P259">
        <v>0.1163</v>
      </c>
      <c r="Q259" s="1">
        <v>52187.75</v>
      </c>
      <c r="R259">
        <v>0.26919999999999999</v>
      </c>
      <c r="S259">
        <v>0.1923</v>
      </c>
      <c r="T259">
        <v>0.53849999999999998</v>
      </c>
      <c r="U259">
        <v>4</v>
      </c>
      <c r="V259" s="1">
        <v>79678.25</v>
      </c>
      <c r="W259">
        <v>146.31</v>
      </c>
      <c r="X259" s="1">
        <v>164289.29</v>
      </c>
      <c r="Y259">
        <v>0.82869999999999999</v>
      </c>
      <c r="Z259">
        <v>9.9500000000000005E-2</v>
      </c>
      <c r="AA259">
        <v>7.1800000000000003E-2</v>
      </c>
      <c r="AB259">
        <v>0.17130000000000001</v>
      </c>
      <c r="AC259">
        <v>164.29</v>
      </c>
      <c r="AD259" s="1">
        <v>3752.82</v>
      </c>
      <c r="AE259">
        <v>386.64</v>
      </c>
      <c r="AF259" s="1">
        <v>144455.57999999999</v>
      </c>
      <c r="AG259">
        <v>372</v>
      </c>
      <c r="AH259" s="1">
        <v>43745</v>
      </c>
      <c r="AI259" s="1">
        <v>108914</v>
      </c>
      <c r="AJ259">
        <v>31.7</v>
      </c>
      <c r="AK259">
        <v>22</v>
      </c>
      <c r="AL259">
        <v>23.47</v>
      </c>
      <c r="AM259">
        <v>4.7</v>
      </c>
      <c r="AN259" s="1">
        <v>2177.58</v>
      </c>
      <c r="AO259">
        <v>0.63049999999999995</v>
      </c>
      <c r="AP259" s="1">
        <v>1586.42</v>
      </c>
      <c r="AQ259" s="1">
        <v>1615.32</v>
      </c>
      <c r="AR259" s="1">
        <v>5944.28</v>
      </c>
      <c r="AS259">
        <v>333.49</v>
      </c>
      <c r="AT259">
        <v>388.33</v>
      </c>
      <c r="AU259" s="1">
        <v>9867.8700000000008</v>
      </c>
      <c r="AV259" s="1">
        <v>5144.83</v>
      </c>
      <c r="AW259">
        <v>0.42020000000000002</v>
      </c>
      <c r="AX259" s="1">
        <v>5328.77</v>
      </c>
      <c r="AY259">
        <v>0.43519999999999998</v>
      </c>
      <c r="AZ259" s="1">
        <v>1416.82</v>
      </c>
      <c r="BA259">
        <v>0.1157</v>
      </c>
      <c r="BB259">
        <v>353.15</v>
      </c>
      <c r="BC259">
        <v>2.8799999999999999E-2</v>
      </c>
      <c r="BD259" s="1">
        <v>12243.57</v>
      </c>
      <c r="BE259" s="1">
        <v>4535.32</v>
      </c>
      <c r="BF259">
        <v>0.5081</v>
      </c>
      <c r="BG259">
        <v>0.57530000000000003</v>
      </c>
      <c r="BH259">
        <v>0.21590000000000001</v>
      </c>
      <c r="BI259">
        <v>0.15379999999999999</v>
      </c>
      <c r="BJ259">
        <v>3.9300000000000002E-2</v>
      </c>
      <c r="BK259">
        <v>1.5699999999999999E-2</v>
      </c>
    </row>
    <row r="260" spans="1:63" x14ac:dyDescent="0.25">
      <c r="A260" t="s">
        <v>258</v>
      </c>
      <c r="B260">
        <v>47191</v>
      </c>
      <c r="C260">
        <v>55</v>
      </c>
      <c r="D260">
        <v>51.07</v>
      </c>
      <c r="E260" s="1">
        <v>2808.94</v>
      </c>
      <c r="F260" s="1">
        <v>2740.81</v>
      </c>
      <c r="G260">
        <v>1.37E-2</v>
      </c>
      <c r="H260">
        <v>0</v>
      </c>
      <c r="I260">
        <v>4.19E-2</v>
      </c>
      <c r="J260">
        <v>0</v>
      </c>
      <c r="K260">
        <v>2.0799999999999999E-2</v>
      </c>
      <c r="L260">
        <v>0.89119999999999999</v>
      </c>
      <c r="M260">
        <v>3.2399999999999998E-2</v>
      </c>
      <c r="N260">
        <v>0.1057</v>
      </c>
      <c r="O260">
        <v>2.2000000000000001E-3</v>
      </c>
      <c r="P260">
        <v>7.8E-2</v>
      </c>
      <c r="Q260" s="1">
        <v>67226.89</v>
      </c>
      <c r="R260">
        <v>0.26629999999999998</v>
      </c>
      <c r="S260">
        <v>0.1759</v>
      </c>
      <c r="T260">
        <v>0.55779999999999996</v>
      </c>
      <c r="U260">
        <v>19.600000000000001</v>
      </c>
      <c r="V260" s="1">
        <v>90625.71</v>
      </c>
      <c r="W260">
        <v>142.72</v>
      </c>
      <c r="X260" s="1">
        <v>274009.65000000002</v>
      </c>
      <c r="Y260">
        <v>0.86260000000000003</v>
      </c>
      <c r="Z260">
        <v>0.1191</v>
      </c>
      <c r="AA260">
        <v>1.83E-2</v>
      </c>
      <c r="AB260">
        <v>0.13739999999999999</v>
      </c>
      <c r="AC260">
        <v>274.01</v>
      </c>
      <c r="AD260" s="1">
        <v>11648.49</v>
      </c>
      <c r="AE260" s="1">
        <v>1287.78</v>
      </c>
      <c r="AF260" s="1">
        <v>285840.42</v>
      </c>
      <c r="AG260">
        <v>592</v>
      </c>
      <c r="AH260" s="1">
        <v>54313</v>
      </c>
      <c r="AI260" s="1">
        <v>130185</v>
      </c>
      <c r="AJ260">
        <v>87.49</v>
      </c>
      <c r="AK260">
        <v>40.549999999999997</v>
      </c>
      <c r="AL260">
        <v>49.79</v>
      </c>
      <c r="AM260">
        <v>4.5</v>
      </c>
      <c r="AN260">
        <v>0</v>
      </c>
      <c r="AO260">
        <v>0.5746</v>
      </c>
      <c r="AP260" s="1">
        <v>1713.57</v>
      </c>
      <c r="AQ260" s="1">
        <v>2481.02</v>
      </c>
      <c r="AR260" s="1">
        <v>6956.43</v>
      </c>
      <c r="AS260">
        <v>925.51</v>
      </c>
      <c r="AT260">
        <v>671.1</v>
      </c>
      <c r="AU260" s="1">
        <v>12747.65</v>
      </c>
      <c r="AV260" s="1">
        <v>3465.1</v>
      </c>
      <c r="AW260">
        <v>0.2457</v>
      </c>
      <c r="AX260" s="1">
        <v>9721.42</v>
      </c>
      <c r="AY260">
        <v>0.68940000000000001</v>
      </c>
      <c r="AZ260">
        <v>750.26</v>
      </c>
      <c r="BA260">
        <v>5.3199999999999997E-2</v>
      </c>
      <c r="BB260">
        <v>163.62</v>
      </c>
      <c r="BC260">
        <v>1.1599999999999999E-2</v>
      </c>
      <c r="BD260" s="1">
        <v>14100.4</v>
      </c>
      <c r="BE260" s="1">
        <v>1224.44</v>
      </c>
      <c r="BF260">
        <v>8.9800000000000005E-2</v>
      </c>
      <c r="BG260">
        <v>0.57869999999999999</v>
      </c>
      <c r="BH260">
        <v>0.2407</v>
      </c>
      <c r="BI260">
        <v>0.1176</v>
      </c>
      <c r="BJ260">
        <v>2.7699999999999999E-2</v>
      </c>
      <c r="BK260">
        <v>3.5299999999999998E-2</v>
      </c>
    </row>
    <row r="261" spans="1:63" x14ac:dyDescent="0.25">
      <c r="A261" t="s">
        <v>259</v>
      </c>
      <c r="B261">
        <v>44164</v>
      </c>
      <c r="C261">
        <v>22</v>
      </c>
      <c r="D261">
        <v>134.22999999999999</v>
      </c>
      <c r="E261" s="1">
        <v>2953.13</v>
      </c>
      <c r="F261" s="1">
        <v>3238.57</v>
      </c>
      <c r="G261">
        <v>2.1499999999999998E-2</v>
      </c>
      <c r="H261">
        <v>2.9999999999999997E-4</v>
      </c>
      <c r="I261">
        <v>0.1212</v>
      </c>
      <c r="J261">
        <v>8.9999999999999998E-4</v>
      </c>
      <c r="K261">
        <v>2.81E-2</v>
      </c>
      <c r="L261">
        <v>0.73650000000000004</v>
      </c>
      <c r="M261">
        <v>9.1399999999999995E-2</v>
      </c>
      <c r="N261">
        <v>0.44140000000000001</v>
      </c>
      <c r="O261">
        <v>2.2200000000000001E-2</v>
      </c>
      <c r="P261">
        <v>0.15260000000000001</v>
      </c>
      <c r="Q261" s="1">
        <v>66127.91</v>
      </c>
      <c r="R261">
        <v>0.38979999999999998</v>
      </c>
      <c r="S261">
        <v>0.185</v>
      </c>
      <c r="T261">
        <v>0.42520000000000002</v>
      </c>
      <c r="U261">
        <v>18</v>
      </c>
      <c r="V261" s="1">
        <v>93782.61</v>
      </c>
      <c r="W261">
        <v>163.95</v>
      </c>
      <c r="X261" s="1">
        <v>176551.65</v>
      </c>
      <c r="Y261">
        <v>0.6522</v>
      </c>
      <c r="Z261">
        <v>0.32250000000000001</v>
      </c>
      <c r="AA261">
        <v>2.53E-2</v>
      </c>
      <c r="AB261">
        <v>0.3478</v>
      </c>
      <c r="AC261">
        <v>176.55</v>
      </c>
      <c r="AD261" s="1">
        <v>9487.3799999999992</v>
      </c>
      <c r="AE261">
        <v>997.37</v>
      </c>
      <c r="AF261" s="1">
        <v>159766.63</v>
      </c>
      <c r="AG261">
        <v>431</v>
      </c>
      <c r="AH261" s="1">
        <v>27583</v>
      </c>
      <c r="AI261" s="1">
        <v>49518</v>
      </c>
      <c r="AJ261">
        <v>106.3</v>
      </c>
      <c r="AK261">
        <v>52.14</v>
      </c>
      <c r="AL261">
        <v>52.85</v>
      </c>
      <c r="AM261">
        <v>3.8</v>
      </c>
      <c r="AN261">
        <v>0</v>
      </c>
      <c r="AO261">
        <v>1.6069</v>
      </c>
      <c r="AP261" s="1">
        <v>1642.6</v>
      </c>
      <c r="AQ261" s="1">
        <v>2114.91</v>
      </c>
      <c r="AR261" s="1">
        <v>9085.94</v>
      </c>
      <c r="AS261">
        <v>846.51</v>
      </c>
      <c r="AT261">
        <v>459.75</v>
      </c>
      <c r="AU261" s="1">
        <v>14149.73</v>
      </c>
      <c r="AV261" s="1">
        <v>5389.69</v>
      </c>
      <c r="AW261">
        <v>0.33100000000000002</v>
      </c>
      <c r="AX261" s="1">
        <v>8401.7999999999993</v>
      </c>
      <c r="AY261">
        <v>0.51590000000000003</v>
      </c>
      <c r="AZ261" s="1">
        <v>1527.41</v>
      </c>
      <c r="BA261">
        <v>9.3799999999999994E-2</v>
      </c>
      <c r="BB261">
        <v>965.36</v>
      </c>
      <c r="BC261">
        <v>5.9299999999999999E-2</v>
      </c>
      <c r="BD261" s="1">
        <v>16284.26</v>
      </c>
      <c r="BE261" s="1">
        <v>5004.24</v>
      </c>
      <c r="BF261">
        <v>1.1001000000000001</v>
      </c>
      <c r="BG261">
        <v>0.62050000000000005</v>
      </c>
      <c r="BH261">
        <v>0.20080000000000001</v>
      </c>
      <c r="BI261">
        <v>0.1211</v>
      </c>
      <c r="BJ261">
        <v>4.3099999999999999E-2</v>
      </c>
      <c r="BK261">
        <v>1.4500000000000001E-2</v>
      </c>
    </row>
    <row r="262" spans="1:63" x14ac:dyDescent="0.25">
      <c r="A262" t="s">
        <v>260</v>
      </c>
      <c r="B262">
        <v>44172</v>
      </c>
      <c r="C262">
        <v>119</v>
      </c>
      <c r="D262">
        <v>16.03</v>
      </c>
      <c r="E262" s="1">
        <v>1907.46</v>
      </c>
      <c r="F262" s="1">
        <v>1843.84</v>
      </c>
      <c r="G262">
        <v>5.5999999999999999E-3</v>
      </c>
      <c r="H262">
        <v>0</v>
      </c>
      <c r="I262">
        <v>6.1999999999999998E-3</v>
      </c>
      <c r="J262">
        <v>0</v>
      </c>
      <c r="K262">
        <v>3.6600000000000001E-2</v>
      </c>
      <c r="L262">
        <v>0.93059999999999998</v>
      </c>
      <c r="M262">
        <v>2.1100000000000001E-2</v>
      </c>
      <c r="N262">
        <v>0.57279999999999998</v>
      </c>
      <c r="O262">
        <v>5.0000000000000001E-4</v>
      </c>
      <c r="P262">
        <v>0.1512</v>
      </c>
      <c r="Q262" s="1">
        <v>51435.01</v>
      </c>
      <c r="R262">
        <v>0.35510000000000003</v>
      </c>
      <c r="S262">
        <v>0.1014</v>
      </c>
      <c r="T262">
        <v>0.54349999999999998</v>
      </c>
      <c r="U262">
        <v>18</v>
      </c>
      <c r="V262" s="1">
        <v>67491.06</v>
      </c>
      <c r="W262">
        <v>102.11</v>
      </c>
      <c r="X262" s="1">
        <v>124871.98</v>
      </c>
      <c r="Y262">
        <v>0.77349999999999997</v>
      </c>
      <c r="Z262">
        <v>0.17199999999999999</v>
      </c>
      <c r="AA262">
        <v>5.45E-2</v>
      </c>
      <c r="AB262">
        <v>0.22650000000000001</v>
      </c>
      <c r="AC262">
        <v>124.87</v>
      </c>
      <c r="AD262" s="1">
        <v>2938.8</v>
      </c>
      <c r="AE262">
        <v>356.52</v>
      </c>
      <c r="AF262" s="1">
        <v>102434.53</v>
      </c>
      <c r="AG262">
        <v>142</v>
      </c>
      <c r="AH262" s="1">
        <v>27634</v>
      </c>
      <c r="AI262" s="1">
        <v>42916</v>
      </c>
      <c r="AJ262">
        <v>36.200000000000003</v>
      </c>
      <c r="AK262">
        <v>22.01</v>
      </c>
      <c r="AL262">
        <v>26.37</v>
      </c>
      <c r="AM262">
        <v>3.5</v>
      </c>
      <c r="AN262" s="1">
        <v>1455.28</v>
      </c>
      <c r="AO262">
        <v>1.8582000000000001</v>
      </c>
      <c r="AP262" s="1">
        <v>1253.9000000000001</v>
      </c>
      <c r="AQ262" s="1">
        <v>2088.2199999999998</v>
      </c>
      <c r="AR262" s="1">
        <v>6908.75</v>
      </c>
      <c r="AS262">
        <v>481.81</v>
      </c>
      <c r="AT262">
        <v>273.27</v>
      </c>
      <c r="AU262" s="1">
        <v>11005.96</v>
      </c>
      <c r="AV262" s="1">
        <v>6580.58</v>
      </c>
      <c r="AW262">
        <v>0.51649999999999996</v>
      </c>
      <c r="AX262" s="1">
        <v>4056.54</v>
      </c>
      <c r="AY262">
        <v>0.31840000000000002</v>
      </c>
      <c r="AZ262" s="1">
        <v>1060.71</v>
      </c>
      <c r="BA262">
        <v>8.3299999999999999E-2</v>
      </c>
      <c r="BB262" s="1">
        <v>1041.68</v>
      </c>
      <c r="BC262">
        <v>8.1799999999999998E-2</v>
      </c>
      <c r="BD262" s="1">
        <v>12739.51</v>
      </c>
      <c r="BE262" s="1">
        <v>5686.83</v>
      </c>
      <c r="BF262">
        <v>2.5695999999999999</v>
      </c>
      <c r="BG262">
        <v>0.54239999999999999</v>
      </c>
      <c r="BH262">
        <v>0.22919999999999999</v>
      </c>
      <c r="BI262">
        <v>0.15870000000000001</v>
      </c>
      <c r="BJ262">
        <v>2.7300000000000001E-2</v>
      </c>
      <c r="BK262">
        <v>4.24E-2</v>
      </c>
    </row>
    <row r="263" spans="1:63" x14ac:dyDescent="0.25">
      <c r="A263" t="s">
        <v>261</v>
      </c>
      <c r="B263">
        <v>44180</v>
      </c>
      <c r="C263">
        <v>22</v>
      </c>
      <c r="D263">
        <v>336.48</v>
      </c>
      <c r="E263" s="1">
        <v>7402.48</v>
      </c>
      <c r="F263" s="1">
        <v>7455.52</v>
      </c>
      <c r="G263">
        <v>1.61E-2</v>
      </c>
      <c r="H263">
        <v>1.2999999999999999E-3</v>
      </c>
      <c r="I263">
        <v>5.74E-2</v>
      </c>
      <c r="J263">
        <v>2.2000000000000001E-3</v>
      </c>
      <c r="K263">
        <v>2.3599999999999999E-2</v>
      </c>
      <c r="L263">
        <v>0.8498</v>
      </c>
      <c r="M263">
        <v>4.9599999999999998E-2</v>
      </c>
      <c r="N263">
        <v>0.40389999999999998</v>
      </c>
      <c r="O263">
        <v>1.61E-2</v>
      </c>
      <c r="P263">
        <v>0.14130000000000001</v>
      </c>
      <c r="Q263" s="1">
        <v>65045.05</v>
      </c>
      <c r="R263">
        <v>0.1951</v>
      </c>
      <c r="S263">
        <v>0.15160000000000001</v>
      </c>
      <c r="T263">
        <v>0.65329999999999999</v>
      </c>
      <c r="U263">
        <v>33.299999999999997</v>
      </c>
      <c r="V263" s="1">
        <v>103543.96</v>
      </c>
      <c r="W263">
        <v>222.09</v>
      </c>
      <c r="X263" s="1">
        <v>166592.68</v>
      </c>
      <c r="Y263">
        <v>0.66449999999999998</v>
      </c>
      <c r="Z263">
        <v>0.2402</v>
      </c>
      <c r="AA263">
        <v>9.5299999999999996E-2</v>
      </c>
      <c r="AB263">
        <v>0.33550000000000002</v>
      </c>
      <c r="AC263">
        <v>166.59</v>
      </c>
      <c r="AD263" s="1">
        <v>9053.1</v>
      </c>
      <c r="AE263">
        <v>993.5</v>
      </c>
      <c r="AF263" s="1">
        <v>174737.09</v>
      </c>
      <c r="AG263">
        <v>476</v>
      </c>
      <c r="AH263" s="1">
        <v>34478</v>
      </c>
      <c r="AI263" s="1">
        <v>58671</v>
      </c>
      <c r="AJ263">
        <v>76.39</v>
      </c>
      <c r="AK263">
        <v>49.18</v>
      </c>
      <c r="AL263">
        <v>59.89</v>
      </c>
      <c r="AM263">
        <v>5.8</v>
      </c>
      <c r="AN263">
        <v>0</v>
      </c>
      <c r="AO263">
        <v>1.0115000000000001</v>
      </c>
      <c r="AP263" s="1">
        <v>1426.7</v>
      </c>
      <c r="AQ263" s="1">
        <v>2138.4699999999998</v>
      </c>
      <c r="AR263" s="1">
        <v>7322.72</v>
      </c>
      <c r="AS263">
        <v>988.85</v>
      </c>
      <c r="AT263">
        <v>539.77</v>
      </c>
      <c r="AU263" s="1">
        <v>12416.51</v>
      </c>
      <c r="AV263" s="1">
        <v>4293.95</v>
      </c>
      <c r="AW263">
        <v>0.30809999999999998</v>
      </c>
      <c r="AX263" s="1">
        <v>8081.69</v>
      </c>
      <c r="AY263">
        <v>0.57979999999999998</v>
      </c>
      <c r="AZ263">
        <v>900.82</v>
      </c>
      <c r="BA263">
        <v>6.4600000000000005E-2</v>
      </c>
      <c r="BB263">
        <v>662.37</v>
      </c>
      <c r="BC263">
        <v>4.7500000000000001E-2</v>
      </c>
      <c r="BD263" s="1">
        <v>13938.83</v>
      </c>
      <c r="BE263" s="1">
        <v>1511.23</v>
      </c>
      <c r="BF263">
        <v>0.2782</v>
      </c>
      <c r="BG263">
        <v>0.59309999999999996</v>
      </c>
      <c r="BH263">
        <v>0.25469999999999998</v>
      </c>
      <c r="BI263">
        <v>0.1065</v>
      </c>
      <c r="BJ263">
        <v>2.8000000000000001E-2</v>
      </c>
      <c r="BK263">
        <v>1.7600000000000001E-2</v>
      </c>
    </row>
    <row r="264" spans="1:63" x14ac:dyDescent="0.25">
      <c r="A264" t="s">
        <v>262</v>
      </c>
      <c r="B264">
        <v>48165</v>
      </c>
      <c r="C264">
        <v>63</v>
      </c>
      <c r="D264">
        <v>23.49</v>
      </c>
      <c r="E264" s="1">
        <v>1479.68</v>
      </c>
      <c r="F264" s="1">
        <v>1467.32</v>
      </c>
      <c r="G264">
        <v>6.1000000000000004E-3</v>
      </c>
      <c r="H264">
        <v>0</v>
      </c>
      <c r="I264">
        <v>2.7000000000000001E-3</v>
      </c>
      <c r="J264">
        <v>4.1000000000000003E-3</v>
      </c>
      <c r="K264">
        <v>1.9699999999999999E-2</v>
      </c>
      <c r="L264">
        <v>0.94420000000000004</v>
      </c>
      <c r="M264">
        <v>2.3099999999999999E-2</v>
      </c>
      <c r="N264">
        <v>0.27710000000000001</v>
      </c>
      <c r="O264">
        <v>0</v>
      </c>
      <c r="P264">
        <v>0.12</v>
      </c>
      <c r="Q264" s="1">
        <v>55499.92</v>
      </c>
      <c r="R264">
        <v>0.2979</v>
      </c>
      <c r="S264">
        <v>0.1915</v>
      </c>
      <c r="T264">
        <v>0.51060000000000005</v>
      </c>
      <c r="U264">
        <v>12</v>
      </c>
      <c r="V264" s="1">
        <v>73127</v>
      </c>
      <c r="W264">
        <v>118.39</v>
      </c>
      <c r="X264" s="1">
        <v>170685</v>
      </c>
      <c r="Y264">
        <v>0.87809999999999999</v>
      </c>
      <c r="Z264">
        <v>7.2499999999999995E-2</v>
      </c>
      <c r="AA264">
        <v>4.9399999999999999E-2</v>
      </c>
      <c r="AB264">
        <v>0.12189999999999999</v>
      </c>
      <c r="AC264">
        <v>170.68</v>
      </c>
      <c r="AD264" s="1">
        <v>5615.39</v>
      </c>
      <c r="AE264">
        <v>641.16</v>
      </c>
      <c r="AF264" s="1">
        <v>161065.96</v>
      </c>
      <c r="AG264">
        <v>435</v>
      </c>
      <c r="AH264" s="1">
        <v>37854</v>
      </c>
      <c r="AI264" s="1">
        <v>56699</v>
      </c>
      <c r="AJ264">
        <v>53</v>
      </c>
      <c r="AK264">
        <v>31.86</v>
      </c>
      <c r="AL264">
        <v>31.83</v>
      </c>
      <c r="AM264">
        <v>4.62</v>
      </c>
      <c r="AN264">
        <v>0</v>
      </c>
      <c r="AO264">
        <v>0.67549999999999999</v>
      </c>
      <c r="AP264" s="1">
        <v>1449.61</v>
      </c>
      <c r="AQ264" s="1">
        <v>1774.58</v>
      </c>
      <c r="AR264" s="1">
        <v>5172.3100000000004</v>
      </c>
      <c r="AS264">
        <v>578.47</v>
      </c>
      <c r="AT264">
        <v>408.2</v>
      </c>
      <c r="AU264" s="1">
        <v>9383.15</v>
      </c>
      <c r="AV264" s="1">
        <v>4933.09</v>
      </c>
      <c r="AW264">
        <v>0.44829999999999998</v>
      </c>
      <c r="AX264" s="1">
        <v>4269.29</v>
      </c>
      <c r="AY264">
        <v>0.38800000000000001</v>
      </c>
      <c r="AZ264" s="1">
        <v>1318.11</v>
      </c>
      <c r="BA264">
        <v>0.1198</v>
      </c>
      <c r="BB264">
        <v>483.23</v>
      </c>
      <c r="BC264">
        <v>4.3900000000000002E-2</v>
      </c>
      <c r="BD264" s="1">
        <v>11003.72</v>
      </c>
      <c r="BE264" s="1">
        <v>4617.51</v>
      </c>
      <c r="BF264">
        <v>0.94599999999999995</v>
      </c>
      <c r="BG264">
        <v>0.55910000000000004</v>
      </c>
      <c r="BH264">
        <v>0.22220000000000001</v>
      </c>
      <c r="BI264">
        <v>0.1739</v>
      </c>
      <c r="BJ264">
        <v>3.1300000000000001E-2</v>
      </c>
      <c r="BK264">
        <v>1.35E-2</v>
      </c>
    </row>
    <row r="265" spans="1:63" x14ac:dyDescent="0.25">
      <c r="A265" t="s">
        <v>263</v>
      </c>
      <c r="B265">
        <v>50435</v>
      </c>
      <c r="C265">
        <v>21</v>
      </c>
      <c r="D265">
        <v>201.84</v>
      </c>
      <c r="E265" s="1">
        <v>4238.6000000000004</v>
      </c>
      <c r="F265" s="1">
        <v>4146.47</v>
      </c>
      <c r="G265">
        <v>3.0200000000000001E-2</v>
      </c>
      <c r="H265">
        <v>1.6999999999999999E-3</v>
      </c>
      <c r="I265">
        <v>2.06E-2</v>
      </c>
      <c r="J265">
        <v>0</v>
      </c>
      <c r="K265">
        <v>4.53E-2</v>
      </c>
      <c r="L265">
        <v>0.86419999999999997</v>
      </c>
      <c r="M265">
        <v>3.7999999999999999E-2</v>
      </c>
      <c r="N265">
        <v>0.1948</v>
      </c>
      <c r="O265">
        <v>2.75E-2</v>
      </c>
      <c r="P265">
        <v>0.12690000000000001</v>
      </c>
      <c r="Q265" s="1">
        <v>59095.42</v>
      </c>
      <c r="R265">
        <v>0.16300000000000001</v>
      </c>
      <c r="S265">
        <v>0.16669999999999999</v>
      </c>
      <c r="T265">
        <v>0.67030000000000001</v>
      </c>
      <c r="U265">
        <v>38.4</v>
      </c>
      <c r="V265" s="1">
        <v>70555.53</v>
      </c>
      <c r="W265">
        <v>107.69</v>
      </c>
      <c r="X265" s="1">
        <v>177378.42</v>
      </c>
      <c r="Y265">
        <v>0.73680000000000001</v>
      </c>
      <c r="Z265">
        <v>0.23849999999999999</v>
      </c>
      <c r="AA265">
        <v>2.47E-2</v>
      </c>
      <c r="AB265">
        <v>0.26319999999999999</v>
      </c>
      <c r="AC265">
        <v>177.38</v>
      </c>
      <c r="AD265" s="1">
        <v>6959.09</v>
      </c>
      <c r="AE265">
        <v>804.71</v>
      </c>
      <c r="AF265" s="1">
        <v>183298.18</v>
      </c>
      <c r="AG265">
        <v>487</v>
      </c>
      <c r="AH265" s="1">
        <v>46645</v>
      </c>
      <c r="AI265" s="1">
        <v>83104</v>
      </c>
      <c r="AJ265">
        <v>67.03</v>
      </c>
      <c r="AK265">
        <v>38.93</v>
      </c>
      <c r="AL265">
        <v>37.29</v>
      </c>
      <c r="AM265">
        <v>5.13</v>
      </c>
      <c r="AN265">
        <v>0</v>
      </c>
      <c r="AO265">
        <v>0.61140000000000005</v>
      </c>
      <c r="AP265" s="1">
        <v>1252.43</v>
      </c>
      <c r="AQ265" s="1">
        <v>2082.0300000000002</v>
      </c>
      <c r="AR265" s="1">
        <v>6383.08</v>
      </c>
      <c r="AS265">
        <v>700.48</v>
      </c>
      <c r="AT265">
        <v>339.73</v>
      </c>
      <c r="AU265" s="1">
        <v>10757.74</v>
      </c>
      <c r="AV265" s="1">
        <v>3487.71</v>
      </c>
      <c r="AW265">
        <v>0.32190000000000002</v>
      </c>
      <c r="AX265" s="1">
        <v>5910.15</v>
      </c>
      <c r="AY265">
        <v>0.54549999999999998</v>
      </c>
      <c r="AZ265" s="1">
        <v>1001.53</v>
      </c>
      <c r="BA265">
        <v>9.2399999999999996E-2</v>
      </c>
      <c r="BB265">
        <v>434.17</v>
      </c>
      <c r="BC265">
        <v>4.0099999999999997E-2</v>
      </c>
      <c r="BD265" s="1">
        <v>10833.56</v>
      </c>
      <c r="BE265" s="1">
        <v>1853.39</v>
      </c>
      <c r="BF265">
        <v>0.2485</v>
      </c>
      <c r="BG265">
        <v>0.5696</v>
      </c>
      <c r="BH265">
        <v>0.21060000000000001</v>
      </c>
      <c r="BI265">
        <v>0.17369999999999999</v>
      </c>
      <c r="BJ265">
        <v>3.2199999999999999E-2</v>
      </c>
      <c r="BK265">
        <v>1.3899999999999999E-2</v>
      </c>
    </row>
    <row r="266" spans="1:63" x14ac:dyDescent="0.25">
      <c r="A266" t="s">
        <v>264</v>
      </c>
      <c r="B266">
        <v>47878</v>
      </c>
      <c r="C266">
        <v>25</v>
      </c>
      <c r="D266">
        <v>47.15</v>
      </c>
      <c r="E266" s="1">
        <v>1178.67</v>
      </c>
      <c r="F266" s="1">
        <v>1146.32</v>
      </c>
      <c r="G266">
        <v>9.9000000000000008E-3</v>
      </c>
      <c r="H266">
        <v>0</v>
      </c>
      <c r="I266">
        <v>4.4999999999999997E-3</v>
      </c>
      <c r="J266">
        <v>8.9999999999999998E-4</v>
      </c>
      <c r="K266">
        <v>8.3999999999999995E-3</v>
      </c>
      <c r="L266">
        <v>0.95730000000000004</v>
      </c>
      <c r="M266">
        <v>1.9E-2</v>
      </c>
      <c r="N266">
        <v>0.1053</v>
      </c>
      <c r="O266">
        <v>2.5999999999999999E-3</v>
      </c>
      <c r="P266">
        <v>9.7000000000000003E-2</v>
      </c>
      <c r="Q266" s="1">
        <v>70841.09</v>
      </c>
      <c r="R266">
        <v>0.32140000000000002</v>
      </c>
      <c r="S266">
        <v>0.1905</v>
      </c>
      <c r="T266">
        <v>0.48809999999999998</v>
      </c>
      <c r="U266">
        <v>12.1</v>
      </c>
      <c r="V266" s="1">
        <v>87606.61</v>
      </c>
      <c r="W266">
        <v>96.85</v>
      </c>
      <c r="X266" s="1">
        <v>277460.34999999998</v>
      </c>
      <c r="Y266">
        <v>0.90010000000000001</v>
      </c>
      <c r="Z266">
        <v>6.2300000000000001E-2</v>
      </c>
      <c r="AA266">
        <v>3.7600000000000001E-2</v>
      </c>
      <c r="AB266">
        <v>9.9900000000000003E-2</v>
      </c>
      <c r="AC266">
        <v>277.45999999999998</v>
      </c>
      <c r="AD266" s="1">
        <v>11623.31</v>
      </c>
      <c r="AE266" s="1">
        <v>1388.53</v>
      </c>
      <c r="AF266" s="1">
        <v>285148.55</v>
      </c>
      <c r="AG266">
        <v>591</v>
      </c>
      <c r="AH266" s="1">
        <v>47772</v>
      </c>
      <c r="AI266" s="1">
        <v>121222</v>
      </c>
      <c r="AJ266">
        <v>74.62</v>
      </c>
      <c r="AK266">
        <v>40.69</v>
      </c>
      <c r="AL266">
        <v>39.51</v>
      </c>
      <c r="AM266">
        <v>4.8</v>
      </c>
      <c r="AN266">
        <v>0</v>
      </c>
      <c r="AO266">
        <v>0.83399999999999996</v>
      </c>
      <c r="AP266" s="1">
        <v>2072.6799999999998</v>
      </c>
      <c r="AQ266" s="1">
        <v>2246.04</v>
      </c>
      <c r="AR266" s="1">
        <v>7019.27</v>
      </c>
      <c r="AS266">
        <v>825.06</v>
      </c>
      <c r="AT266">
        <v>347.28</v>
      </c>
      <c r="AU266" s="1">
        <v>12510.29</v>
      </c>
      <c r="AV266" s="1">
        <v>2167.36</v>
      </c>
      <c r="AW266">
        <v>0.161</v>
      </c>
      <c r="AX266" s="1">
        <v>10318.42</v>
      </c>
      <c r="AY266">
        <v>0.76649999999999996</v>
      </c>
      <c r="AZ266">
        <v>663.36</v>
      </c>
      <c r="BA266">
        <v>4.9299999999999997E-2</v>
      </c>
      <c r="BB266">
        <v>313.18</v>
      </c>
      <c r="BC266">
        <v>2.3300000000000001E-2</v>
      </c>
      <c r="BD266" s="1">
        <v>13462.32</v>
      </c>
      <c r="BE266">
        <v>638.41</v>
      </c>
      <c r="BF266">
        <v>5.2299999999999999E-2</v>
      </c>
      <c r="BG266">
        <v>0.60309999999999997</v>
      </c>
      <c r="BH266">
        <v>0.2117</v>
      </c>
      <c r="BI266">
        <v>0.12970000000000001</v>
      </c>
      <c r="BJ266">
        <v>3.5499999999999997E-2</v>
      </c>
      <c r="BK266">
        <v>0.02</v>
      </c>
    </row>
    <row r="267" spans="1:63" x14ac:dyDescent="0.25">
      <c r="A267" t="s">
        <v>265</v>
      </c>
      <c r="B267">
        <v>50245</v>
      </c>
      <c r="C267">
        <v>36</v>
      </c>
      <c r="D267">
        <v>32.39</v>
      </c>
      <c r="E267" s="1">
        <v>1166</v>
      </c>
      <c r="F267" s="1">
        <v>1210.7</v>
      </c>
      <c r="G267">
        <v>5.0000000000000001E-3</v>
      </c>
      <c r="H267">
        <v>8.0000000000000004E-4</v>
      </c>
      <c r="I267">
        <v>4.07E-2</v>
      </c>
      <c r="J267">
        <v>1.6999999999999999E-3</v>
      </c>
      <c r="K267">
        <v>8.8000000000000005E-3</v>
      </c>
      <c r="L267">
        <v>0.88859999999999995</v>
      </c>
      <c r="M267">
        <v>5.45E-2</v>
      </c>
      <c r="N267">
        <v>0.58779999999999999</v>
      </c>
      <c r="O267">
        <v>0</v>
      </c>
      <c r="P267">
        <v>0.1552</v>
      </c>
      <c r="Q267" s="1">
        <v>55028.62</v>
      </c>
      <c r="R267">
        <v>0.23169999999999999</v>
      </c>
      <c r="S267">
        <v>0.2195</v>
      </c>
      <c r="T267">
        <v>0.54879999999999995</v>
      </c>
      <c r="U267">
        <v>8</v>
      </c>
      <c r="V267" s="1">
        <v>76297.25</v>
      </c>
      <c r="W267">
        <v>139.94999999999999</v>
      </c>
      <c r="X267" s="1">
        <v>95847.72</v>
      </c>
      <c r="Y267">
        <v>0.77229999999999999</v>
      </c>
      <c r="Z267">
        <v>0.13980000000000001</v>
      </c>
      <c r="AA267">
        <v>8.7999999999999995E-2</v>
      </c>
      <c r="AB267">
        <v>0.22770000000000001</v>
      </c>
      <c r="AC267">
        <v>95.85</v>
      </c>
      <c r="AD267" s="1">
        <v>2695.65</v>
      </c>
      <c r="AE267">
        <v>415.64</v>
      </c>
      <c r="AF267" s="1">
        <v>76933.81</v>
      </c>
      <c r="AG267">
        <v>59</v>
      </c>
      <c r="AH267" s="1">
        <v>26718</v>
      </c>
      <c r="AI267" s="1">
        <v>38598</v>
      </c>
      <c r="AJ267">
        <v>49.7</v>
      </c>
      <c r="AK267">
        <v>23.86</v>
      </c>
      <c r="AL267">
        <v>38.090000000000003</v>
      </c>
      <c r="AM267">
        <v>4.8</v>
      </c>
      <c r="AN267">
        <v>0</v>
      </c>
      <c r="AO267">
        <v>0.7883</v>
      </c>
      <c r="AP267" s="1">
        <v>1310.53</v>
      </c>
      <c r="AQ267" s="1">
        <v>1863.38</v>
      </c>
      <c r="AR267" s="1">
        <v>6515.2</v>
      </c>
      <c r="AS267">
        <v>509.54</v>
      </c>
      <c r="AT267">
        <v>164.35</v>
      </c>
      <c r="AU267" s="1">
        <v>10362.98</v>
      </c>
      <c r="AV267" s="1">
        <v>7069.38</v>
      </c>
      <c r="AW267">
        <v>0.59460000000000002</v>
      </c>
      <c r="AX267" s="1">
        <v>2072.7399999999998</v>
      </c>
      <c r="AY267">
        <v>0.17430000000000001</v>
      </c>
      <c r="AZ267" s="1">
        <v>1740.88</v>
      </c>
      <c r="BA267">
        <v>0.1464</v>
      </c>
      <c r="BB267" s="1">
        <v>1006.76</v>
      </c>
      <c r="BC267">
        <v>8.4699999999999998E-2</v>
      </c>
      <c r="BD267" s="1">
        <v>11889.76</v>
      </c>
      <c r="BE267" s="1">
        <v>6889.28</v>
      </c>
      <c r="BF267">
        <v>3.3159000000000001</v>
      </c>
      <c r="BG267">
        <v>0.53569999999999995</v>
      </c>
      <c r="BH267">
        <v>0.19969999999999999</v>
      </c>
      <c r="BI267">
        <v>0.16339999999999999</v>
      </c>
      <c r="BJ267">
        <v>3.3700000000000001E-2</v>
      </c>
      <c r="BK267">
        <v>6.7500000000000004E-2</v>
      </c>
    </row>
    <row r="268" spans="1:63" x14ac:dyDescent="0.25">
      <c r="A268" t="s">
        <v>266</v>
      </c>
      <c r="B268">
        <v>49866</v>
      </c>
      <c r="C268">
        <v>27</v>
      </c>
      <c r="D268">
        <v>129.31</v>
      </c>
      <c r="E268" s="1">
        <v>3491.44</v>
      </c>
      <c r="F268" s="1">
        <v>3267.57</v>
      </c>
      <c r="G268">
        <v>4.5999999999999999E-3</v>
      </c>
      <c r="H268">
        <v>1E-4</v>
      </c>
      <c r="I268">
        <v>2.5000000000000001E-3</v>
      </c>
      <c r="J268">
        <v>1.5E-3</v>
      </c>
      <c r="K268">
        <v>2.0799999999999999E-2</v>
      </c>
      <c r="L268">
        <v>0.9466</v>
      </c>
      <c r="M268">
        <v>2.3800000000000002E-2</v>
      </c>
      <c r="N268">
        <v>0.17330000000000001</v>
      </c>
      <c r="O268">
        <v>5.4999999999999997E-3</v>
      </c>
      <c r="P268">
        <v>0.1104</v>
      </c>
      <c r="Q268" s="1">
        <v>56670.93</v>
      </c>
      <c r="R268">
        <v>0.29480000000000001</v>
      </c>
      <c r="S268">
        <v>0.21390000000000001</v>
      </c>
      <c r="T268">
        <v>0.49130000000000001</v>
      </c>
      <c r="U268">
        <v>19.600000000000001</v>
      </c>
      <c r="V268" s="1">
        <v>80650.63</v>
      </c>
      <c r="W268">
        <v>178.11</v>
      </c>
      <c r="X268" s="1">
        <v>125887.96</v>
      </c>
      <c r="Y268">
        <v>0.85799999999999998</v>
      </c>
      <c r="Z268">
        <v>0.127</v>
      </c>
      <c r="AA268">
        <v>1.4999999999999999E-2</v>
      </c>
      <c r="AB268">
        <v>0.14199999999999999</v>
      </c>
      <c r="AC268">
        <v>125.89</v>
      </c>
      <c r="AD268" s="1">
        <v>4376.47</v>
      </c>
      <c r="AE268">
        <v>652.71</v>
      </c>
      <c r="AF268" s="1">
        <v>117796.91</v>
      </c>
      <c r="AG268">
        <v>224</v>
      </c>
      <c r="AH268" s="1">
        <v>38191</v>
      </c>
      <c r="AI268" s="1">
        <v>62792</v>
      </c>
      <c r="AJ268">
        <v>67.099999999999994</v>
      </c>
      <c r="AK268">
        <v>33.78</v>
      </c>
      <c r="AL268">
        <v>37.6</v>
      </c>
      <c r="AM268">
        <v>5.8</v>
      </c>
      <c r="AN268">
        <v>0</v>
      </c>
      <c r="AO268">
        <v>0.77139999999999997</v>
      </c>
      <c r="AP268">
        <v>883.87</v>
      </c>
      <c r="AQ268" s="1">
        <v>1712.77</v>
      </c>
      <c r="AR268" s="1">
        <v>5811.19</v>
      </c>
      <c r="AS268">
        <v>543.84</v>
      </c>
      <c r="AT268">
        <v>370.58</v>
      </c>
      <c r="AU268" s="1">
        <v>9322.26</v>
      </c>
      <c r="AV268" s="1">
        <v>5901.64</v>
      </c>
      <c r="AW268">
        <v>0.54330000000000001</v>
      </c>
      <c r="AX268" s="1">
        <v>4029.45</v>
      </c>
      <c r="AY268">
        <v>0.37090000000000001</v>
      </c>
      <c r="AZ268">
        <v>525.41</v>
      </c>
      <c r="BA268">
        <v>4.8399999999999999E-2</v>
      </c>
      <c r="BB268">
        <v>406.5</v>
      </c>
      <c r="BC268">
        <v>3.7400000000000003E-2</v>
      </c>
      <c r="BD268" s="1">
        <v>10863</v>
      </c>
      <c r="BE268" s="1">
        <v>4378.97</v>
      </c>
      <c r="BF268">
        <v>1.0947</v>
      </c>
      <c r="BG268">
        <v>0.59</v>
      </c>
      <c r="BH268">
        <v>0.22459999999999999</v>
      </c>
      <c r="BI268">
        <v>0.13830000000000001</v>
      </c>
      <c r="BJ268">
        <v>2.9000000000000001E-2</v>
      </c>
      <c r="BK268">
        <v>1.8100000000000002E-2</v>
      </c>
    </row>
    <row r="269" spans="1:63" x14ac:dyDescent="0.25">
      <c r="A269" t="s">
        <v>267</v>
      </c>
      <c r="B269">
        <v>50690</v>
      </c>
      <c r="C269">
        <v>37</v>
      </c>
      <c r="D269">
        <v>45.32</v>
      </c>
      <c r="E269" s="1">
        <v>1676.84</v>
      </c>
      <c r="F269" s="1">
        <v>1612.87</v>
      </c>
      <c r="G269">
        <v>3.0999999999999999E-3</v>
      </c>
      <c r="H269">
        <v>6.9999999999999999E-4</v>
      </c>
      <c r="I269">
        <v>1.8200000000000001E-2</v>
      </c>
      <c r="J269">
        <v>4.0000000000000002E-4</v>
      </c>
      <c r="K269">
        <v>9.4399999999999998E-2</v>
      </c>
      <c r="L269">
        <v>0.84499999999999997</v>
      </c>
      <c r="M269">
        <v>3.8300000000000001E-2</v>
      </c>
      <c r="N269">
        <v>0.33750000000000002</v>
      </c>
      <c r="O269">
        <v>7.4000000000000003E-3</v>
      </c>
      <c r="P269">
        <v>0.1138</v>
      </c>
      <c r="Q269" s="1">
        <v>52355.39</v>
      </c>
      <c r="R269">
        <v>0.40589999999999998</v>
      </c>
      <c r="S269">
        <v>0.26729999999999998</v>
      </c>
      <c r="T269">
        <v>0.32669999999999999</v>
      </c>
      <c r="U269">
        <v>9</v>
      </c>
      <c r="V269" s="1">
        <v>76850.67</v>
      </c>
      <c r="W269">
        <v>175.9</v>
      </c>
      <c r="X269" s="1">
        <v>137460.57999999999</v>
      </c>
      <c r="Y269">
        <v>0.69810000000000005</v>
      </c>
      <c r="Z269">
        <v>0.23710000000000001</v>
      </c>
      <c r="AA269">
        <v>6.4799999999999996E-2</v>
      </c>
      <c r="AB269">
        <v>0.3019</v>
      </c>
      <c r="AC269">
        <v>137.46</v>
      </c>
      <c r="AD269" s="1">
        <v>5315.74</v>
      </c>
      <c r="AE269">
        <v>616.41999999999996</v>
      </c>
      <c r="AF269" s="1">
        <v>142256.62</v>
      </c>
      <c r="AG269">
        <v>363</v>
      </c>
      <c r="AH269" s="1">
        <v>34827</v>
      </c>
      <c r="AI269" s="1">
        <v>51309</v>
      </c>
      <c r="AJ269">
        <v>59.64</v>
      </c>
      <c r="AK269">
        <v>35.630000000000003</v>
      </c>
      <c r="AL269">
        <v>41.89</v>
      </c>
      <c r="AM269">
        <v>4.7</v>
      </c>
      <c r="AN269">
        <v>0</v>
      </c>
      <c r="AO269">
        <v>0.84699999999999998</v>
      </c>
      <c r="AP269" s="1">
        <v>1280.3699999999999</v>
      </c>
      <c r="AQ269" s="1">
        <v>1788.82</v>
      </c>
      <c r="AR269" s="1">
        <v>5295.83</v>
      </c>
      <c r="AS269">
        <v>300.75</v>
      </c>
      <c r="AT269">
        <v>270.41000000000003</v>
      </c>
      <c r="AU269" s="1">
        <v>8936.19</v>
      </c>
      <c r="AV269" s="1">
        <v>4406.13</v>
      </c>
      <c r="AW269">
        <v>0.40679999999999999</v>
      </c>
      <c r="AX269" s="1">
        <v>4713.37</v>
      </c>
      <c r="AY269">
        <v>0.43519999999999998</v>
      </c>
      <c r="AZ269" s="1">
        <v>1184.6600000000001</v>
      </c>
      <c r="BA269">
        <v>0.1094</v>
      </c>
      <c r="BB269">
        <v>526.78</v>
      </c>
      <c r="BC269">
        <v>4.8599999999999997E-2</v>
      </c>
      <c r="BD269" s="1">
        <v>10830.95</v>
      </c>
      <c r="BE269" s="1">
        <v>2695.22</v>
      </c>
      <c r="BF269">
        <v>0.70930000000000004</v>
      </c>
      <c r="BG269">
        <v>0.53720000000000001</v>
      </c>
      <c r="BH269">
        <v>0.222</v>
      </c>
      <c r="BI269">
        <v>0.1946</v>
      </c>
      <c r="BJ269">
        <v>3.3799999999999997E-2</v>
      </c>
      <c r="BK269">
        <v>1.24E-2</v>
      </c>
    </row>
    <row r="270" spans="1:63" x14ac:dyDescent="0.25">
      <c r="A270" t="s">
        <v>268</v>
      </c>
      <c r="B270">
        <v>50187</v>
      </c>
      <c r="C270">
        <v>28</v>
      </c>
      <c r="D270">
        <v>64.34</v>
      </c>
      <c r="E270" s="1">
        <v>1801.47</v>
      </c>
      <c r="F270" s="1">
        <v>1680.47</v>
      </c>
      <c r="G270">
        <v>1.29E-2</v>
      </c>
      <c r="H270">
        <v>5.9999999999999995E-4</v>
      </c>
      <c r="I270">
        <v>1.2699999999999999E-2</v>
      </c>
      <c r="J270">
        <v>1.1999999999999999E-3</v>
      </c>
      <c r="K270">
        <v>1.26E-2</v>
      </c>
      <c r="L270">
        <v>0.9335</v>
      </c>
      <c r="M270">
        <v>2.6499999999999999E-2</v>
      </c>
      <c r="N270">
        <v>0.2843</v>
      </c>
      <c r="O270">
        <v>1.2999999999999999E-3</v>
      </c>
      <c r="P270">
        <v>9.8000000000000004E-2</v>
      </c>
      <c r="Q270" s="1">
        <v>51376.29</v>
      </c>
      <c r="R270">
        <v>0.31</v>
      </c>
      <c r="S270">
        <v>0.12</v>
      </c>
      <c r="T270">
        <v>0.56999999999999995</v>
      </c>
      <c r="U270">
        <v>9</v>
      </c>
      <c r="V270" s="1">
        <v>78078.11</v>
      </c>
      <c r="W270">
        <v>192.66</v>
      </c>
      <c r="X270" s="1">
        <v>147030.32</v>
      </c>
      <c r="Y270">
        <v>0.75900000000000001</v>
      </c>
      <c r="Z270">
        <v>0.20610000000000001</v>
      </c>
      <c r="AA270">
        <v>3.49E-2</v>
      </c>
      <c r="AB270">
        <v>0.24099999999999999</v>
      </c>
      <c r="AC270">
        <v>147.03</v>
      </c>
      <c r="AD270" s="1">
        <v>5016.97</v>
      </c>
      <c r="AE270">
        <v>641.84</v>
      </c>
      <c r="AF270" s="1">
        <v>151623.1</v>
      </c>
      <c r="AG270">
        <v>408</v>
      </c>
      <c r="AH270" s="1">
        <v>35524</v>
      </c>
      <c r="AI270" s="1">
        <v>56461</v>
      </c>
      <c r="AJ270">
        <v>46.4</v>
      </c>
      <c r="AK270">
        <v>33.549999999999997</v>
      </c>
      <c r="AL270">
        <v>34.15</v>
      </c>
      <c r="AM270">
        <v>5.3</v>
      </c>
      <c r="AN270">
        <v>0</v>
      </c>
      <c r="AO270">
        <v>0.75770000000000004</v>
      </c>
      <c r="AP270" s="1">
        <v>1449.72</v>
      </c>
      <c r="AQ270" s="1">
        <v>1699.39</v>
      </c>
      <c r="AR270" s="1">
        <v>5139.6000000000004</v>
      </c>
      <c r="AS270">
        <v>479.45</v>
      </c>
      <c r="AT270">
        <v>240.55</v>
      </c>
      <c r="AU270" s="1">
        <v>9008.73</v>
      </c>
      <c r="AV270" s="1">
        <v>4679.8500000000004</v>
      </c>
      <c r="AW270">
        <v>0.44729999999999998</v>
      </c>
      <c r="AX270" s="1">
        <v>4397.9799999999996</v>
      </c>
      <c r="AY270">
        <v>0.42030000000000001</v>
      </c>
      <c r="AZ270">
        <v>753.49</v>
      </c>
      <c r="BA270">
        <v>7.1999999999999995E-2</v>
      </c>
      <c r="BB270">
        <v>632.16</v>
      </c>
      <c r="BC270">
        <v>6.0400000000000002E-2</v>
      </c>
      <c r="BD270" s="1">
        <v>10463.48</v>
      </c>
      <c r="BE270" s="1">
        <v>3267.94</v>
      </c>
      <c r="BF270">
        <v>0.69389999999999996</v>
      </c>
      <c r="BG270">
        <v>0.57540000000000002</v>
      </c>
      <c r="BH270">
        <v>0.22209999999999999</v>
      </c>
      <c r="BI270">
        <v>0.1464</v>
      </c>
      <c r="BJ270">
        <v>4.0899999999999999E-2</v>
      </c>
      <c r="BK270">
        <v>1.5100000000000001E-2</v>
      </c>
    </row>
    <row r="271" spans="1:63" x14ac:dyDescent="0.25">
      <c r="A271" t="s">
        <v>269</v>
      </c>
      <c r="B271">
        <v>44198</v>
      </c>
      <c r="C271">
        <v>6</v>
      </c>
      <c r="D271">
        <v>893.75</v>
      </c>
      <c r="E271" s="1">
        <v>5362.5</v>
      </c>
      <c r="F271" s="1">
        <v>5245.97</v>
      </c>
      <c r="G271">
        <v>5.8900000000000001E-2</v>
      </c>
      <c r="H271">
        <v>1E-3</v>
      </c>
      <c r="I271">
        <v>8.5000000000000006E-2</v>
      </c>
      <c r="J271">
        <v>1.5E-3</v>
      </c>
      <c r="K271">
        <v>6.6299999999999998E-2</v>
      </c>
      <c r="L271">
        <v>0.72070000000000001</v>
      </c>
      <c r="M271">
        <v>6.6600000000000006E-2</v>
      </c>
      <c r="N271">
        <v>0.4526</v>
      </c>
      <c r="O271">
        <v>6.8900000000000003E-2</v>
      </c>
      <c r="P271">
        <v>0.12920000000000001</v>
      </c>
      <c r="Q271" s="1">
        <v>70821.14</v>
      </c>
      <c r="R271">
        <v>0.32519999999999999</v>
      </c>
      <c r="S271">
        <v>0.1734</v>
      </c>
      <c r="T271">
        <v>0.50139999999999996</v>
      </c>
      <c r="U271">
        <v>38.6</v>
      </c>
      <c r="V271" s="1">
        <v>98277.01</v>
      </c>
      <c r="W271">
        <v>138.91999999999999</v>
      </c>
      <c r="X271" s="1">
        <v>166989.10999999999</v>
      </c>
      <c r="Y271">
        <v>0.81710000000000005</v>
      </c>
      <c r="Z271">
        <v>0.1651</v>
      </c>
      <c r="AA271">
        <v>1.78E-2</v>
      </c>
      <c r="AB271">
        <v>0.18290000000000001</v>
      </c>
      <c r="AC271">
        <v>166.99</v>
      </c>
      <c r="AD271" s="1">
        <v>8915.7900000000009</v>
      </c>
      <c r="AE271" s="1">
        <v>1157.9100000000001</v>
      </c>
      <c r="AF271" s="1">
        <v>157904.48000000001</v>
      </c>
      <c r="AG271">
        <v>425</v>
      </c>
      <c r="AH271" s="1">
        <v>34690</v>
      </c>
      <c r="AI271" s="1">
        <v>53453</v>
      </c>
      <c r="AJ271">
        <v>108.73</v>
      </c>
      <c r="AK271">
        <v>48.9</v>
      </c>
      <c r="AL271">
        <v>69.64</v>
      </c>
      <c r="AM271">
        <v>5.03</v>
      </c>
      <c r="AN271">
        <v>0</v>
      </c>
      <c r="AO271">
        <v>1.0430999999999999</v>
      </c>
      <c r="AP271" s="1">
        <v>1385.34</v>
      </c>
      <c r="AQ271" s="1">
        <v>1620.44</v>
      </c>
      <c r="AR271" s="1">
        <v>8750.99</v>
      </c>
      <c r="AS271">
        <v>732.59</v>
      </c>
      <c r="AT271">
        <v>533.65</v>
      </c>
      <c r="AU271" s="1">
        <v>13023.01</v>
      </c>
      <c r="AV271" s="1">
        <v>4553.91</v>
      </c>
      <c r="AW271">
        <v>0.30270000000000002</v>
      </c>
      <c r="AX271" s="1">
        <v>8268.4599999999991</v>
      </c>
      <c r="AY271">
        <v>0.54959999999999998</v>
      </c>
      <c r="AZ271" s="1">
        <v>1158.73</v>
      </c>
      <c r="BA271">
        <v>7.6999999999999999E-2</v>
      </c>
      <c r="BB271" s="1">
        <v>1063.1400000000001</v>
      </c>
      <c r="BC271">
        <v>7.0699999999999999E-2</v>
      </c>
      <c r="BD271" s="1">
        <v>15044.25</v>
      </c>
      <c r="BE271" s="1">
        <v>2983.72</v>
      </c>
      <c r="BF271">
        <v>0.46439999999999998</v>
      </c>
      <c r="BG271">
        <v>0.60189999999999999</v>
      </c>
      <c r="BH271">
        <v>0.1961</v>
      </c>
      <c r="BI271">
        <v>0.15620000000000001</v>
      </c>
      <c r="BJ271">
        <v>2.86E-2</v>
      </c>
      <c r="BK271">
        <v>1.7299999999999999E-2</v>
      </c>
    </row>
    <row r="272" spans="1:63" x14ac:dyDescent="0.25">
      <c r="A272" t="s">
        <v>270</v>
      </c>
      <c r="B272">
        <v>47993</v>
      </c>
      <c r="C272">
        <v>85</v>
      </c>
      <c r="D272">
        <v>22.83</v>
      </c>
      <c r="E272" s="1">
        <v>1940.4</v>
      </c>
      <c r="F272" s="1">
        <v>1858.6</v>
      </c>
      <c r="G272">
        <v>4.3E-3</v>
      </c>
      <c r="H272">
        <v>0</v>
      </c>
      <c r="I272">
        <v>6.4000000000000003E-3</v>
      </c>
      <c r="J272">
        <v>1.9E-3</v>
      </c>
      <c r="K272">
        <v>2.3199999999999998E-2</v>
      </c>
      <c r="L272">
        <v>0.93740000000000001</v>
      </c>
      <c r="M272">
        <v>2.69E-2</v>
      </c>
      <c r="N272">
        <v>0.44409999999999999</v>
      </c>
      <c r="O272">
        <v>8.0000000000000004E-4</v>
      </c>
      <c r="P272">
        <v>0.1472</v>
      </c>
      <c r="Q272" s="1">
        <v>50259.27</v>
      </c>
      <c r="R272">
        <v>0.32929999999999998</v>
      </c>
      <c r="S272">
        <v>0.10780000000000001</v>
      </c>
      <c r="T272">
        <v>0.56289999999999996</v>
      </c>
      <c r="U272">
        <v>11.5</v>
      </c>
      <c r="V272" s="1">
        <v>79723.83</v>
      </c>
      <c r="W272">
        <v>162.74</v>
      </c>
      <c r="X272" s="1">
        <v>217839.78</v>
      </c>
      <c r="Y272">
        <v>0.69310000000000005</v>
      </c>
      <c r="Z272">
        <v>0.24299999999999999</v>
      </c>
      <c r="AA272">
        <v>6.3899999999999998E-2</v>
      </c>
      <c r="AB272">
        <v>0.30690000000000001</v>
      </c>
      <c r="AC272">
        <v>217.84</v>
      </c>
      <c r="AD272" s="1">
        <v>8102.39</v>
      </c>
      <c r="AE272">
        <v>781.78</v>
      </c>
      <c r="AF272" s="1">
        <v>209187.26</v>
      </c>
      <c r="AG272">
        <v>534</v>
      </c>
      <c r="AH272" s="1">
        <v>33870</v>
      </c>
      <c r="AI272" s="1">
        <v>58060</v>
      </c>
      <c r="AJ272">
        <v>54.4</v>
      </c>
      <c r="AK272">
        <v>35.6</v>
      </c>
      <c r="AL272">
        <v>37.21</v>
      </c>
      <c r="AM272">
        <v>4.5999999999999996</v>
      </c>
      <c r="AN272">
        <v>0</v>
      </c>
      <c r="AO272">
        <v>1.2403999999999999</v>
      </c>
      <c r="AP272" s="1">
        <v>1492.71</v>
      </c>
      <c r="AQ272" s="1">
        <v>2276.94</v>
      </c>
      <c r="AR272" s="1">
        <v>6134.53</v>
      </c>
      <c r="AS272">
        <v>820.78</v>
      </c>
      <c r="AT272">
        <v>358.71</v>
      </c>
      <c r="AU272" s="1">
        <v>11083.69</v>
      </c>
      <c r="AV272" s="1">
        <v>4947.17</v>
      </c>
      <c r="AW272">
        <v>0.35360000000000003</v>
      </c>
      <c r="AX272" s="1">
        <v>7239.78</v>
      </c>
      <c r="AY272">
        <v>0.51739999999999997</v>
      </c>
      <c r="AZ272">
        <v>888.28</v>
      </c>
      <c r="BA272">
        <v>6.3500000000000001E-2</v>
      </c>
      <c r="BB272">
        <v>916.19</v>
      </c>
      <c r="BC272">
        <v>6.5500000000000003E-2</v>
      </c>
      <c r="BD272" s="1">
        <v>13991.42</v>
      </c>
      <c r="BE272" s="1">
        <v>2233.23</v>
      </c>
      <c r="BF272">
        <v>0.46450000000000002</v>
      </c>
      <c r="BG272">
        <v>0.56589999999999996</v>
      </c>
      <c r="BH272">
        <v>0.22750000000000001</v>
      </c>
      <c r="BI272">
        <v>0.14860000000000001</v>
      </c>
      <c r="BJ272">
        <v>2.69E-2</v>
      </c>
      <c r="BK272">
        <v>3.1099999999999999E-2</v>
      </c>
    </row>
    <row r="273" spans="1:63" x14ac:dyDescent="0.25">
      <c r="A273" t="s">
        <v>271</v>
      </c>
      <c r="B273">
        <v>46110</v>
      </c>
      <c r="C273">
        <v>63</v>
      </c>
      <c r="D273">
        <v>256.33</v>
      </c>
      <c r="E273" s="1">
        <v>16148.49</v>
      </c>
      <c r="F273" s="1">
        <v>15105.89</v>
      </c>
      <c r="G273">
        <v>6.6100000000000006E-2</v>
      </c>
      <c r="H273">
        <v>1.1999999999999999E-3</v>
      </c>
      <c r="I273">
        <v>0.109</v>
      </c>
      <c r="J273">
        <v>8.9999999999999998E-4</v>
      </c>
      <c r="K273">
        <v>6.6000000000000003E-2</v>
      </c>
      <c r="L273">
        <v>0.7097</v>
      </c>
      <c r="M273">
        <v>4.7100000000000003E-2</v>
      </c>
      <c r="N273">
        <v>0.2079</v>
      </c>
      <c r="O273">
        <v>5.7299999999999997E-2</v>
      </c>
      <c r="P273">
        <v>9.6500000000000002E-2</v>
      </c>
      <c r="Q273" s="1">
        <v>66442.14</v>
      </c>
      <c r="R273">
        <v>0.16880000000000001</v>
      </c>
      <c r="S273">
        <v>0.20330000000000001</v>
      </c>
      <c r="T273">
        <v>0.62790000000000001</v>
      </c>
      <c r="U273">
        <v>77.8</v>
      </c>
      <c r="V273" s="1">
        <v>92361.7</v>
      </c>
      <c r="W273">
        <v>200.02</v>
      </c>
      <c r="X273" s="1">
        <v>162130.57</v>
      </c>
      <c r="Y273">
        <v>0.77410000000000001</v>
      </c>
      <c r="Z273">
        <v>0.19239999999999999</v>
      </c>
      <c r="AA273">
        <v>3.3399999999999999E-2</v>
      </c>
      <c r="AB273">
        <v>0.22589999999999999</v>
      </c>
      <c r="AC273">
        <v>162.13</v>
      </c>
      <c r="AD273" s="1">
        <v>6570.76</v>
      </c>
      <c r="AE273">
        <v>700.32</v>
      </c>
      <c r="AF273" s="1">
        <v>180181.2</v>
      </c>
      <c r="AG273">
        <v>480</v>
      </c>
      <c r="AH273" s="1">
        <v>52688</v>
      </c>
      <c r="AI273" s="1">
        <v>88724</v>
      </c>
      <c r="AJ273">
        <v>66.069999999999993</v>
      </c>
      <c r="AK273">
        <v>38.29</v>
      </c>
      <c r="AL273">
        <v>45.07</v>
      </c>
      <c r="AM273">
        <v>6.49</v>
      </c>
      <c r="AN273">
        <v>0</v>
      </c>
      <c r="AO273">
        <v>0.54520000000000002</v>
      </c>
      <c r="AP273" s="1">
        <v>1349.19</v>
      </c>
      <c r="AQ273" s="1">
        <v>2180.1799999999998</v>
      </c>
      <c r="AR273" s="1">
        <v>6132.29</v>
      </c>
      <c r="AS273">
        <v>678.71</v>
      </c>
      <c r="AT273">
        <v>250.23</v>
      </c>
      <c r="AU273" s="1">
        <v>10590.6</v>
      </c>
      <c r="AV273" s="1">
        <v>4117.47</v>
      </c>
      <c r="AW273">
        <v>0.34079999999999999</v>
      </c>
      <c r="AX273" s="1">
        <v>5957.63</v>
      </c>
      <c r="AY273">
        <v>0.49309999999999998</v>
      </c>
      <c r="AZ273" s="1">
        <v>1498.77</v>
      </c>
      <c r="BA273">
        <v>0.124</v>
      </c>
      <c r="BB273">
        <v>508.73</v>
      </c>
      <c r="BC273">
        <v>4.2099999999999999E-2</v>
      </c>
      <c r="BD273" s="1">
        <v>12082.6</v>
      </c>
      <c r="BE273" s="1">
        <v>2886.45</v>
      </c>
      <c r="BF273">
        <v>0.38950000000000001</v>
      </c>
      <c r="BG273">
        <v>0.56359999999999999</v>
      </c>
      <c r="BH273">
        <v>0.1857</v>
      </c>
      <c r="BI273">
        <v>0.21429999999999999</v>
      </c>
      <c r="BJ273">
        <v>2.5399999999999999E-2</v>
      </c>
      <c r="BK273">
        <v>1.0999999999999999E-2</v>
      </c>
    </row>
    <row r="274" spans="1:63" x14ac:dyDescent="0.25">
      <c r="A274" t="s">
        <v>272</v>
      </c>
      <c r="B274">
        <v>49569</v>
      </c>
      <c r="C274">
        <v>127</v>
      </c>
      <c r="D274">
        <v>8.4499999999999993</v>
      </c>
      <c r="E274" s="1">
        <v>1072.5999999999999</v>
      </c>
      <c r="F274">
        <v>978.58</v>
      </c>
      <c r="G274">
        <v>3.5000000000000001E-3</v>
      </c>
      <c r="H274">
        <v>0</v>
      </c>
      <c r="I274">
        <v>1.4E-3</v>
      </c>
      <c r="J274">
        <v>0</v>
      </c>
      <c r="K274">
        <v>4.7E-2</v>
      </c>
      <c r="L274">
        <v>0.93410000000000004</v>
      </c>
      <c r="M274">
        <v>1.4E-2</v>
      </c>
      <c r="N274">
        <v>0.37830000000000003</v>
      </c>
      <c r="O274">
        <v>2.5999999999999999E-3</v>
      </c>
      <c r="P274">
        <v>0.1212</v>
      </c>
      <c r="Q274" s="1">
        <v>48020.34</v>
      </c>
      <c r="R274">
        <v>0.45279999999999998</v>
      </c>
      <c r="S274">
        <v>7.5499999999999998E-2</v>
      </c>
      <c r="T274">
        <v>0.47170000000000001</v>
      </c>
      <c r="U274">
        <v>6.5</v>
      </c>
      <c r="V274" s="1">
        <v>71192.62</v>
      </c>
      <c r="W274">
        <v>155.66</v>
      </c>
      <c r="X274" s="1">
        <v>180782.3</v>
      </c>
      <c r="Y274">
        <v>0.88649999999999995</v>
      </c>
      <c r="Z274">
        <v>7.0499999999999993E-2</v>
      </c>
      <c r="AA274">
        <v>4.2900000000000001E-2</v>
      </c>
      <c r="AB274">
        <v>0.1135</v>
      </c>
      <c r="AC274">
        <v>180.78</v>
      </c>
      <c r="AD274" s="1">
        <v>4087.58</v>
      </c>
      <c r="AE274">
        <v>551.4</v>
      </c>
      <c r="AF274" s="1">
        <v>144617.93</v>
      </c>
      <c r="AG274">
        <v>373</v>
      </c>
      <c r="AH274" s="1">
        <v>31919</v>
      </c>
      <c r="AI274" s="1">
        <v>46572</v>
      </c>
      <c r="AJ274">
        <v>38</v>
      </c>
      <c r="AK274">
        <v>21.6</v>
      </c>
      <c r="AL274">
        <v>25.94</v>
      </c>
      <c r="AM274">
        <v>4.5999999999999996</v>
      </c>
      <c r="AN274" s="1">
        <v>1448.01</v>
      </c>
      <c r="AO274">
        <v>1.5973999999999999</v>
      </c>
      <c r="AP274" s="1">
        <v>1666.47</v>
      </c>
      <c r="AQ274" s="1">
        <v>2597.37</v>
      </c>
      <c r="AR274" s="1">
        <v>6110.15</v>
      </c>
      <c r="AS274" s="1">
        <v>1103.01</v>
      </c>
      <c r="AT274">
        <v>245.52</v>
      </c>
      <c r="AU274" s="1">
        <v>11722.56</v>
      </c>
      <c r="AV274" s="1">
        <v>5922.68</v>
      </c>
      <c r="AW274">
        <v>0.42009999999999997</v>
      </c>
      <c r="AX274" s="1">
        <v>5789</v>
      </c>
      <c r="AY274">
        <v>0.41060000000000002</v>
      </c>
      <c r="AZ274" s="1">
        <v>1402.48</v>
      </c>
      <c r="BA274">
        <v>9.9500000000000005E-2</v>
      </c>
      <c r="BB274">
        <v>983.22</v>
      </c>
      <c r="BC274">
        <v>6.9699999999999998E-2</v>
      </c>
      <c r="BD274" s="1">
        <v>14097.38</v>
      </c>
      <c r="BE274" s="1">
        <v>4603.43</v>
      </c>
      <c r="BF274">
        <v>1.6138999999999999</v>
      </c>
      <c r="BG274">
        <v>0.47689999999999999</v>
      </c>
      <c r="BH274">
        <v>0.24410000000000001</v>
      </c>
      <c r="BI274">
        <v>0.21440000000000001</v>
      </c>
      <c r="BJ274">
        <v>4.6399999999999997E-2</v>
      </c>
      <c r="BK274">
        <v>1.83E-2</v>
      </c>
    </row>
    <row r="275" spans="1:63" x14ac:dyDescent="0.25">
      <c r="A275" t="s">
        <v>273</v>
      </c>
      <c r="B275">
        <v>44206</v>
      </c>
      <c r="C275">
        <v>57</v>
      </c>
      <c r="D275">
        <v>117.46</v>
      </c>
      <c r="E275" s="1">
        <v>6694.94</v>
      </c>
      <c r="F275" s="1">
        <v>6315.21</v>
      </c>
      <c r="G275">
        <v>2.8999999999999998E-3</v>
      </c>
      <c r="H275">
        <v>5.9999999999999995E-4</v>
      </c>
      <c r="I275">
        <v>1.9800000000000002E-2</v>
      </c>
      <c r="J275">
        <v>1E-3</v>
      </c>
      <c r="K275">
        <v>1.54E-2</v>
      </c>
      <c r="L275">
        <v>0.93110000000000004</v>
      </c>
      <c r="M275">
        <v>2.9100000000000001E-2</v>
      </c>
      <c r="N275">
        <v>0.57469999999999999</v>
      </c>
      <c r="O275">
        <v>2.0999999999999999E-3</v>
      </c>
      <c r="P275">
        <v>0.14630000000000001</v>
      </c>
      <c r="Q275" s="1">
        <v>58222.67</v>
      </c>
      <c r="R275">
        <v>0.3201</v>
      </c>
      <c r="S275">
        <v>0.21429999999999999</v>
      </c>
      <c r="T275">
        <v>0.46560000000000001</v>
      </c>
      <c r="U275">
        <v>34</v>
      </c>
      <c r="V275" s="1">
        <v>96031.76</v>
      </c>
      <c r="W275">
        <v>196.57</v>
      </c>
      <c r="X275" s="1">
        <v>137164.88</v>
      </c>
      <c r="Y275">
        <v>0.67449999999999999</v>
      </c>
      <c r="Z275">
        <v>0.26929999999999998</v>
      </c>
      <c r="AA275">
        <v>5.6099999999999997E-2</v>
      </c>
      <c r="AB275">
        <v>0.32550000000000001</v>
      </c>
      <c r="AC275">
        <v>137.16</v>
      </c>
      <c r="AD275" s="1">
        <v>3472.32</v>
      </c>
      <c r="AE275">
        <v>384.24</v>
      </c>
      <c r="AF275" s="1">
        <v>133836.73000000001</v>
      </c>
      <c r="AG275">
        <v>311</v>
      </c>
      <c r="AH275" s="1">
        <v>29822</v>
      </c>
      <c r="AI275" s="1">
        <v>47230</v>
      </c>
      <c r="AJ275">
        <v>64.599999999999994</v>
      </c>
      <c r="AK275">
        <v>21.87</v>
      </c>
      <c r="AL275">
        <v>25.74</v>
      </c>
      <c r="AM275">
        <v>4</v>
      </c>
      <c r="AN275" s="1">
        <v>1686.56</v>
      </c>
      <c r="AO275">
        <v>1.401</v>
      </c>
      <c r="AP275" s="1">
        <v>1238.4100000000001</v>
      </c>
      <c r="AQ275" s="1">
        <v>1500.6</v>
      </c>
      <c r="AR275" s="1">
        <v>5679.08</v>
      </c>
      <c r="AS275">
        <v>645.17999999999995</v>
      </c>
      <c r="AT275">
        <v>346.62</v>
      </c>
      <c r="AU275" s="1">
        <v>9409.9</v>
      </c>
      <c r="AV275" s="1">
        <v>4862.45</v>
      </c>
      <c r="AW275">
        <v>0.42070000000000002</v>
      </c>
      <c r="AX275" s="1">
        <v>5220.34</v>
      </c>
      <c r="AY275">
        <v>0.45169999999999999</v>
      </c>
      <c r="AZ275">
        <v>536.38</v>
      </c>
      <c r="BA275">
        <v>4.6399999999999997E-2</v>
      </c>
      <c r="BB275">
        <v>938.13</v>
      </c>
      <c r="BC275">
        <v>8.1199999999999994E-2</v>
      </c>
      <c r="BD275" s="1">
        <v>11557.3</v>
      </c>
      <c r="BE275" s="1">
        <v>3255.09</v>
      </c>
      <c r="BF275">
        <v>1.0733999999999999</v>
      </c>
      <c r="BG275">
        <v>0.54459999999999997</v>
      </c>
      <c r="BH275">
        <v>0.23089999999999999</v>
      </c>
      <c r="BI275">
        <v>0.155</v>
      </c>
      <c r="BJ275">
        <v>5.62E-2</v>
      </c>
      <c r="BK275">
        <v>1.3299999999999999E-2</v>
      </c>
    </row>
    <row r="276" spans="1:63" x14ac:dyDescent="0.25">
      <c r="A276" t="s">
        <v>274</v>
      </c>
      <c r="B276">
        <v>44214</v>
      </c>
      <c r="C276">
        <v>79</v>
      </c>
      <c r="D276">
        <v>72.08</v>
      </c>
      <c r="E276" s="1">
        <v>5694.7</v>
      </c>
      <c r="F276" s="1">
        <v>5302.26</v>
      </c>
      <c r="G276">
        <v>9.7999999999999997E-3</v>
      </c>
      <c r="H276">
        <v>0</v>
      </c>
      <c r="I276">
        <v>1.6500000000000001E-2</v>
      </c>
      <c r="J276">
        <v>1E-3</v>
      </c>
      <c r="K276">
        <v>6.0100000000000001E-2</v>
      </c>
      <c r="L276">
        <v>0.87580000000000002</v>
      </c>
      <c r="M276">
        <v>3.6799999999999999E-2</v>
      </c>
      <c r="N276">
        <v>0.22339999999999999</v>
      </c>
      <c r="O276">
        <v>2.3599999999999999E-2</v>
      </c>
      <c r="P276">
        <v>0.13320000000000001</v>
      </c>
      <c r="Q276" s="1">
        <v>56915.01</v>
      </c>
      <c r="R276">
        <v>0.20499999999999999</v>
      </c>
      <c r="S276">
        <v>0.26979999999999998</v>
      </c>
      <c r="T276">
        <v>0.5252</v>
      </c>
      <c r="U276">
        <v>30</v>
      </c>
      <c r="V276" s="1">
        <v>82646.63</v>
      </c>
      <c r="W276">
        <v>183.35</v>
      </c>
      <c r="X276" s="1">
        <v>150502.6</v>
      </c>
      <c r="Y276">
        <v>0.8175</v>
      </c>
      <c r="Z276">
        <v>0.13139999999999999</v>
      </c>
      <c r="AA276">
        <v>5.11E-2</v>
      </c>
      <c r="AB276">
        <v>0.1825</v>
      </c>
      <c r="AC276">
        <v>150.5</v>
      </c>
      <c r="AD276" s="1">
        <v>5123.9399999999996</v>
      </c>
      <c r="AE276">
        <v>641.21</v>
      </c>
      <c r="AF276" s="1">
        <v>147147.56</v>
      </c>
      <c r="AG276">
        <v>388</v>
      </c>
      <c r="AH276" s="1">
        <v>39611</v>
      </c>
      <c r="AI276" s="1">
        <v>67531</v>
      </c>
      <c r="AJ276">
        <v>58.89</v>
      </c>
      <c r="AK276">
        <v>32.700000000000003</v>
      </c>
      <c r="AL276">
        <v>32.74</v>
      </c>
      <c r="AM276">
        <v>4.6100000000000003</v>
      </c>
      <c r="AN276">
        <v>0</v>
      </c>
      <c r="AO276">
        <v>0.74690000000000001</v>
      </c>
      <c r="AP276">
        <v>970.33</v>
      </c>
      <c r="AQ276" s="1">
        <v>1802.08</v>
      </c>
      <c r="AR276" s="1">
        <v>4876.88</v>
      </c>
      <c r="AS276">
        <v>526.52</v>
      </c>
      <c r="AT276">
        <v>236.08</v>
      </c>
      <c r="AU276" s="1">
        <v>8411.89</v>
      </c>
      <c r="AV276" s="1">
        <v>4757.97</v>
      </c>
      <c r="AW276">
        <v>0.46560000000000001</v>
      </c>
      <c r="AX276" s="1">
        <v>4565.66</v>
      </c>
      <c r="AY276">
        <v>0.44679999999999997</v>
      </c>
      <c r="AZ276">
        <v>516.05999999999995</v>
      </c>
      <c r="BA276">
        <v>5.0500000000000003E-2</v>
      </c>
      <c r="BB276">
        <v>379.98</v>
      </c>
      <c r="BC276">
        <v>3.7199999999999997E-2</v>
      </c>
      <c r="BD276" s="1">
        <v>10219.66</v>
      </c>
      <c r="BE276" s="1">
        <v>3541.35</v>
      </c>
      <c r="BF276">
        <v>0.6996</v>
      </c>
      <c r="BG276">
        <v>0.57330000000000003</v>
      </c>
      <c r="BH276">
        <v>0.2273</v>
      </c>
      <c r="BI276">
        <v>0.15459999999999999</v>
      </c>
      <c r="BJ276">
        <v>3.4700000000000002E-2</v>
      </c>
      <c r="BK276">
        <v>0.01</v>
      </c>
    </row>
    <row r="277" spans="1:63" x14ac:dyDescent="0.25">
      <c r="A277" t="s">
        <v>275</v>
      </c>
      <c r="B277">
        <v>45443</v>
      </c>
      <c r="C277">
        <v>22</v>
      </c>
      <c r="D277">
        <v>35.520000000000003</v>
      </c>
      <c r="E277">
        <v>781.36</v>
      </c>
      <c r="F277">
        <v>685.49</v>
      </c>
      <c r="G277">
        <v>1.5E-3</v>
      </c>
      <c r="H277">
        <v>0</v>
      </c>
      <c r="I277">
        <v>2.7000000000000001E-3</v>
      </c>
      <c r="J277">
        <v>0</v>
      </c>
      <c r="K277">
        <v>1.78E-2</v>
      </c>
      <c r="L277">
        <v>0.96550000000000002</v>
      </c>
      <c r="M277">
        <v>1.26E-2</v>
      </c>
      <c r="N277">
        <v>0.40539999999999998</v>
      </c>
      <c r="O277">
        <v>0</v>
      </c>
      <c r="P277">
        <v>0.21709999999999999</v>
      </c>
      <c r="Q277" s="1">
        <v>50447.83</v>
      </c>
      <c r="R277">
        <v>0.14630000000000001</v>
      </c>
      <c r="S277">
        <v>0.17069999999999999</v>
      </c>
      <c r="T277">
        <v>0.68289999999999995</v>
      </c>
      <c r="U277">
        <v>0</v>
      </c>
      <c r="V277" t="s">
        <v>142</v>
      </c>
      <c r="W277" t="s">
        <v>142</v>
      </c>
      <c r="X277" s="1">
        <v>96624.28</v>
      </c>
      <c r="Y277">
        <v>0.80649999999999999</v>
      </c>
      <c r="Z277">
        <v>8.6499999999999994E-2</v>
      </c>
      <c r="AA277">
        <v>0.107</v>
      </c>
      <c r="AB277">
        <v>0.19350000000000001</v>
      </c>
      <c r="AC277">
        <v>96.62</v>
      </c>
      <c r="AD277" s="1">
        <v>2656.33</v>
      </c>
      <c r="AE277">
        <v>439.85</v>
      </c>
      <c r="AF277" s="1">
        <v>91864.66</v>
      </c>
      <c r="AG277">
        <v>107</v>
      </c>
      <c r="AH277" s="1">
        <v>28623</v>
      </c>
      <c r="AI277" s="1">
        <v>44067</v>
      </c>
      <c r="AJ277">
        <v>28.2</v>
      </c>
      <c r="AK277">
        <v>27.4</v>
      </c>
      <c r="AL277">
        <v>27.43</v>
      </c>
      <c r="AM277">
        <v>0</v>
      </c>
      <c r="AN277">
        <v>0</v>
      </c>
      <c r="AO277">
        <v>0.84889999999999999</v>
      </c>
      <c r="AP277" s="1">
        <v>1278.3499999999999</v>
      </c>
      <c r="AQ277" s="1">
        <v>2197.37</v>
      </c>
      <c r="AR277" s="1">
        <v>6272.01</v>
      </c>
      <c r="AS277">
        <v>771</v>
      </c>
      <c r="AT277">
        <v>34.4</v>
      </c>
      <c r="AU277" s="1">
        <v>10553.11</v>
      </c>
      <c r="AV277" s="1">
        <v>8687.81</v>
      </c>
      <c r="AW277">
        <v>0.64249999999999996</v>
      </c>
      <c r="AX277" s="1">
        <v>2492.3000000000002</v>
      </c>
      <c r="AY277">
        <v>0.18429999999999999</v>
      </c>
      <c r="AZ277" s="1">
        <v>1302.23</v>
      </c>
      <c r="BA277">
        <v>9.6299999999999997E-2</v>
      </c>
      <c r="BB277" s="1">
        <v>1039.24</v>
      </c>
      <c r="BC277">
        <v>7.6899999999999996E-2</v>
      </c>
      <c r="BD277" s="1">
        <v>13521.57</v>
      </c>
      <c r="BE277" s="1">
        <v>6708.35</v>
      </c>
      <c r="BF277">
        <v>2.7027999999999999</v>
      </c>
      <c r="BG277">
        <v>0.44779999999999998</v>
      </c>
      <c r="BH277">
        <v>0.18260000000000001</v>
      </c>
      <c r="BI277">
        <v>0.32500000000000001</v>
      </c>
      <c r="BJ277">
        <v>2.9000000000000001E-2</v>
      </c>
      <c r="BK277">
        <v>1.55E-2</v>
      </c>
    </row>
    <row r="278" spans="1:63" x14ac:dyDescent="0.25">
      <c r="A278" t="s">
        <v>276</v>
      </c>
      <c r="B278">
        <v>49353</v>
      </c>
      <c r="C278">
        <v>58</v>
      </c>
      <c r="D278">
        <v>11.59</v>
      </c>
      <c r="E278">
        <v>672.07</v>
      </c>
      <c r="F278">
        <v>633.12</v>
      </c>
      <c r="G278">
        <v>1.11E-2</v>
      </c>
      <c r="H278">
        <v>1.6000000000000001E-3</v>
      </c>
      <c r="I278">
        <v>0</v>
      </c>
      <c r="J278">
        <v>0</v>
      </c>
      <c r="K278">
        <v>0.43869999999999998</v>
      </c>
      <c r="L278">
        <v>0.48680000000000001</v>
      </c>
      <c r="M278">
        <v>6.1800000000000001E-2</v>
      </c>
      <c r="N278">
        <v>0.52139999999999997</v>
      </c>
      <c r="O278">
        <v>4.2000000000000003E-2</v>
      </c>
      <c r="P278">
        <v>0.17249999999999999</v>
      </c>
      <c r="Q278" s="1">
        <v>50581.55</v>
      </c>
      <c r="R278">
        <v>0.28810000000000002</v>
      </c>
      <c r="S278">
        <v>0.16950000000000001</v>
      </c>
      <c r="T278">
        <v>0.54239999999999999</v>
      </c>
      <c r="U278">
        <v>5</v>
      </c>
      <c r="V278" s="1">
        <v>73040</v>
      </c>
      <c r="W278">
        <v>134.41</v>
      </c>
      <c r="X278" s="1">
        <v>153622.45000000001</v>
      </c>
      <c r="Y278">
        <v>0.80069999999999997</v>
      </c>
      <c r="Z278">
        <v>0.126</v>
      </c>
      <c r="AA278">
        <v>7.3300000000000004E-2</v>
      </c>
      <c r="AB278">
        <v>0.1993</v>
      </c>
      <c r="AC278">
        <v>153.62</v>
      </c>
      <c r="AD278" s="1">
        <v>3654.12</v>
      </c>
      <c r="AE278">
        <v>391.45</v>
      </c>
      <c r="AF278" s="1">
        <v>119533.23</v>
      </c>
      <c r="AG278">
        <v>234</v>
      </c>
      <c r="AH278" s="1">
        <v>31250</v>
      </c>
      <c r="AI278" s="1">
        <v>46430</v>
      </c>
      <c r="AJ278">
        <v>31.7</v>
      </c>
      <c r="AK278">
        <v>23</v>
      </c>
      <c r="AL278">
        <v>24.18</v>
      </c>
      <c r="AM278">
        <v>4.55</v>
      </c>
      <c r="AN278">
        <v>526.4</v>
      </c>
      <c r="AO278">
        <v>1.4307000000000001</v>
      </c>
      <c r="AP278" s="1">
        <v>1442.4</v>
      </c>
      <c r="AQ278" s="1">
        <v>1817.29</v>
      </c>
      <c r="AR278" s="1">
        <v>6289.27</v>
      </c>
      <c r="AS278">
        <v>188.66</v>
      </c>
      <c r="AT278">
        <v>177.22</v>
      </c>
      <c r="AU278" s="1">
        <v>9914.83</v>
      </c>
      <c r="AV278" s="1">
        <v>7514.87</v>
      </c>
      <c r="AW278">
        <v>0.55510000000000004</v>
      </c>
      <c r="AX278" s="1">
        <v>4115.55</v>
      </c>
      <c r="AY278">
        <v>0.30399999999999999</v>
      </c>
      <c r="AZ278">
        <v>982.41</v>
      </c>
      <c r="BA278">
        <v>7.2599999999999998E-2</v>
      </c>
      <c r="BB278">
        <v>925.02</v>
      </c>
      <c r="BC278">
        <v>6.83E-2</v>
      </c>
      <c r="BD278" s="1">
        <v>13537.84</v>
      </c>
      <c r="BE278" s="1">
        <v>5525.78</v>
      </c>
      <c r="BF278">
        <v>2.3411</v>
      </c>
      <c r="BG278">
        <v>0.50209999999999999</v>
      </c>
      <c r="BH278">
        <v>0.2054</v>
      </c>
      <c r="BI278">
        <v>0.22239999999999999</v>
      </c>
      <c r="BJ278">
        <v>5.3100000000000001E-2</v>
      </c>
      <c r="BK278">
        <v>1.7000000000000001E-2</v>
      </c>
    </row>
    <row r="279" spans="1:63" x14ac:dyDescent="0.25">
      <c r="A279" t="s">
        <v>277</v>
      </c>
      <c r="B279">
        <v>49437</v>
      </c>
      <c r="C279">
        <v>53</v>
      </c>
      <c r="D279">
        <v>48.27</v>
      </c>
      <c r="E279" s="1">
        <v>2558.1999999999998</v>
      </c>
      <c r="F279" s="1">
        <v>2318.2600000000002</v>
      </c>
      <c r="G279">
        <v>1.5800000000000002E-2</v>
      </c>
      <c r="H279">
        <v>8.9999999999999998E-4</v>
      </c>
      <c r="I279">
        <v>1.2800000000000001E-2</v>
      </c>
      <c r="J279">
        <v>4.0000000000000002E-4</v>
      </c>
      <c r="K279">
        <v>2.46E-2</v>
      </c>
      <c r="L279">
        <v>0.89249999999999996</v>
      </c>
      <c r="M279">
        <v>5.2999999999999999E-2</v>
      </c>
      <c r="N279">
        <v>0.27150000000000002</v>
      </c>
      <c r="O279">
        <v>7.6E-3</v>
      </c>
      <c r="P279">
        <v>0.12089999999999999</v>
      </c>
      <c r="Q279" s="1">
        <v>50675.45</v>
      </c>
      <c r="R279">
        <v>0.22819999999999999</v>
      </c>
      <c r="S279">
        <v>0.11409999999999999</v>
      </c>
      <c r="T279">
        <v>0.65769999999999995</v>
      </c>
      <c r="U279">
        <v>18.3</v>
      </c>
      <c r="V279" s="1">
        <v>74284.55</v>
      </c>
      <c r="W279">
        <v>136.41</v>
      </c>
      <c r="X279" s="1">
        <v>133498.85</v>
      </c>
      <c r="Y279">
        <v>0.8478</v>
      </c>
      <c r="Z279">
        <v>0.1203</v>
      </c>
      <c r="AA279">
        <v>3.1899999999999998E-2</v>
      </c>
      <c r="AB279">
        <v>0.1522</v>
      </c>
      <c r="AC279">
        <v>133.5</v>
      </c>
      <c r="AD279" s="1">
        <v>5403.91</v>
      </c>
      <c r="AE279">
        <v>714.85</v>
      </c>
      <c r="AF279" s="1">
        <v>137963.26999999999</v>
      </c>
      <c r="AG279">
        <v>342</v>
      </c>
      <c r="AH279" s="1">
        <v>35631</v>
      </c>
      <c r="AI279" s="1">
        <v>60353</v>
      </c>
      <c r="AJ279">
        <v>48.4</v>
      </c>
      <c r="AK279">
        <v>40</v>
      </c>
      <c r="AL279">
        <v>41.75</v>
      </c>
      <c r="AM279">
        <v>3.8</v>
      </c>
      <c r="AN279">
        <v>0</v>
      </c>
      <c r="AO279">
        <v>0.99270000000000003</v>
      </c>
      <c r="AP279" s="1">
        <v>1025.71</v>
      </c>
      <c r="AQ279" s="1">
        <v>1578.34</v>
      </c>
      <c r="AR279" s="1">
        <v>5468.51</v>
      </c>
      <c r="AS279">
        <v>480.61</v>
      </c>
      <c r="AT279">
        <v>417.24</v>
      </c>
      <c r="AU279" s="1">
        <v>8970.41</v>
      </c>
      <c r="AV279" s="1">
        <v>5055.21</v>
      </c>
      <c r="AW279">
        <v>0.47020000000000001</v>
      </c>
      <c r="AX279" s="1">
        <v>4771.26</v>
      </c>
      <c r="AY279">
        <v>0.44379999999999997</v>
      </c>
      <c r="AZ279">
        <v>444.67</v>
      </c>
      <c r="BA279">
        <v>4.1399999999999999E-2</v>
      </c>
      <c r="BB279">
        <v>480.05</v>
      </c>
      <c r="BC279">
        <v>4.4699999999999997E-2</v>
      </c>
      <c r="BD279" s="1">
        <v>10751.19</v>
      </c>
      <c r="BE279" s="1">
        <v>3316.13</v>
      </c>
      <c r="BF279">
        <v>0.72950000000000004</v>
      </c>
      <c r="BG279">
        <v>0.55220000000000002</v>
      </c>
      <c r="BH279">
        <v>0.2495</v>
      </c>
      <c r="BI279">
        <v>0.1489</v>
      </c>
      <c r="BJ279">
        <v>3.5000000000000003E-2</v>
      </c>
      <c r="BK279">
        <v>1.44E-2</v>
      </c>
    </row>
    <row r="280" spans="1:63" x14ac:dyDescent="0.25">
      <c r="A280" t="s">
        <v>278</v>
      </c>
      <c r="B280">
        <v>47449</v>
      </c>
      <c r="C280">
        <v>49</v>
      </c>
      <c r="D280">
        <v>24.76</v>
      </c>
      <c r="E280" s="1">
        <v>1213.03</v>
      </c>
      <c r="F280" s="1">
        <v>1331.96</v>
      </c>
      <c r="G280">
        <v>1.3599999999999999E-2</v>
      </c>
      <c r="H280">
        <v>8.0000000000000004E-4</v>
      </c>
      <c r="I280">
        <v>9.1999999999999998E-3</v>
      </c>
      <c r="J280">
        <v>0</v>
      </c>
      <c r="K280">
        <v>5.0299999999999997E-2</v>
      </c>
      <c r="L280">
        <v>0.90780000000000005</v>
      </c>
      <c r="M280">
        <v>1.83E-2</v>
      </c>
      <c r="N280">
        <v>0.21440000000000001</v>
      </c>
      <c r="O280">
        <v>3.8E-3</v>
      </c>
      <c r="P280">
        <v>0.10290000000000001</v>
      </c>
      <c r="Q280" s="1">
        <v>50828.46</v>
      </c>
      <c r="R280">
        <v>0.38890000000000002</v>
      </c>
      <c r="S280">
        <v>0.21110000000000001</v>
      </c>
      <c r="T280">
        <v>0.4</v>
      </c>
      <c r="U280">
        <v>9.9</v>
      </c>
      <c r="V280" s="1">
        <v>78776.06</v>
      </c>
      <c r="W280">
        <v>122.48</v>
      </c>
      <c r="X280" s="1">
        <v>152082.25</v>
      </c>
      <c r="Y280">
        <v>0.79349999999999998</v>
      </c>
      <c r="Z280">
        <v>0.15029999999999999</v>
      </c>
      <c r="AA280">
        <v>5.6099999999999997E-2</v>
      </c>
      <c r="AB280">
        <v>0.20649999999999999</v>
      </c>
      <c r="AC280">
        <v>152.08000000000001</v>
      </c>
      <c r="AD280" s="1">
        <v>4283.1499999999996</v>
      </c>
      <c r="AE280">
        <v>492.91</v>
      </c>
      <c r="AF280" s="1">
        <v>131268.10999999999</v>
      </c>
      <c r="AG280">
        <v>297</v>
      </c>
      <c r="AH280" s="1">
        <v>40275</v>
      </c>
      <c r="AI280" s="1">
        <v>75678</v>
      </c>
      <c r="AJ280">
        <v>38.19</v>
      </c>
      <c r="AK280">
        <v>27.39</v>
      </c>
      <c r="AL280">
        <v>28.5</v>
      </c>
      <c r="AM280">
        <v>5.3</v>
      </c>
      <c r="AN280" s="1">
        <v>1441.2</v>
      </c>
      <c r="AO280">
        <v>0.92759999999999998</v>
      </c>
      <c r="AP280" s="1">
        <v>1377.79</v>
      </c>
      <c r="AQ280" s="1">
        <v>1690.95</v>
      </c>
      <c r="AR280" s="1">
        <v>5190.57</v>
      </c>
      <c r="AS280">
        <v>396.4</v>
      </c>
      <c r="AT280">
        <v>755.11</v>
      </c>
      <c r="AU280" s="1">
        <v>9410.84</v>
      </c>
      <c r="AV280" s="1">
        <v>4419.6400000000003</v>
      </c>
      <c r="AW280">
        <v>0.3901</v>
      </c>
      <c r="AX280" s="1">
        <v>4823.4399999999996</v>
      </c>
      <c r="AY280">
        <v>0.42570000000000002</v>
      </c>
      <c r="AZ280" s="1">
        <v>1663.82</v>
      </c>
      <c r="BA280">
        <v>0.1469</v>
      </c>
      <c r="BB280">
        <v>422.91</v>
      </c>
      <c r="BC280">
        <v>3.73E-2</v>
      </c>
      <c r="BD280" s="1">
        <v>11329.81</v>
      </c>
      <c r="BE280" s="1">
        <v>4407.47</v>
      </c>
      <c r="BF280">
        <v>0.79020000000000001</v>
      </c>
      <c r="BG280">
        <v>0.55740000000000001</v>
      </c>
      <c r="BH280">
        <v>0.188</v>
      </c>
      <c r="BI280">
        <v>0.19159999999999999</v>
      </c>
      <c r="BJ280">
        <v>4.2799999999999998E-2</v>
      </c>
      <c r="BK280">
        <v>2.01E-2</v>
      </c>
    </row>
    <row r="281" spans="1:63" x14ac:dyDescent="0.25">
      <c r="A281" t="s">
        <v>279</v>
      </c>
      <c r="B281">
        <v>47589</v>
      </c>
      <c r="C281">
        <v>74</v>
      </c>
      <c r="D281">
        <v>13.8</v>
      </c>
      <c r="E281" s="1">
        <v>1021.15</v>
      </c>
      <c r="F281" s="1">
        <v>1044.32</v>
      </c>
      <c r="G281">
        <v>5.4999999999999997E-3</v>
      </c>
      <c r="H281">
        <v>0</v>
      </c>
      <c r="I281">
        <v>5.1000000000000004E-3</v>
      </c>
      <c r="J281">
        <v>1.9E-3</v>
      </c>
      <c r="K281">
        <v>5.1400000000000001E-2</v>
      </c>
      <c r="L281">
        <v>0.92490000000000006</v>
      </c>
      <c r="M281">
        <v>1.1299999999999999E-2</v>
      </c>
      <c r="N281">
        <v>0.29920000000000002</v>
      </c>
      <c r="O281">
        <v>2.3E-3</v>
      </c>
      <c r="P281">
        <v>0.15559999999999999</v>
      </c>
      <c r="Q281" s="1">
        <v>59669.05</v>
      </c>
      <c r="R281">
        <v>0.22220000000000001</v>
      </c>
      <c r="S281">
        <v>0.1235</v>
      </c>
      <c r="T281">
        <v>0.65429999999999999</v>
      </c>
      <c r="U281">
        <v>12</v>
      </c>
      <c r="V281" s="1">
        <v>58237.67</v>
      </c>
      <c r="W281">
        <v>82.56</v>
      </c>
      <c r="X281" s="1">
        <v>138392.43</v>
      </c>
      <c r="Y281">
        <v>0.86899999999999999</v>
      </c>
      <c r="Z281">
        <v>5.79E-2</v>
      </c>
      <c r="AA281">
        <v>7.3099999999999998E-2</v>
      </c>
      <c r="AB281">
        <v>0.13100000000000001</v>
      </c>
      <c r="AC281">
        <v>138.38999999999999</v>
      </c>
      <c r="AD281" s="1">
        <v>3364.66</v>
      </c>
      <c r="AE281">
        <v>394.67</v>
      </c>
      <c r="AF281" s="1">
        <v>120195.75</v>
      </c>
      <c r="AG281">
        <v>238</v>
      </c>
      <c r="AH281" s="1">
        <v>34008</v>
      </c>
      <c r="AI281" s="1">
        <v>51832</v>
      </c>
      <c r="AJ281">
        <v>43.35</v>
      </c>
      <c r="AK281">
        <v>22</v>
      </c>
      <c r="AL281">
        <v>34.979999999999997</v>
      </c>
      <c r="AM281">
        <v>2.15</v>
      </c>
      <c r="AN281" s="1">
        <v>2191.38</v>
      </c>
      <c r="AO281">
        <v>1.7049000000000001</v>
      </c>
      <c r="AP281" s="1">
        <v>1591.61</v>
      </c>
      <c r="AQ281" s="1">
        <v>1669.62</v>
      </c>
      <c r="AR281" s="1">
        <v>6746.34</v>
      </c>
      <c r="AS281">
        <v>683.83</v>
      </c>
      <c r="AT281">
        <v>302.37</v>
      </c>
      <c r="AU281" s="1">
        <v>10993.79</v>
      </c>
      <c r="AV281" s="1">
        <v>5862.44</v>
      </c>
      <c r="AW281">
        <v>0.44440000000000002</v>
      </c>
      <c r="AX281" s="1">
        <v>4925.54</v>
      </c>
      <c r="AY281">
        <v>0.37340000000000001</v>
      </c>
      <c r="AZ281" s="1">
        <v>1689.58</v>
      </c>
      <c r="BA281">
        <v>0.12809999999999999</v>
      </c>
      <c r="BB281">
        <v>712.91</v>
      </c>
      <c r="BC281">
        <v>5.3999999999999999E-2</v>
      </c>
      <c r="BD281" s="1">
        <v>13190.47</v>
      </c>
      <c r="BE281" s="1">
        <v>5564.37</v>
      </c>
      <c r="BF281">
        <v>1.9124000000000001</v>
      </c>
      <c r="BG281">
        <v>0.55289999999999995</v>
      </c>
      <c r="BH281">
        <v>0.22040000000000001</v>
      </c>
      <c r="BI281">
        <v>0.1777</v>
      </c>
      <c r="BJ281">
        <v>3.39E-2</v>
      </c>
      <c r="BK281">
        <v>1.52E-2</v>
      </c>
    </row>
    <row r="282" spans="1:63" x14ac:dyDescent="0.25">
      <c r="A282" t="s">
        <v>280</v>
      </c>
      <c r="B282">
        <v>50195</v>
      </c>
      <c r="C282">
        <v>19</v>
      </c>
      <c r="D282">
        <v>74.680000000000007</v>
      </c>
      <c r="E282" s="1">
        <v>1418.93</v>
      </c>
      <c r="F282" s="1">
        <v>1170.71</v>
      </c>
      <c r="G282">
        <v>7.7999999999999996E-3</v>
      </c>
      <c r="H282">
        <v>0</v>
      </c>
      <c r="I282">
        <v>0.34610000000000002</v>
      </c>
      <c r="J282">
        <v>4.0000000000000002E-4</v>
      </c>
      <c r="K282">
        <v>5.4800000000000001E-2</v>
      </c>
      <c r="L282">
        <v>0.52580000000000005</v>
      </c>
      <c r="M282">
        <v>6.5199999999999994E-2</v>
      </c>
      <c r="N282">
        <v>0.65669999999999995</v>
      </c>
      <c r="O282">
        <v>2.3999999999999998E-3</v>
      </c>
      <c r="P282">
        <v>0.127</v>
      </c>
      <c r="Q282" s="1">
        <v>52156.68</v>
      </c>
      <c r="R282">
        <v>0.35139999999999999</v>
      </c>
      <c r="S282">
        <v>0.1757</v>
      </c>
      <c r="T282">
        <v>0.47299999999999998</v>
      </c>
      <c r="U282">
        <v>8</v>
      </c>
      <c r="V282" s="1">
        <v>68360</v>
      </c>
      <c r="W282">
        <v>175.03</v>
      </c>
      <c r="X282" s="1">
        <v>154404.29</v>
      </c>
      <c r="Y282">
        <v>0.70209999999999995</v>
      </c>
      <c r="Z282">
        <v>0.26550000000000001</v>
      </c>
      <c r="AA282">
        <v>3.2300000000000002E-2</v>
      </c>
      <c r="AB282">
        <v>0.2979</v>
      </c>
      <c r="AC282">
        <v>154.4</v>
      </c>
      <c r="AD282" s="1">
        <v>6450.22</v>
      </c>
      <c r="AE282">
        <v>885.01</v>
      </c>
      <c r="AF282" s="1">
        <v>157689.20000000001</v>
      </c>
      <c r="AG282">
        <v>422</v>
      </c>
      <c r="AH282" s="1">
        <v>31579</v>
      </c>
      <c r="AI282" s="1">
        <v>61709</v>
      </c>
      <c r="AJ282">
        <v>49.6</v>
      </c>
      <c r="AK282">
        <v>41.96</v>
      </c>
      <c r="AL282">
        <v>40.340000000000003</v>
      </c>
      <c r="AM282">
        <v>5.7</v>
      </c>
      <c r="AN282">
        <v>0</v>
      </c>
      <c r="AO282">
        <v>0.84209999999999996</v>
      </c>
      <c r="AP282" s="1">
        <v>1391.06</v>
      </c>
      <c r="AQ282" s="1">
        <v>2289.96</v>
      </c>
      <c r="AR282" s="1">
        <v>6611.22</v>
      </c>
      <c r="AS282">
        <v>542.28</v>
      </c>
      <c r="AT282">
        <v>241.55</v>
      </c>
      <c r="AU282" s="1">
        <v>11076.04</v>
      </c>
      <c r="AV282" s="1">
        <v>5465.58</v>
      </c>
      <c r="AW282">
        <v>0.40460000000000002</v>
      </c>
      <c r="AX282" s="1">
        <v>5867.24</v>
      </c>
      <c r="AY282">
        <v>0.43430000000000002</v>
      </c>
      <c r="AZ282" s="1">
        <v>1151.9100000000001</v>
      </c>
      <c r="BA282">
        <v>8.5300000000000001E-2</v>
      </c>
      <c r="BB282" s="1">
        <v>1023.63</v>
      </c>
      <c r="BC282">
        <v>7.5800000000000006E-2</v>
      </c>
      <c r="BD282" s="1">
        <v>13508.35</v>
      </c>
      <c r="BE282" s="1">
        <v>1631.2</v>
      </c>
      <c r="BF282">
        <v>0.27360000000000001</v>
      </c>
      <c r="BG282">
        <v>0.45660000000000001</v>
      </c>
      <c r="BH282">
        <v>0.20760000000000001</v>
      </c>
      <c r="BI282">
        <v>0.20910000000000001</v>
      </c>
      <c r="BJ282">
        <v>2.5600000000000001E-2</v>
      </c>
      <c r="BK282">
        <v>0.1011</v>
      </c>
    </row>
    <row r="283" spans="1:63" x14ac:dyDescent="0.25">
      <c r="A283" t="s">
        <v>281</v>
      </c>
      <c r="B283">
        <v>46888</v>
      </c>
      <c r="C283">
        <v>52</v>
      </c>
      <c r="D283">
        <v>25.73</v>
      </c>
      <c r="E283" s="1">
        <v>1338.01</v>
      </c>
      <c r="F283" s="1">
        <v>1317.97</v>
      </c>
      <c r="G283">
        <v>8.3000000000000001E-3</v>
      </c>
      <c r="H283">
        <v>0</v>
      </c>
      <c r="I283">
        <v>2.8E-3</v>
      </c>
      <c r="J283">
        <v>8.0000000000000004E-4</v>
      </c>
      <c r="K283">
        <v>1.11E-2</v>
      </c>
      <c r="L283">
        <v>0.95569999999999999</v>
      </c>
      <c r="M283">
        <v>2.1299999999999999E-2</v>
      </c>
      <c r="N283">
        <v>0.33750000000000002</v>
      </c>
      <c r="O283">
        <v>0</v>
      </c>
      <c r="P283">
        <v>0.13950000000000001</v>
      </c>
      <c r="Q283" s="1">
        <v>50306.61</v>
      </c>
      <c r="R283">
        <v>0.54879999999999995</v>
      </c>
      <c r="S283">
        <v>0.1585</v>
      </c>
      <c r="T283">
        <v>0.29270000000000002</v>
      </c>
      <c r="U283">
        <v>11</v>
      </c>
      <c r="V283" s="1">
        <v>74001.25</v>
      </c>
      <c r="W283">
        <v>119.71</v>
      </c>
      <c r="X283" s="1">
        <v>132864.1</v>
      </c>
      <c r="Y283">
        <v>0.87629999999999997</v>
      </c>
      <c r="Z283">
        <v>6.9099999999999995E-2</v>
      </c>
      <c r="AA283">
        <v>5.4600000000000003E-2</v>
      </c>
      <c r="AB283">
        <v>0.1237</v>
      </c>
      <c r="AC283">
        <v>132.86000000000001</v>
      </c>
      <c r="AD283" s="1">
        <v>3063.18</v>
      </c>
      <c r="AE283">
        <v>452.73</v>
      </c>
      <c r="AF283" s="1">
        <v>129991.84</v>
      </c>
      <c r="AG283">
        <v>285</v>
      </c>
      <c r="AH283" s="1">
        <v>37943</v>
      </c>
      <c r="AI283" s="1">
        <v>57361</v>
      </c>
      <c r="AJ283">
        <v>39.700000000000003</v>
      </c>
      <c r="AK283">
        <v>22</v>
      </c>
      <c r="AL283">
        <v>23.22</v>
      </c>
      <c r="AM283">
        <v>4.8</v>
      </c>
      <c r="AN283" s="1">
        <v>2384.9299999999998</v>
      </c>
      <c r="AO283">
        <v>1.4439</v>
      </c>
      <c r="AP283" s="1">
        <v>1499.87</v>
      </c>
      <c r="AQ283" s="1">
        <v>2342.94</v>
      </c>
      <c r="AR283" s="1">
        <v>5456.34</v>
      </c>
      <c r="AS283">
        <v>501.63</v>
      </c>
      <c r="AT283">
        <v>338.13</v>
      </c>
      <c r="AU283" s="1">
        <v>10138.92</v>
      </c>
      <c r="AV283" s="1">
        <v>5222.42</v>
      </c>
      <c r="AW283">
        <v>0.43009999999999998</v>
      </c>
      <c r="AX283" s="1">
        <v>5232.38</v>
      </c>
      <c r="AY283">
        <v>0.43090000000000001</v>
      </c>
      <c r="AZ283" s="1">
        <v>1091.08</v>
      </c>
      <c r="BA283">
        <v>8.9800000000000005E-2</v>
      </c>
      <c r="BB283">
        <v>597.58000000000004</v>
      </c>
      <c r="BC283">
        <v>4.9200000000000001E-2</v>
      </c>
      <c r="BD283" s="1">
        <v>12143.46</v>
      </c>
      <c r="BE283" s="1">
        <v>4612.4399999999996</v>
      </c>
      <c r="BF283">
        <v>1.3386</v>
      </c>
      <c r="BG283">
        <v>0.52</v>
      </c>
      <c r="BH283">
        <v>0.22739999999999999</v>
      </c>
      <c r="BI283">
        <v>0.1893</v>
      </c>
      <c r="BJ283">
        <v>4.9200000000000001E-2</v>
      </c>
      <c r="BK283">
        <v>1.41E-2</v>
      </c>
    </row>
    <row r="284" spans="1:63" x14ac:dyDescent="0.25">
      <c r="A284" t="s">
        <v>282</v>
      </c>
      <c r="B284">
        <v>48009</v>
      </c>
      <c r="C284">
        <v>36</v>
      </c>
      <c r="D284">
        <v>117.83</v>
      </c>
      <c r="E284" s="1">
        <v>4241.82</v>
      </c>
      <c r="F284" s="1">
        <v>4002.81</v>
      </c>
      <c r="G284">
        <v>1.2999999999999999E-2</v>
      </c>
      <c r="H284">
        <v>5.0000000000000001E-4</v>
      </c>
      <c r="I284">
        <v>0.2742</v>
      </c>
      <c r="J284">
        <v>2.0000000000000001E-4</v>
      </c>
      <c r="K284">
        <v>4.0599999999999997E-2</v>
      </c>
      <c r="L284">
        <v>0.59370000000000001</v>
      </c>
      <c r="M284">
        <v>7.7700000000000005E-2</v>
      </c>
      <c r="N284">
        <v>0.26579999999999998</v>
      </c>
      <c r="O284">
        <v>8.6400000000000005E-2</v>
      </c>
      <c r="P284">
        <v>0.115</v>
      </c>
      <c r="Q284" s="1">
        <v>49168.02</v>
      </c>
      <c r="R284">
        <v>0.34939999999999999</v>
      </c>
      <c r="S284">
        <v>0.32929999999999998</v>
      </c>
      <c r="T284">
        <v>0.32129999999999997</v>
      </c>
      <c r="U284">
        <v>25</v>
      </c>
      <c r="V284" s="1">
        <v>61645.84</v>
      </c>
      <c r="W284">
        <v>167.94</v>
      </c>
      <c r="X284" s="1">
        <v>123388.15</v>
      </c>
      <c r="Y284">
        <v>0.75309999999999999</v>
      </c>
      <c r="Z284">
        <v>0.20080000000000001</v>
      </c>
      <c r="AA284">
        <v>4.6100000000000002E-2</v>
      </c>
      <c r="AB284">
        <v>0.24690000000000001</v>
      </c>
      <c r="AC284">
        <v>123.39</v>
      </c>
      <c r="AD284" s="1">
        <v>5451.56</v>
      </c>
      <c r="AE284">
        <v>703.68</v>
      </c>
      <c r="AF284" s="1">
        <v>136575.85999999999</v>
      </c>
      <c r="AG284">
        <v>332</v>
      </c>
      <c r="AH284" s="1">
        <v>45226</v>
      </c>
      <c r="AI284" s="1">
        <v>58694</v>
      </c>
      <c r="AJ284">
        <v>52</v>
      </c>
      <c r="AK284">
        <v>44.13</v>
      </c>
      <c r="AL284">
        <v>42.57</v>
      </c>
      <c r="AM284">
        <v>4.8</v>
      </c>
      <c r="AN284">
        <v>0</v>
      </c>
      <c r="AO284">
        <v>0.87939999999999996</v>
      </c>
      <c r="AP284" s="1">
        <v>1123.27</v>
      </c>
      <c r="AQ284" s="1">
        <v>2036.81</v>
      </c>
      <c r="AR284" s="1">
        <v>5369.67</v>
      </c>
      <c r="AS284">
        <v>508.66</v>
      </c>
      <c r="AT284">
        <v>200.58</v>
      </c>
      <c r="AU284" s="1">
        <v>9239</v>
      </c>
      <c r="AV284" s="1">
        <v>3980.57</v>
      </c>
      <c r="AW284">
        <v>0.3851</v>
      </c>
      <c r="AX284" s="1">
        <v>4989.32</v>
      </c>
      <c r="AY284">
        <v>0.48270000000000002</v>
      </c>
      <c r="AZ284">
        <v>931.33</v>
      </c>
      <c r="BA284">
        <v>9.01E-2</v>
      </c>
      <c r="BB284">
        <v>435.46</v>
      </c>
      <c r="BC284">
        <v>4.2099999999999999E-2</v>
      </c>
      <c r="BD284" s="1">
        <v>10336.69</v>
      </c>
      <c r="BE284" s="1">
        <v>2048.02</v>
      </c>
      <c r="BF284">
        <v>0.55359999999999998</v>
      </c>
      <c r="BG284">
        <v>0.49959999999999999</v>
      </c>
      <c r="BH284">
        <v>0.221</v>
      </c>
      <c r="BI284">
        <v>0.21879999999999999</v>
      </c>
      <c r="BJ284">
        <v>4.3900000000000002E-2</v>
      </c>
      <c r="BK284">
        <v>1.67E-2</v>
      </c>
    </row>
    <row r="285" spans="1:63" x14ac:dyDescent="0.25">
      <c r="A285" t="s">
        <v>283</v>
      </c>
      <c r="B285">
        <v>48017</v>
      </c>
      <c r="C285">
        <v>108</v>
      </c>
      <c r="D285">
        <v>17.7</v>
      </c>
      <c r="E285" s="1">
        <v>1911.65</v>
      </c>
      <c r="F285" s="1">
        <v>1950.71</v>
      </c>
      <c r="G285">
        <v>2.9999999999999997E-4</v>
      </c>
      <c r="H285">
        <v>0</v>
      </c>
      <c r="I285">
        <v>7.6E-3</v>
      </c>
      <c r="J285">
        <v>2.0999999999999999E-3</v>
      </c>
      <c r="K285">
        <v>2.0999999999999999E-3</v>
      </c>
      <c r="L285">
        <v>0.96689999999999998</v>
      </c>
      <c r="M285">
        <v>2.1100000000000001E-2</v>
      </c>
      <c r="N285">
        <v>0.37819999999999998</v>
      </c>
      <c r="O285">
        <v>0</v>
      </c>
      <c r="P285">
        <v>9.0800000000000006E-2</v>
      </c>
      <c r="Q285" s="1">
        <v>55983.23</v>
      </c>
      <c r="R285">
        <v>0.18099999999999999</v>
      </c>
      <c r="S285">
        <v>0.23810000000000001</v>
      </c>
      <c r="T285">
        <v>0.58099999999999996</v>
      </c>
      <c r="U285">
        <v>16</v>
      </c>
      <c r="V285" s="1">
        <v>85694.94</v>
      </c>
      <c r="W285">
        <v>115.98</v>
      </c>
      <c r="X285" s="1">
        <v>116897.94</v>
      </c>
      <c r="Y285">
        <v>0.84850000000000003</v>
      </c>
      <c r="Z285">
        <v>7.0800000000000002E-2</v>
      </c>
      <c r="AA285">
        <v>8.0699999999999994E-2</v>
      </c>
      <c r="AB285">
        <v>0.1515</v>
      </c>
      <c r="AC285">
        <v>116.9</v>
      </c>
      <c r="AD285" s="1">
        <v>2687.77</v>
      </c>
      <c r="AE285">
        <v>378.8</v>
      </c>
      <c r="AF285" s="1">
        <v>114847.55</v>
      </c>
      <c r="AG285">
        <v>214</v>
      </c>
      <c r="AH285" s="1">
        <v>34166</v>
      </c>
      <c r="AI285" s="1">
        <v>50216</v>
      </c>
      <c r="AJ285">
        <v>31.9</v>
      </c>
      <c r="AK285">
        <v>22</v>
      </c>
      <c r="AL285">
        <v>24.73</v>
      </c>
      <c r="AM285">
        <v>4.5999999999999996</v>
      </c>
      <c r="AN285" s="1">
        <v>1060.22</v>
      </c>
      <c r="AO285">
        <v>1.1752</v>
      </c>
      <c r="AP285" s="1">
        <v>1578.35</v>
      </c>
      <c r="AQ285" s="1">
        <v>2116.36</v>
      </c>
      <c r="AR285" s="1">
        <v>5073.51</v>
      </c>
      <c r="AS285">
        <v>269.44</v>
      </c>
      <c r="AT285">
        <v>235.37</v>
      </c>
      <c r="AU285" s="1">
        <v>9273</v>
      </c>
      <c r="AV285" s="1">
        <v>5493.92</v>
      </c>
      <c r="AW285">
        <v>0.50960000000000005</v>
      </c>
      <c r="AX285" s="1">
        <v>3352.93</v>
      </c>
      <c r="AY285">
        <v>0.311</v>
      </c>
      <c r="AZ285" s="1">
        <v>1270.6099999999999</v>
      </c>
      <c r="BA285">
        <v>0.1179</v>
      </c>
      <c r="BB285">
        <v>662.81</v>
      </c>
      <c r="BC285">
        <v>6.1499999999999999E-2</v>
      </c>
      <c r="BD285" s="1">
        <v>10780.27</v>
      </c>
      <c r="BE285" s="1">
        <v>5467.54</v>
      </c>
      <c r="BF285">
        <v>1.9516</v>
      </c>
      <c r="BG285">
        <v>0.60199999999999998</v>
      </c>
      <c r="BH285">
        <v>0.19389999999999999</v>
      </c>
      <c r="BI285">
        <v>0.1525</v>
      </c>
      <c r="BJ285">
        <v>3.9399999999999998E-2</v>
      </c>
      <c r="BK285">
        <v>1.2200000000000001E-2</v>
      </c>
    </row>
    <row r="286" spans="1:63" x14ac:dyDescent="0.25">
      <c r="A286" t="s">
        <v>284</v>
      </c>
      <c r="B286">
        <v>44222</v>
      </c>
      <c r="C286">
        <v>9</v>
      </c>
      <c r="D286">
        <v>569.72</v>
      </c>
      <c r="E286" s="1">
        <v>5127.4399999999996</v>
      </c>
      <c r="F286" s="1">
        <v>3702.61</v>
      </c>
      <c r="G286">
        <v>4.1999999999999997E-3</v>
      </c>
      <c r="H286">
        <v>1E-4</v>
      </c>
      <c r="I286">
        <v>0.39689999999999998</v>
      </c>
      <c r="J286">
        <v>1.4E-3</v>
      </c>
      <c r="K286">
        <v>4.3799999999999999E-2</v>
      </c>
      <c r="L286">
        <v>0.3805</v>
      </c>
      <c r="M286">
        <v>0.1731</v>
      </c>
      <c r="N286">
        <v>0.99970000000000003</v>
      </c>
      <c r="O286">
        <v>6.4999999999999997E-3</v>
      </c>
      <c r="P286">
        <v>0.19639999999999999</v>
      </c>
      <c r="Q286" s="1">
        <v>48193.38</v>
      </c>
      <c r="R286">
        <v>0.29310000000000003</v>
      </c>
      <c r="S286">
        <v>0.16550000000000001</v>
      </c>
      <c r="T286">
        <v>0.54139999999999999</v>
      </c>
      <c r="U286">
        <v>22.6</v>
      </c>
      <c r="V286" s="1">
        <v>82262.210000000006</v>
      </c>
      <c r="W286">
        <v>224.21</v>
      </c>
      <c r="X286" s="1">
        <v>55296.69</v>
      </c>
      <c r="Y286">
        <v>0.63180000000000003</v>
      </c>
      <c r="Z286">
        <v>0.3014</v>
      </c>
      <c r="AA286">
        <v>6.6799999999999998E-2</v>
      </c>
      <c r="AB286">
        <v>0.36820000000000003</v>
      </c>
      <c r="AC286">
        <v>55.3</v>
      </c>
      <c r="AD286" s="1">
        <v>1925.05</v>
      </c>
      <c r="AE286">
        <v>285.91000000000003</v>
      </c>
      <c r="AF286" s="1">
        <v>47813.04</v>
      </c>
      <c r="AG286">
        <v>7</v>
      </c>
      <c r="AH286" s="1">
        <v>21503</v>
      </c>
      <c r="AI286" s="1">
        <v>32532</v>
      </c>
      <c r="AJ286">
        <v>41.67</v>
      </c>
      <c r="AK286">
        <v>34.15</v>
      </c>
      <c r="AL286">
        <v>34.67</v>
      </c>
      <c r="AM286">
        <v>3.7</v>
      </c>
      <c r="AN286">
        <v>0</v>
      </c>
      <c r="AO286">
        <v>1.028</v>
      </c>
      <c r="AP286" s="1">
        <v>1405.63</v>
      </c>
      <c r="AQ286" s="1">
        <v>2500.52</v>
      </c>
      <c r="AR286" s="1">
        <v>6409.83</v>
      </c>
      <c r="AS286">
        <v>796.76</v>
      </c>
      <c r="AT286" s="1">
        <v>1355.65</v>
      </c>
      <c r="AU286" s="1">
        <v>12468.4</v>
      </c>
      <c r="AV286" s="1">
        <v>11879.52</v>
      </c>
      <c r="AW286">
        <v>0.66110000000000002</v>
      </c>
      <c r="AX286" s="1">
        <v>2366.54</v>
      </c>
      <c r="AY286">
        <v>0.13170000000000001</v>
      </c>
      <c r="AZ286" s="1">
        <v>1312.3</v>
      </c>
      <c r="BA286">
        <v>7.2999999999999995E-2</v>
      </c>
      <c r="BB286" s="1">
        <v>2410.58</v>
      </c>
      <c r="BC286">
        <v>0.13420000000000001</v>
      </c>
      <c r="BD286" s="1">
        <v>17968.939999999999</v>
      </c>
      <c r="BE286" s="1">
        <v>6114.22</v>
      </c>
      <c r="BF286">
        <v>4.8958000000000004</v>
      </c>
      <c r="BG286">
        <v>0.47689999999999999</v>
      </c>
      <c r="BH286">
        <v>0.157</v>
      </c>
      <c r="BI286">
        <v>0.30969999999999998</v>
      </c>
      <c r="BJ286">
        <v>4.5600000000000002E-2</v>
      </c>
      <c r="BK286">
        <v>1.0800000000000001E-2</v>
      </c>
    </row>
    <row r="287" spans="1:63" x14ac:dyDescent="0.25">
      <c r="A287" t="s">
        <v>285</v>
      </c>
      <c r="B287">
        <v>50369</v>
      </c>
      <c r="C287">
        <v>145</v>
      </c>
      <c r="D287">
        <v>5.2</v>
      </c>
      <c r="E287">
        <v>754.15</v>
      </c>
      <c r="F287">
        <v>854.61</v>
      </c>
      <c r="G287">
        <v>1.1999999999999999E-3</v>
      </c>
      <c r="H287">
        <v>0</v>
      </c>
      <c r="I287">
        <v>8.9999999999999998E-4</v>
      </c>
      <c r="J287">
        <v>1.1999999999999999E-3</v>
      </c>
      <c r="K287">
        <v>2.64E-2</v>
      </c>
      <c r="L287">
        <v>0.96360000000000001</v>
      </c>
      <c r="M287">
        <v>6.8999999999999999E-3</v>
      </c>
      <c r="N287">
        <v>0.39169999999999999</v>
      </c>
      <c r="O287">
        <v>2.0999999999999999E-3</v>
      </c>
      <c r="P287">
        <v>0.1381</v>
      </c>
      <c r="Q287" s="1">
        <v>52705.37</v>
      </c>
      <c r="R287">
        <v>0.2581</v>
      </c>
      <c r="S287">
        <v>0.1129</v>
      </c>
      <c r="T287">
        <v>0.629</v>
      </c>
      <c r="U287">
        <v>7</v>
      </c>
      <c r="V287" s="1">
        <v>77248.429999999993</v>
      </c>
      <c r="W287">
        <v>104.72</v>
      </c>
      <c r="X287" s="1">
        <v>232321.78</v>
      </c>
      <c r="Y287">
        <v>0.93759999999999999</v>
      </c>
      <c r="Z287">
        <v>3.7499999999999999E-2</v>
      </c>
      <c r="AA287">
        <v>2.5000000000000001E-2</v>
      </c>
      <c r="AB287">
        <v>6.2399999999999997E-2</v>
      </c>
      <c r="AC287">
        <v>232.32</v>
      </c>
      <c r="AD287" s="1">
        <v>5369.03</v>
      </c>
      <c r="AE287">
        <v>723.81</v>
      </c>
      <c r="AF287" s="1">
        <v>132425.01</v>
      </c>
      <c r="AG287">
        <v>303</v>
      </c>
      <c r="AH287" s="1">
        <v>35440</v>
      </c>
      <c r="AI287" s="1">
        <v>55443</v>
      </c>
      <c r="AJ287">
        <v>45.7</v>
      </c>
      <c r="AK287">
        <v>22</v>
      </c>
      <c r="AL287">
        <v>35.76</v>
      </c>
      <c r="AM287">
        <v>5.3</v>
      </c>
      <c r="AN287">
        <v>0</v>
      </c>
      <c r="AO287">
        <v>1.3309</v>
      </c>
      <c r="AP287" s="1">
        <v>1580.53</v>
      </c>
      <c r="AQ287" s="1">
        <v>1717.36</v>
      </c>
      <c r="AR287" s="1">
        <v>6193.74</v>
      </c>
      <c r="AS287">
        <v>276.04000000000002</v>
      </c>
      <c r="AT287">
        <v>318.75</v>
      </c>
      <c r="AU287" s="1">
        <v>10086.450000000001</v>
      </c>
      <c r="AV287" s="1">
        <v>5395.65</v>
      </c>
      <c r="AW287">
        <v>0.40210000000000001</v>
      </c>
      <c r="AX287" s="1">
        <v>3821.57</v>
      </c>
      <c r="AY287">
        <v>0.2848</v>
      </c>
      <c r="AZ287" s="1">
        <v>3441.42</v>
      </c>
      <c r="BA287">
        <v>0.25650000000000001</v>
      </c>
      <c r="BB287">
        <v>760.5</v>
      </c>
      <c r="BC287">
        <v>5.67E-2</v>
      </c>
      <c r="BD287" s="1">
        <v>13419.15</v>
      </c>
      <c r="BE287" s="1">
        <v>5677.24</v>
      </c>
      <c r="BF287">
        <v>1.8431999999999999</v>
      </c>
      <c r="BG287">
        <v>0.5071</v>
      </c>
      <c r="BH287">
        <v>0.19489999999999999</v>
      </c>
      <c r="BI287">
        <v>0.16489999999999999</v>
      </c>
      <c r="BJ287">
        <v>4.5100000000000001E-2</v>
      </c>
      <c r="BK287">
        <v>8.7900000000000006E-2</v>
      </c>
    </row>
    <row r="288" spans="1:63" x14ac:dyDescent="0.25">
      <c r="A288" t="s">
        <v>286</v>
      </c>
      <c r="B288">
        <v>45450</v>
      </c>
      <c r="C288">
        <v>25</v>
      </c>
      <c r="D288">
        <v>33.57</v>
      </c>
      <c r="E288">
        <v>839.32</v>
      </c>
      <c r="F288">
        <v>895.49</v>
      </c>
      <c r="G288">
        <v>0</v>
      </c>
      <c r="H288">
        <v>0</v>
      </c>
      <c r="I288">
        <v>6.4000000000000003E-3</v>
      </c>
      <c r="J288">
        <v>1.1000000000000001E-3</v>
      </c>
      <c r="K288">
        <v>1.01E-2</v>
      </c>
      <c r="L288">
        <v>0.97189999999999999</v>
      </c>
      <c r="M288">
        <v>1.0500000000000001E-2</v>
      </c>
      <c r="N288">
        <v>0.53649999999999998</v>
      </c>
      <c r="O288">
        <v>0</v>
      </c>
      <c r="P288">
        <v>0.15709999999999999</v>
      </c>
      <c r="Q288" s="1">
        <v>54327.71</v>
      </c>
      <c r="R288">
        <v>0.2</v>
      </c>
      <c r="S288">
        <v>0.2167</v>
      </c>
      <c r="T288">
        <v>0.58330000000000004</v>
      </c>
      <c r="U288">
        <v>11.7</v>
      </c>
      <c r="V288" s="1">
        <v>56422.31</v>
      </c>
      <c r="W288">
        <v>69.930000000000007</v>
      </c>
      <c r="X288" s="1">
        <v>104076.62</v>
      </c>
      <c r="Y288">
        <v>0.70479999999999998</v>
      </c>
      <c r="Z288">
        <v>0.19109999999999999</v>
      </c>
      <c r="AA288">
        <v>0.1042</v>
      </c>
      <c r="AB288">
        <v>0.29520000000000002</v>
      </c>
      <c r="AC288">
        <v>104.08</v>
      </c>
      <c r="AD288" s="1">
        <v>2411.6999999999998</v>
      </c>
      <c r="AE288">
        <v>367.77</v>
      </c>
      <c r="AF288" s="1">
        <v>93003.49</v>
      </c>
      <c r="AG288">
        <v>112</v>
      </c>
      <c r="AH288" s="1">
        <v>28508</v>
      </c>
      <c r="AI288" s="1">
        <v>44188</v>
      </c>
      <c r="AJ288">
        <v>28.9</v>
      </c>
      <c r="AK288">
        <v>22.44</v>
      </c>
      <c r="AL288">
        <v>22.74</v>
      </c>
      <c r="AM288">
        <v>0</v>
      </c>
      <c r="AN288">
        <v>0</v>
      </c>
      <c r="AO288">
        <v>0.61909999999999998</v>
      </c>
      <c r="AP288" s="1">
        <v>1269.96</v>
      </c>
      <c r="AQ288" s="1">
        <v>2051.96</v>
      </c>
      <c r="AR288" s="1">
        <v>5736.32</v>
      </c>
      <c r="AS288">
        <v>705.87</v>
      </c>
      <c r="AT288">
        <v>287.56</v>
      </c>
      <c r="AU288" s="1">
        <v>10051.719999999999</v>
      </c>
      <c r="AV288" s="1">
        <v>6439.08</v>
      </c>
      <c r="AW288">
        <v>0.59050000000000002</v>
      </c>
      <c r="AX288" s="1">
        <v>1879.64</v>
      </c>
      <c r="AY288">
        <v>0.1724</v>
      </c>
      <c r="AZ288" s="1">
        <v>1549.48</v>
      </c>
      <c r="BA288">
        <v>0.1421</v>
      </c>
      <c r="BB288" s="1">
        <v>1036.8</v>
      </c>
      <c r="BC288">
        <v>9.5100000000000004E-2</v>
      </c>
      <c r="BD288" s="1">
        <v>10905</v>
      </c>
      <c r="BE288" s="1">
        <v>6652.63</v>
      </c>
      <c r="BF288">
        <v>2.5733999999999999</v>
      </c>
      <c r="BG288">
        <v>0.50049999999999994</v>
      </c>
      <c r="BH288">
        <v>0.19570000000000001</v>
      </c>
      <c r="BI288">
        <v>0.26190000000000002</v>
      </c>
      <c r="BJ288">
        <v>3.32E-2</v>
      </c>
      <c r="BK288">
        <v>8.6E-3</v>
      </c>
    </row>
    <row r="289" spans="1:63" x14ac:dyDescent="0.25">
      <c r="A289" t="s">
        <v>287</v>
      </c>
      <c r="B289">
        <v>50443</v>
      </c>
      <c r="C289">
        <v>100</v>
      </c>
      <c r="D289">
        <v>45.05</v>
      </c>
      <c r="E289" s="1">
        <v>4504.54</v>
      </c>
      <c r="F289" s="1">
        <v>4143.5</v>
      </c>
      <c r="G289">
        <v>1.1900000000000001E-2</v>
      </c>
      <c r="H289">
        <v>2.0000000000000001E-4</v>
      </c>
      <c r="I289">
        <v>2.01E-2</v>
      </c>
      <c r="J289">
        <v>1.2999999999999999E-3</v>
      </c>
      <c r="K289">
        <v>3.5299999999999998E-2</v>
      </c>
      <c r="L289">
        <v>0.90620000000000001</v>
      </c>
      <c r="M289">
        <v>2.5100000000000001E-2</v>
      </c>
      <c r="N289">
        <v>0.2011</v>
      </c>
      <c r="O289">
        <v>6.3E-3</v>
      </c>
      <c r="P289">
        <v>0.13159999999999999</v>
      </c>
      <c r="Q289" s="1">
        <v>54311.32</v>
      </c>
      <c r="R289">
        <v>0.33610000000000001</v>
      </c>
      <c r="S289">
        <v>0.17230000000000001</v>
      </c>
      <c r="T289">
        <v>0.49159999999999998</v>
      </c>
      <c r="U289">
        <v>25</v>
      </c>
      <c r="V289" s="1">
        <v>78422.880000000005</v>
      </c>
      <c r="W289">
        <v>175.44</v>
      </c>
      <c r="X289" s="1">
        <v>188406.45</v>
      </c>
      <c r="Y289">
        <v>0.92630000000000001</v>
      </c>
      <c r="Z289">
        <v>4.48E-2</v>
      </c>
      <c r="AA289">
        <v>2.8899999999999999E-2</v>
      </c>
      <c r="AB289">
        <v>7.3700000000000002E-2</v>
      </c>
      <c r="AC289">
        <v>188.41</v>
      </c>
      <c r="AD289" s="1">
        <v>7048.92</v>
      </c>
      <c r="AE289" s="1">
        <v>1098.56</v>
      </c>
      <c r="AF289" s="1">
        <v>195737.61</v>
      </c>
      <c r="AG289">
        <v>511</v>
      </c>
      <c r="AH289" s="1">
        <v>50298</v>
      </c>
      <c r="AI289" s="1">
        <v>76037</v>
      </c>
      <c r="AJ289">
        <v>50.54</v>
      </c>
      <c r="AK289">
        <v>36.81</v>
      </c>
      <c r="AL289">
        <v>41.44</v>
      </c>
      <c r="AM289">
        <v>1.6</v>
      </c>
      <c r="AN289">
        <v>0</v>
      </c>
      <c r="AO289">
        <v>0.73609999999999998</v>
      </c>
      <c r="AP289" s="1">
        <v>1225.6099999999999</v>
      </c>
      <c r="AQ289" s="1">
        <v>2202.41</v>
      </c>
      <c r="AR289" s="1">
        <v>5470.88</v>
      </c>
      <c r="AS289">
        <v>284.52</v>
      </c>
      <c r="AT289">
        <v>362.24</v>
      </c>
      <c r="AU289" s="1">
        <v>9545.65</v>
      </c>
      <c r="AV289" s="1">
        <v>3915.84</v>
      </c>
      <c r="AW289">
        <v>0.3453</v>
      </c>
      <c r="AX289" s="1">
        <v>6327.47</v>
      </c>
      <c r="AY289">
        <v>0.55789999999999995</v>
      </c>
      <c r="AZ289">
        <v>606.64</v>
      </c>
      <c r="BA289">
        <v>5.3499999999999999E-2</v>
      </c>
      <c r="BB289">
        <v>490.77</v>
      </c>
      <c r="BC289">
        <v>4.3299999999999998E-2</v>
      </c>
      <c r="BD289" s="1">
        <v>11340.72</v>
      </c>
      <c r="BE289" s="1">
        <v>2145.62</v>
      </c>
      <c r="BF289">
        <v>0.31759999999999999</v>
      </c>
      <c r="BG289">
        <v>0.54520000000000002</v>
      </c>
      <c r="BH289">
        <v>0.22009999999999999</v>
      </c>
      <c r="BI289">
        <v>0.189</v>
      </c>
      <c r="BJ289">
        <v>3.1300000000000001E-2</v>
      </c>
      <c r="BK289">
        <v>1.4500000000000001E-2</v>
      </c>
    </row>
    <row r="290" spans="1:63" x14ac:dyDescent="0.25">
      <c r="A290" t="s">
        <v>288</v>
      </c>
      <c r="B290">
        <v>44230</v>
      </c>
      <c r="C290">
        <v>2</v>
      </c>
      <c r="D290">
        <v>326.63</v>
      </c>
      <c r="E290">
        <v>653.25</v>
      </c>
      <c r="F290">
        <v>511.8</v>
      </c>
      <c r="G290">
        <v>3.0000000000000001E-3</v>
      </c>
      <c r="H290">
        <v>0</v>
      </c>
      <c r="I290">
        <v>0.45540000000000003</v>
      </c>
      <c r="J290">
        <v>0</v>
      </c>
      <c r="K290">
        <v>6.59E-2</v>
      </c>
      <c r="L290">
        <v>0.41739999999999999</v>
      </c>
      <c r="M290">
        <v>5.8299999999999998E-2</v>
      </c>
      <c r="N290">
        <v>0.89059999999999995</v>
      </c>
      <c r="O290">
        <v>0.1119</v>
      </c>
      <c r="P290">
        <v>0.1575</v>
      </c>
      <c r="Q290" s="1">
        <v>52667.8</v>
      </c>
      <c r="R290">
        <v>0.21049999999999999</v>
      </c>
      <c r="S290">
        <v>0.15790000000000001</v>
      </c>
      <c r="T290">
        <v>0.63160000000000005</v>
      </c>
      <c r="U290">
        <v>7.2</v>
      </c>
      <c r="V290" s="1">
        <v>80614.69</v>
      </c>
      <c r="W290">
        <v>87.79</v>
      </c>
      <c r="X290" s="1">
        <v>96681.44</v>
      </c>
      <c r="Y290">
        <v>0.40339999999999998</v>
      </c>
      <c r="Z290">
        <v>0.46779999999999999</v>
      </c>
      <c r="AA290">
        <v>0.1288</v>
      </c>
      <c r="AB290">
        <v>0.59660000000000002</v>
      </c>
      <c r="AC290">
        <v>96.68</v>
      </c>
      <c r="AD290" s="1">
        <v>4372.2700000000004</v>
      </c>
      <c r="AE290">
        <v>248.27</v>
      </c>
      <c r="AF290" s="1">
        <v>95934.61</v>
      </c>
      <c r="AG290">
        <v>126</v>
      </c>
      <c r="AH290" s="1">
        <v>23021</v>
      </c>
      <c r="AI290" s="1">
        <v>32603</v>
      </c>
      <c r="AJ290">
        <v>49.79</v>
      </c>
      <c r="AK290">
        <v>40.75</v>
      </c>
      <c r="AL290">
        <v>47.82</v>
      </c>
      <c r="AM290">
        <v>4.1900000000000004</v>
      </c>
      <c r="AN290">
        <v>0</v>
      </c>
      <c r="AO290">
        <v>1.1015999999999999</v>
      </c>
      <c r="AP290" s="1">
        <v>2852.8</v>
      </c>
      <c r="AQ290" s="1">
        <v>2074.35</v>
      </c>
      <c r="AR290" s="1">
        <v>6682.75</v>
      </c>
      <c r="AS290">
        <v>531.5</v>
      </c>
      <c r="AT290">
        <v>479.31</v>
      </c>
      <c r="AU290" s="1">
        <v>12620.76</v>
      </c>
      <c r="AV290" s="1">
        <v>9412.3799999999992</v>
      </c>
      <c r="AW290">
        <v>0.54300000000000004</v>
      </c>
      <c r="AX290" s="1">
        <v>4803.72</v>
      </c>
      <c r="AY290">
        <v>0.27710000000000001</v>
      </c>
      <c r="AZ290">
        <v>971.09</v>
      </c>
      <c r="BA290">
        <v>5.6000000000000001E-2</v>
      </c>
      <c r="BB290" s="1">
        <v>2147.7399999999998</v>
      </c>
      <c r="BC290">
        <v>0.1239</v>
      </c>
      <c r="BD290" s="1">
        <v>17334.939999999999</v>
      </c>
      <c r="BE290" s="1">
        <v>4338.41</v>
      </c>
      <c r="BF290">
        <v>2.5878999999999999</v>
      </c>
      <c r="BG290">
        <v>0.43269999999999997</v>
      </c>
      <c r="BH290">
        <v>0.1545</v>
      </c>
      <c r="BI290">
        <v>0.37880000000000003</v>
      </c>
      <c r="BJ290">
        <v>1.44E-2</v>
      </c>
      <c r="BK290">
        <v>1.95E-2</v>
      </c>
    </row>
    <row r="291" spans="1:63" x14ac:dyDescent="0.25">
      <c r="A291" t="s">
        <v>289</v>
      </c>
      <c r="B291">
        <v>49080</v>
      </c>
      <c r="C291">
        <v>198</v>
      </c>
      <c r="D291">
        <v>9.92</v>
      </c>
      <c r="E291" s="1">
        <v>1963.19</v>
      </c>
      <c r="F291" s="1">
        <v>1732.66</v>
      </c>
      <c r="G291">
        <v>3.3999999999999998E-3</v>
      </c>
      <c r="H291">
        <v>0</v>
      </c>
      <c r="I291">
        <v>1.3599999999999999E-2</v>
      </c>
      <c r="J291">
        <v>0</v>
      </c>
      <c r="K291">
        <v>8.0000000000000002E-3</v>
      </c>
      <c r="L291">
        <v>0.96809999999999996</v>
      </c>
      <c r="M291">
        <v>6.8999999999999999E-3</v>
      </c>
      <c r="N291">
        <v>0.39979999999999999</v>
      </c>
      <c r="O291">
        <v>0</v>
      </c>
      <c r="P291">
        <v>0.15</v>
      </c>
      <c r="Q291" s="1">
        <v>48441.91</v>
      </c>
      <c r="R291">
        <v>0.2205</v>
      </c>
      <c r="S291">
        <v>0.18110000000000001</v>
      </c>
      <c r="T291">
        <v>0.59840000000000004</v>
      </c>
      <c r="U291">
        <v>14</v>
      </c>
      <c r="V291" s="1">
        <v>62602.93</v>
      </c>
      <c r="W291">
        <v>130.41</v>
      </c>
      <c r="X291" s="1">
        <v>170626.57</v>
      </c>
      <c r="Y291">
        <v>0.86570000000000003</v>
      </c>
      <c r="Z291">
        <v>7.9399999999999998E-2</v>
      </c>
      <c r="AA291">
        <v>5.4899999999999997E-2</v>
      </c>
      <c r="AB291">
        <v>0.1343</v>
      </c>
      <c r="AC291">
        <v>170.63</v>
      </c>
      <c r="AD291" s="1">
        <v>4536.07</v>
      </c>
      <c r="AE291">
        <v>475.47</v>
      </c>
      <c r="AF291" s="1">
        <v>165277.85999999999</v>
      </c>
      <c r="AG291">
        <v>448</v>
      </c>
      <c r="AH291" s="1">
        <v>35523</v>
      </c>
      <c r="AI291" s="1">
        <v>53544</v>
      </c>
      <c r="AJ291">
        <v>42.8</v>
      </c>
      <c r="AK291">
        <v>25.03</v>
      </c>
      <c r="AL291">
        <v>32.36</v>
      </c>
      <c r="AM291">
        <v>3.4</v>
      </c>
      <c r="AN291" s="1">
        <v>1223.27</v>
      </c>
      <c r="AO291">
        <v>1.4543999999999999</v>
      </c>
      <c r="AP291" s="1">
        <v>1461.92</v>
      </c>
      <c r="AQ291" s="1">
        <v>2258.31</v>
      </c>
      <c r="AR291" s="1">
        <v>6373.08</v>
      </c>
      <c r="AS291">
        <v>527.64</v>
      </c>
      <c r="AT291">
        <v>131.80000000000001</v>
      </c>
      <c r="AU291" s="1">
        <v>10752.71</v>
      </c>
      <c r="AV291" s="1">
        <v>5679.79</v>
      </c>
      <c r="AW291">
        <v>0.43690000000000001</v>
      </c>
      <c r="AX291" s="1">
        <v>5560.06</v>
      </c>
      <c r="AY291">
        <v>0.42770000000000002</v>
      </c>
      <c r="AZ291">
        <v>992.31</v>
      </c>
      <c r="BA291">
        <v>7.6300000000000007E-2</v>
      </c>
      <c r="BB291">
        <v>768.29</v>
      </c>
      <c r="BC291">
        <v>5.91E-2</v>
      </c>
      <c r="BD291" s="1">
        <v>13000.46</v>
      </c>
      <c r="BE291" s="1">
        <v>3739.13</v>
      </c>
      <c r="BF291">
        <v>1.0860000000000001</v>
      </c>
      <c r="BG291">
        <v>0.51559999999999995</v>
      </c>
      <c r="BH291">
        <v>0.23649999999999999</v>
      </c>
      <c r="BI291">
        <v>0.18260000000000001</v>
      </c>
      <c r="BJ291">
        <v>3.9199999999999999E-2</v>
      </c>
      <c r="BK291">
        <v>2.6100000000000002E-2</v>
      </c>
    </row>
    <row r="292" spans="1:63" x14ac:dyDescent="0.25">
      <c r="A292" t="s">
        <v>290</v>
      </c>
      <c r="B292">
        <v>44248</v>
      </c>
      <c r="C292">
        <v>317</v>
      </c>
      <c r="D292">
        <v>12.2</v>
      </c>
      <c r="E292" s="1">
        <v>3867.73</v>
      </c>
      <c r="F292" s="1">
        <v>3820.89</v>
      </c>
      <c r="G292">
        <v>3.3E-3</v>
      </c>
      <c r="H292">
        <v>0</v>
      </c>
      <c r="I292">
        <v>6.4999999999999997E-3</v>
      </c>
      <c r="J292">
        <v>1E-3</v>
      </c>
      <c r="K292">
        <v>9.2999999999999992E-3</v>
      </c>
      <c r="L292">
        <v>0.95499999999999996</v>
      </c>
      <c r="M292">
        <v>2.4899999999999999E-2</v>
      </c>
      <c r="N292">
        <v>0.53549999999999998</v>
      </c>
      <c r="O292">
        <v>0</v>
      </c>
      <c r="P292">
        <v>0.17979999999999999</v>
      </c>
      <c r="Q292" s="1">
        <v>54234.94</v>
      </c>
      <c r="R292">
        <v>0.31709999999999999</v>
      </c>
      <c r="S292">
        <v>0.18290000000000001</v>
      </c>
      <c r="T292">
        <v>0.5</v>
      </c>
      <c r="U292">
        <v>26</v>
      </c>
      <c r="V292" s="1">
        <v>88357.58</v>
      </c>
      <c r="W292">
        <v>144.76</v>
      </c>
      <c r="X292" s="1">
        <v>128212.67</v>
      </c>
      <c r="Y292">
        <v>0.79620000000000002</v>
      </c>
      <c r="Z292">
        <v>9.4799999999999995E-2</v>
      </c>
      <c r="AA292">
        <v>0.109</v>
      </c>
      <c r="AB292">
        <v>0.20380000000000001</v>
      </c>
      <c r="AC292">
        <v>128.21</v>
      </c>
      <c r="AD292" s="1">
        <v>3003.75</v>
      </c>
      <c r="AE292">
        <v>410.34</v>
      </c>
      <c r="AF292" s="1">
        <v>121372.3</v>
      </c>
      <c r="AG292">
        <v>246</v>
      </c>
      <c r="AH292" s="1">
        <v>29230</v>
      </c>
      <c r="AI292" s="1">
        <v>44918</v>
      </c>
      <c r="AJ292">
        <v>31.53</v>
      </c>
      <c r="AK292">
        <v>22.45</v>
      </c>
      <c r="AL292">
        <v>22.36</v>
      </c>
      <c r="AM292">
        <v>2.4</v>
      </c>
      <c r="AN292">
        <v>0</v>
      </c>
      <c r="AO292">
        <v>0.98719999999999997</v>
      </c>
      <c r="AP292" s="1">
        <v>1113.72</v>
      </c>
      <c r="AQ292" s="1">
        <v>2109.69</v>
      </c>
      <c r="AR292" s="1">
        <v>5869.49</v>
      </c>
      <c r="AS292">
        <v>645.34</v>
      </c>
      <c r="AT292">
        <v>442.08</v>
      </c>
      <c r="AU292" s="1">
        <v>10180.32</v>
      </c>
      <c r="AV292" s="1">
        <v>6051.8</v>
      </c>
      <c r="AW292">
        <v>0.56830000000000003</v>
      </c>
      <c r="AX292" s="1">
        <v>2514.52</v>
      </c>
      <c r="AY292">
        <v>0.2361</v>
      </c>
      <c r="AZ292">
        <v>716.22</v>
      </c>
      <c r="BA292">
        <v>6.7299999999999999E-2</v>
      </c>
      <c r="BB292" s="1">
        <v>1365.87</v>
      </c>
      <c r="BC292">
        <v>0.1283</v>
      </c>
      <c r="BD292" s="1">
        <v>10648.41</v>
      </c>
      <c r="BE292" s="1">
        <v>5504.22</v>
      </c>
      <c r="BF292">
        <v>2.3574000000000002</v>
      </c>
      <c r="BG292">
        <v>0.57709999999999995</v>
      </c>
      <c r="BH292">
        <v>0.27789999999999998</v>
      </c>
      <c r="BI292">
        <v>0.10440000000000001</v>
      </c>
      <c r="BJ292">
        <v>2.7300000000000001E-2</v>
      </c>
      <c r="BK292">
        <v>1.3299999999999999E-2</v>
      </c>
    </row>
    <row r="293" spans="1:63" x14ac:dyDescent="0.25">
      <c r="A293" t="s">
        <v>291</v>
      </c>
      <c r="B293">
        <v>44255</v>
      </c>
      <c r="C293">
        <v>57</v>
      </c>
      <c r="D293">
        <v>37.97</v>
      </c>
      <c r="E293" s="1">
        <v>2164.23</v>
      </c>
      <c r="F293" s="1">
        <v>2002.33</v>
      </c>
      <c r="G293">
        <v>1.1900000000000001E-2</v>
      </c>
      <c r="H293">
        <v>1E-3</v>
      </c>
      <c r="I293">
        <v>3.8100000000000002E-2</v>
      </c>
      <c r="J293">
        <v>5.0000000000000001E-4</v>
      </c>
      <c r="K293">
        <v>1.7000000000000001E-2</v>
      </c>
      <c r="L293">
        <v>0.87980000000000003</v>
      </c>
      <c r="M293">
        <v>5.1700000000000003E-2</v>
      </c>
      <c r="N293">
        <v>0.39389999999999997</v>
      </c>
      <c r="O293">
        <v>1.0800000000000001E-2</v>
      </c>
      <c r="P293">
        <v>0.1636</v>
      </c>
      <c r="Q293" s="1">
        <v>51647.73</v>
      </c>
      <c r="R293">
        <v>0.73970000000000002</v>
      </c>
      <c r="S293">
        <v>0.13700000000000001</v>
      </c>
      <c r="T293">
        <v>0.12330000000000001</v>
      </c>
      <c r="U293">
        <v>19.2</v>
      </c>
      <c r="V293" s="1">
        <v>62749.26</v>
      </c>
      <c r="W293">
        <v>110.48</v>
      </c>
      <c r="X293" s="1">
        <v>149139.64000000001</v>
      </c>
      <c r="Y293">
        <v>0.76629999999999998</v>
      </c>
      <c r="Z293">
        <v>0.1946</v>
      </c>
      <c r="AA293">
        <v>3.9100000000000003E-2</v>
      </c>
      <c r="AB293">
        <v>0.23369999999999999</v>
      </c>
      <c r="AC293">
        <v>149.13999999999999</v>
      </c>
      <c r="AD293" s="1">
        <v>3466.26</v>
      </c>
      <c r="AE293">
        <v>454.54</v>
      </c>
      <c r="AF293" s="1">
        <v>141843.44</v>
      </c>
      <c r="AG293">
        <v>359</v>
      </c>
      <c r="AH293" s="1">
        <v>32686</v>
      </c>
      <c r="AI293" s="1">
        <v>52644</v>
      </c>
      <c r="AJ293">
        <v>38.9</v>
      </c>
      <c r="AK293">
        <v>21.62</v>
      </c>
      <c r="AL293">
        <v>26.49</v>
      </c>
      <c r="AM293">
        <v>4.2</v>
      </c>
      <c r="AN293" s="1">
        <v>1526.81</v>
      </c>
      <c r="AO293">
        <v>1.206</v>
      </c>
      <c r="AP293" s="1">
        <v>1358.29</v>
      </c>
      <c r="AQ293" s="1">
        <v>1965.23</v>
      </c>
      <c r="AR293" s="1">
        <v>5264.25</v>
      </c>
      <c r="AS293">
        <v>524.71</v>
      </c>
      <c r="AT293">
        <v>206.96</v>
      </c>
      <c r="AU293" s="1">
        <v>9319.43</v>
      </c>
      <c r="AV293" s="1">
        <v>4714.2700000000004</v>
      </c>
      <c r="AW293">
        <v>0.42899999999999999</v>
      </c>
      <c r="AX293" s="1">
        <v>4758.38</v>
      </c>
      <c r="AY293">
        <v>0.433</v>
      </c>
      <c r="AZ293">
        <v>859.73</v>
      </c>
      <c r="BA293">
        <v>7.8200000000000006E-2</v>
      </c>
      <c r="BB293">
        <v>657.5</v>
      </c>
      <c r="BC293">
        <v>5.9799999999999999E-2</v>
      </c>
      <c r="BD293" s="1">
        <v>10989.88</v>
      </c>
      <c r="BE293" s="1">
        <v>3204.16</v>
      </c>
      <c r="BF293">
        <v>0.88339999999999996</v>
      </c>
      <c r="BG293">
        <v>0.54649999999999999</v>
      </c>
      <c r="BH293">
        <v>0.2056</v>
      </c>
      <c r="BI293">
        <v>0.1973</v>
      </c>
      <c r="BJ293">
        <v>3.0599999999999999E-2</v>
      </c>
      <c r="BK293">
        <v>2.01E-2</v>
      </c>
    </row>
    <row r="294" spans="1:63" x14ac:dyDescent="0.25">
      <c r="A294" t="s">
        <v>292</v>
      </c>
      <c r="B294">
        <v>44263</v>
      </c>
      <c r="C294">
        <v>16</v>
      </c>
      <c r="D294">
        <v>611.58000000000004</v>
      </c>
      <c r="E294" s="1">
        <v>9785.26</v>
      </c>
      <c r="F294" s="1">
        <v>6650.4</v>
      </c>
      <c r="G294">
        <v>2.7000000000000001E-3</v>
      </c>
      <c r="H294">
        <v>5.9999999999999995E-4</v>
      </c>
      <c r="I294">
        <v>0.2666</v>
      </c>
      <c r="J294">
        <v>2.8999999999999998E-3</v>
      </c>
      <c r="K294">
        <v>0.39839999999999998</v>
      </c>
      <c r="L294">
        <v>0.2455</v>
      </c>
      <c r="M294">
        <v>8.3299999999999999E-2</v>
      </c>
      <c r="N294">
        <v>0.92359999999999998</v>
      </c>
      <c r="O294">
        <v>6.7699999999999996E-2</v>
      </c>
      <c r="P294">
        <v>0.19470000000000001</v>
      </c>
      <c r="Q294" s="1">
        <v>61908.23</v>
      </c>
      <c r="R294">
        <v>0.31030000000000002</v>
      </c>
      <c r="S294">
        <v>0.11070000000000001</v>
      </c>
      <c r="T294">
        <v>0.57909999999999995</v>
      </c>
      <c r="U294">
        <v>65</v>
      </c>
      <c r="V294" s="1">
        <v>85655.06</v>
      </c>
      <c r="W294">
        <v>149.96</v>
      </c>
      <c r="X294" s="1">
        <v>57407.31</v>
      </c>
      <c r="Y294">
        <v>0.75890000000000002</v>
      </c>
      <c r="Z294">
        <v>0.20430000000000001</v>
      </c>
      <c r="AA294">
        <v>3.6700000000000003E-2</v>
      </c>
      <c r="AB294">
        <v>0.24110000000000001</v>
      </c>
      <c r="AC294">
        <v>57.41</v>
      </c>
      <c r="AD294" s="1">
        <v>2284.84</v>
      </c>
      <c r="AE294">
        <v>338.73</v>
      </c>
      <c r="AF294" s="1">
        <v>51003.6</v>
      </c>
      <c r="AG294">
        <v>11</v>
      </c>
      <c r="AH294" s="1">
        <v>22897</v>
      </c>
      <c r="AI294" s="1">
        <v>34185</v>
      </c>
      <c r="AJ294">
        <v>61.54</v>
      </c>
      <c r="AK294">
        <v>35.729999999999997</v>
      </c>
      <c r="AL294">
        <v>51</v>
      </c>
      <c r="AM294">
        <v>3.44</v>
      </c>
      <c r="AN294">
        <v>0</v>
      </c>
      <c r="AO294">
        <v>1.2423999999999999</v>
      </c>
      <c r="AP294" s="1">
        <v>2012.19</v>
      </c>
      <c r="AQ294" s="1">
        <v>2249.77</v>
      </c>
      <c r="AR294" s="1">
        <v>6794.41</v>
      </c>
      <c r="AS294">
        <v>539.02</v>
      </c>
      <c r="AT294">
        <v>781.3</v>
      </c>
      <c r="AU294" s="1">
        <v>12376.7</v>
      </c>
      <c r="AV294" s="1">
        <v>13113.97</v>
      </c>
      <c r="AW294">
        <v>0.66410000000000002</v>
      </c>
      <c r="AX294" s="1">
        <v>2880.11</v>
      </c>
      <c r="AY294">
        <v>0.14580000000000001</v>
      </c>
      <c r="AZ294" s="1">
        <v>1857.56</v>
      </c>
      <c r="BA294">
        <v>9.4100000000000003E-2</v>
      </c>
      <c r="BB294" s="1">
        <v>1896.43</v>
      </c>
      <c r="BC294">
        <v>9.6000000000000002E-2</v>
      </c>
      <c r="BD294" s="1">
        <v>19748.080000000002</v>
      </c>
      <c r="BE294" s="1">
        <v>5527.88</v>
      </c>
      <c r="BF294">
        <v>4.2275</v>
      </c>
      <c r="BG294">
        <v>0.42280000000000001</v>
      </c>
      <c r="BH294">
        <v>0.1515</v>
      </c>
      <c r="BI294">
        <v>0.40250000000000002</v>
      </c>
      <c r="BJ294">
        <v>1.5900000000000001E-2</v>
      </c>
      <c r="BK294">
        <v>7.3000000000000001E-3</v>
      </c>
    </row>
    <row r="295" spans="1:63" x14ac:dyDescent="0.25">
      <c r="A295" t="s">
        <v>293</v>
      </c>
      <c r="B295">
        <v>50203</v>
      </c>
      <c r="C295">
        <v>23</v>
      </c>
      <c r="D295">
        <v>20.92</v>
      </c>
      <c r="E295">
        <v>481.15</v>
      </c>
      <c r="F295">
        <v>490.85</v>
      </c>
      <c r="G295">
        <v>0</v>
      </c>
      <c r="H295">
        <v>0</v>
      </c>
      <c r="I295">
        <v>4.0099999999999997E-2</v>
      </c>
      <c r="J295">
        <v>0</v>
      </c>
      <c r="K295">
        <v>1.14E-2</v>
      </c>
      <c r="L295">
        <v>0.92400000000000004</v>
      </c>
      <c r="M295">
        <v>2.4400000000000002E-2</v>
      </c>
      <c r="N295">
        <v>0.38400000000000001</v>
      </c>
      <c r="O295">
        <v>0</v>
      </c>
      <c r="P295">
        <v>0.16089999999999999</v>
      </c>
      <c r="Q295" s="1">
        <v>53064.19</v>
      </c>
      <c r="R295">
        <v>0.2195</v>
      </c>
      <c r="S295">
        <v>0.2195</v>
      </c>
      <c r="T295">
        <v>0.56100000000000005</v>
      </c>
      <c r="U295">
        <v>3</v>
      </c>
      <c r="V295" s="1">
        <v>65325</v>
      </c>
      <c r="W295">
        <v>153.4</v>
      </c>
      <c r="X295" s="1">
        <v>207909.65</v>
      </c>
      <c r="Y295">
        <v>0.55520000000000003</v>
      </c>
      <c r="Z295">
        <v>0.30990000000000001</v>
      </c>
      <c r="AA295">
        <v>0.13500000000000001</v>
      </c>
      <c r="AB295">
        <v>0.44479999999999997</v>
      </c>
      <c r="AC295">
        <v>207.91</v>
      </c>
      <c r="AD295" s="1">
        <v>8073.1</v>
      </c>
      <c r="AE295">
        <v>588.48</v>
      </c>
      <c r="AF295" s="1">
        <v>200910.33</v>
      </c>
      <c r="AG295">
        <v>523</v>
      </c>
      <c r="AH295" s="1">
        <v>34132</v>
      </c>
      <c r="AI295" s="1">
        <v>52032</v>
      </c>
      <c r="AJ295">
        <v>45</v>
      </c>
      <c r="AK295">
        <v>33.97</v>
      </c>
      <c r="AL295">
        <v>44.86</v>
      </c>
      <c r="AM295">
        <v>6.9</v>
      </c>
      <c r="AN295">
        <v>0</v>
      </c>
      <c r="AO295">
        <v>0.94669999999999999</v>
      </c>
      <c r="AP295" s="1">
        <v>2339.42</v>
      </c>
      <c r="AQ295" s="1">
        <v>3002.45</v>
      </c>
      <c r="AR295" s="1">
        <v>7673.35</v>
      </c>
      <c r="AS295">
        <v>197.88</v>
      </c>
      <c r="AT295">
        <v>23.81</v>
      </c>
      <c r="AU295" s="1">
        <v>13236.82</v>
      </c>
      <c r="AV295" s="1">
        <v>5481.39</v>
      </c>
      <c r="AW295">
        <v>0.34210000000000002</v>
      </c>
      <c r="AX295" s="1">
        <v>6574.27</v>
      </c>
      <c r="AY295">
        <v>0.41020000000000001</v>
      </c>
      <c r="AZ295" s="1">
        <v>3322.83</v>
      </c>
      <c r="BA295">
        <v>0.2074</v>
      </c>
      <c r="BB295">
        <v>646.55999999999995</v>
      </c>
      <c r="BC295">
        <v>4.0300000000000002E-2</v>
      </c>
      <c r="BD295" s="1">
        <v>16025.05</v>
      </c>
      <c r="BE295">
        <v>915.57</v>
      </c>
      <c r="BF295">
        <v>0.22389999999999999</v>
      </c>
      <c r="BG295">
        <v>0.4632</v>
      </c>
      <c r="BH295">
        <v>0.1837</v>
      </c>
      <c r="BI295">
        <v>0.2261</v>
      </c>
      <c r="BJ295">
        <v>2.7400000000000001E-2</v>
      </c>
      <c r="BK295">
        <v>9.9599999999999994E-2</v>
      </c>
    </row>
    <row r="296" spans="1:63" x14ac:dyDescent="0.25">
      <c r="A296" t="s">
        <v>294</v>
      </c>
      <c r="B296">
        <v>45468</v>
      </c>
      <c r="C296">
        <v>118</v>
      </c>
      <c r="D296">
        <v>9.57</v>
      </c>
      <c r="E296" s="1">
        <v>1128.71</v>
      </c>
      <c r="F296" s="1">
        <v>1118.27</v>
      </c>
      <c r="G296">
        <v>1.8E-3</v>
      </c>
      <c r="H296">
        <v>8.9999999999999998E-4</v>
      </c>
      <c r="I296">
        <v>3.9800000000000002E-2</v>
      </c>
      <c r="J296">
        <v>0</v>
      </c>
      <c r="K296">
        <v>1.3100000000000001E-2</v>
      </c>
      <c r="L296">
        <v>0.93640000000000001</v>
      </c>
      <c r="M296">
        <v>8.0000000000000002E-3</v>
      </c>
      <c r="N296">
        <v>0.38850000000000001</v>
      </c>
      <c r="O296">
        <v>3.5999999999999999E-3</v>
      </c>
      <c r="P296">
        <v>0.19320000000000001</v>
      </c>
      <c r="Q296" s="1">
        <v>48890.11</v>
      </c>
      <c r="R296">
        <v>0.3165</v>
      </c>
      <c r="S296">
        <v>8.8599999999999998E-2</v>
      </c>
      <c r="T296">
        <v>0.59489999999999998</v>
      </c>
      <c r="U296">
        <v>8</v>
      </c>
      <c r="V296" s="1">
        <v>81355.13</v>
      </c>
      <c r="W296">
        <v>135.59</v>
      </c>
      <c r="X296" s="1">
        <v>161052.85</v>
      </c>
      <c r="Y296">
        <v>0.74139999999999995</v>
      </c>
      <c r="Z296">
        <v>0.13370000000000001</v>
      </c>
      <c r="AA296">
        <v>0.1249</v>
      </c>
      <c r="AB296">
        <v>0.2586</v>
      </c>
      <c r="AC296">
        <v>161.05000000000001</v>
      </c>
      <c r="AD296" s="1">
        <v>5305.73</v>
      </c>
      <c r="AE296">
        <v>527.09</v>
      </c>
      <c r="AF296" s="1">
        <v>145957.38</v>
      </c>
      <c r="AG296">
        <v>380</v>
      </c>
      <c r="AH296" s="1">
        <v>29355</v>
      </c>
      <c r="AI296" s="1">
        <v>43395</v>
      </c>
      <c r="AJ296">
        <v>41.91</v>
      </c>
      <c r="AK296">
        <v>31.25</v>
      </c>
      <c r="AL296">
        <v>33.979999999999997</v>
      </c>
      <c r="AM296">
        <v>4</v>
      </c>
      <c r="AN296" s="1">
        <v>1571.94</v>
      </c>
      <c r="AO296">
        <v>2.0931999999999999</v>
      </c>
      <c r="AP296" s="1">
        <v>1424.31</v>
      </c>
      <c r="AQ296" s="1">
        <v>1746.25</v>
      </c>
      <c r="AR296" s="1">
        <v>6314.6</v>
      </c>
      <c r="AS296">
        <v>462.21</v>
      </c>
      <c r="AT296">
        <v>621.37</v>
      </c>
      <c r="AU296" s="1">
        <v>10568.75</v>
      </c>
      <c r="AV296" s="1">
        <v>5402.37</v>
      </c>
      <c r="AW296">
        <v>0.40720000000000001</v>
      </c>
      <c r="AX296" s="1">
        <v>6063.8</v>
      </c>
      <c r="AY296">
        <v>0.45700000000000002</v>
      </c>
      <c r="AZ296">
        <v>853.5</v>
      </c>
      <c r="BA296">
        <v>6.4299999999999996E-2</v>
      </c>
      <c r="BB296">
        <v>948.17</v>
      </c>
      <c r="BC296">
        <v>7.1499999999999994E-2</v>
      </c>
      <c r="BD296" s="1">
        <v>13267.84</v>
      </c>
      <c r="BE296" s="1">
        <v>4511.9399999999996</v>
      </c>
      <c r="BF296">
        <v>1.726</v>
      </c>
      <c r="BG296">
        <v>0.49890000000000001</v>
      </c>
      <c r="BH296">
        <v>0.24610000000000001</v>
      </c>
      <c r="BI296">
        <v>0.19289999999999999</v>
      </c>
      <c r="BJ296">
        <v>4.8000000000000001E-2</v>
      </c>
      <c r="BK296">
        <v>1.41E-2</v>
      </c>
    </row>
    <row r="297" spans="1:63" x14ac:dyDescent="0.25">
      <c r="A297" t="s">
        <v>295</v>
      </c>
      <c r="B297">
        <v>49874</v>
      </c>
      <c r="C297">
        <v>37</v>
      </c>
      <c r="D297">
        <v>78.89</v>
      </c>
      <c r="E297" s="1">
        <v>2918.89</v>
      </c>
      <c r="F297" s="1">
        <v>2875.65</v>
      </c>
      <c r="G297">
        <v>3.0000000000000001E-3</v>
      </c>
      <c r="H297">
        <v>0</v>
      </c>
      <c r="I297">
        <v>2E-3</v>
      </c>
      <c r="J297">
        <v>0</v>
      </c>
      <c r="K297">
        <v>7.7999999999999996E-3</v>
      </c>
      <c r="L297">
        <v>0.96340000000000003</v>
      </c>
      <c r="M297">
        <v>2.3800000000000002E-2</v>
      </c>
      <c r="N297">
        <v>0.37380000000000002</v>
      </c>
      <c r="O297">
        <v>2.5000000000000001E-3</v>
      </c>
      <c r="P297">
        <v>0.14879999999999999</v>
      </c>
      <c r="Q297" s="1">
        <v>56157.35</v>
      </c>
      <c r="R297">
        <v>0.1658</v>
      </c>
      <c r="S297">
        <v>0.1457</v>
      </c>
      <c r="T297">
        <v>0.68840000000000001</v>
      </c>
      <c r="U297">
        <v>15</v>
      </c>
      <c r="V297" s="1">
        <v>87630.93</v>
      </c>
      <c r="W297">
        <v>187.92</v>
      </c>
      <c r="X297" s="1">
        <v>122886.39999999999</v>
      </c>
      <c r="Y297">
        <v>0.84670000000000001</v>
      </c>
      <c r="Z297">
        <v>0.1162</v>
      </c>
      <c r="AA297">
        <v>3.7100000000000001E-2</v>
      </c>
      <c r="AB297">
        <v>0.15329999999999999</v>
      </c>
      <c r="AC297">
        <v>122.89</v>
      </c>
      <c r="AD297" s="1">
        <v>3532.07</v>
      </c>
      <c r="AE297">
        <v>564</v>
      </c>
      <c r="AF297" s="1">
        <v>113582.84</v>
      </c>
      <c r="AG297">
        <v>205</v>
      </c>
      <c r="AH297" s="1">
        <v>33261</v>
      </c>
      <c r="AI297" s="1">
        <v>51449</v>
      </c>
      <c r="AJ297">
        <v>54.4</v>
      </c>
      <c r="AK297">
        <v>27.66</v>
      </c>
      <c r="AL297">
        <v>28.47</v>
      </c>
      <c r="AM297">
        <v>5</v>
      </c>
      <c r="AN297">
        <v>0</v>
      </c>
      <c r="AO297">
        <v>0.74509999999999998</v>
      </c>
      <c r="AP297" s="1">
        <v>1030.5899999999999</v>
      </c>
      <c r="AQ297" s="1">
        <v>1801.81</v>
      </c>
      <c r="AR297" s="1">
        <v>5311.17</v>
      </c>
      <c r="AS297">
        <v>504.94</v>
      </c>
      <c r="AT297">
        <v>366.83</v>
      </c>
      <c r="AU297" s="1">
        <v>9015.35</v>
      </c>
      <c r="AV297" s="1">
        <v>5568.4</v>
      </c>
      <c r="AW297">
        <v>0.55510000000000004</v>
      </c>
      <c r="AX297" s="1">
        <v>2893.32</v>
      </c>
      <c r="AY297">
        <v>0.28839999999999999</v>
      </c>
      <c r="AZ297">
        <v>961.8</v>
      </c>
      <c r="BA297">
        <v>9.5899999999999999E-2</v>
      </c>
      <c r="BB297">
        <v>608.62</v>
      </c>
      <c r="BC297">
        <v>6.0699999999999997E-2</v>
      </c>
      <c r="BD297" s="1">
        <v>10032.14</v>
      </c>
      <c r="BE297" s="1">
        <v>5073.01</v>
      </c>
      <c r="BF297">
        <v>1.4248000000000001</v>
      </c>
      <c r="BG297">
        <v>0.59509999999999996</v>
      </c>
      <c r="BH297">
        <v>0.23710000000000001</v>
      </c>
      <c r="BI297">
        <v>0.122</v>
      </c>
      <c r="BJ297">
        <v>3.2399999999999998E-2</v>
      </c>
      <c r="BK297">
        <v>1.35E-2</v>
      </c>
    </row>
    <row r="298" spans="1:63" x14ac:dyDescent="0.25">
      <c r="A298" t="s">
        <v>296</v>
      </c>
      <c r="B298">
        <v>44271</v>
      </c>
      <c r="C298">
        <v>16</v>
      </c>
      <c r="D298">
        <v>285.83</v>
      </c>
      <c r="E298" s="1">
        <v>4573.21</v>
      </c>
      <c r="F298" s="1">
        <v>4481.3100000000004</v>
      </c>
      <c r="G298">
        <v>0.02</v>
      </c>
      <c r="H298">
        <v>4.0000000000000002E-4</v>
      </c>
      <c r="I298">
        <v>1.3299999999999999E-2</v>
      </c>
      <c r="J298">
        <v>2.0000000000000001E-4</v>
      </c>
      <c r="K298">
        <v>3.1199999999999999E-2</v>
      </c>
      <c r="L298">
        <v>0.90959999999999996</v>
      </c>
      <c r="M298">
        <v>2.52E-2</v>
      </c>
      <c r="N298">
        <v>0.14499999999999999</v>
      </c>
      <c r="O298">
        <v>1.2E-2</v>
      </c>
      <c r="P298">
        <v>0.1148</v>
      </c>
      <c r="Q298" s="1">
        <v>70250.52</v>
      </c>
      <c r="R298">
        <v>0.22</v>
      </c>
      <c r="S298">
        <v>0.19600000000000001</v>
      </c>
      <c r="T298">
        <v>0.58399999999999996</v>
      </c>
      <c r="U298">
        <v>21</v>
      </c>
      <c r="V298" s="1">
        <v>93060.21</v>
      </c>
      <c r="W298">
        <v>215</v>
      </c>
      <c r="X298" s="1">
        <v>174167.24</v>
      </c>
      <c r="Y298">
        <v>0.92059999999999997</v>
      </c>
      <c r="Z298">
        <v>6.1699999999999998E-2</v>
      </c>
      <c r="AA298">
        <v>1.77E-2</v>
      </c>
      <c r="AB298">
        <v>7.9399999999999998E-2</v>
      </c>
      <c r="AC298">
        <v>174.17</v>
      </c>
      <c r="AD298" s="1">
        <v>7807.2</v>
      </c>
      <c r="AE298">
        <v>954.24</v>
      </c>
      <c r="AF298" s="1">
        <v>183812.66</v>
      </c>
      <c r="AG298">
        <v>489</v>
      </c>
      <c r="AH298" s="1">
        <v>51944</v>
      </c>
      <c r="AI298" s="1">
        <v>108030</v>
      </c>
      <c r="AJ298">
        <v>77.849999999999994</v>
      </c>
      <c r="AK298">
        <v>44.03</v>
      </c>
      <c r="AL298">
        <v>47.19</v>
      </c>
      <c r="AM298">
        <v>4.96</v>
      </c>
      <c r="AN298">
        <v>0</v>
      </c>
      <c r="AO298">
        <v>0.67249999999999999</v>
      </c>
      <c r="AP298" s="1">
        <v>1294.99</v>
      </c>
      <c r="AQ298" s="1">
        <v>1711.36</v>
      </c>
      <c r="AR298" s="1">
        <v>6193.62</v>
      </c>
      <c r="AS298">
        <v>707.86</v>
      </c>
      <c r="AT298">
        <v>244.12</v>
      </c>
      <c r="AU298" s="1">
        <v>10151.94</v>
      </c>
      <c r="AV298" s="1">
        <v>3827.32</v>
      </c>
      <c r="AW298">
        <v>0.33129999999999998</v>
      </c>
      <c r="AX298" s="1">
        <v>6742.13</v>
      </c>
      <c r="AY298">
        <v>0.58360000000000001</v>
      </c>
      <c r="AZ298">
        <v>618.54</v>
      </c>
      <c r="BA298">
        <v>5.3499999999999999E-2</v>
      </c>
      <c r="BB298">
        <v>364.41</v>
      </c>
      <c r="BC298">
        <v>3.15E-2</v>
      </c>
      <c r="BD298" s="1">
        <v>11552.41</v>
      </c>
      <c r="BE298" s="1">
        <v>2687.13</v>
      </c>
      <c r="BF298">
        <v>0.27379999999999999</v>
      </c>
      <c r="BG298">
        <v>0.62409999999999999</v>
      </c>
      <c r="BH298">
        <v>0.21529999999999999</v>
      </c>
      <c r="BI298">
        <v>0.10050000000000001</v>
      </c>
      <c r="BJ298">
        <v>4.6100000000000002E-2</v>
      </c>
      <c r="BK298">
        <v>1.4E-2</v>
      </c>
    </row>
    <row r="299" spans="1:63" x14ac:dyDescent="0.25">
      <c r="A299" t="s">
        <v>297</v>
      </c>
      <c r="B299">
        <v>48330</v>
      </c>
      <c r="C299">
        <v>6</v>
      </c>
      <c r="D299">
        <v>47.66</v>
      </c>
      <c r="E299">
        <v>285.95999999999998</v>
      </c>
      <c r="F299">
        <v>579.28</v>
      </c>
      <c r="G299">
        <v>8.0000000000000004E-4</v>
      </c>
      <c r="H299">
        <v>0</v>
      </c>
      <c r="I299">
        <v>2.8400000000000002E-2</v>
      </c>
      <c r="J299">
        <v>0</v>
      </c>
      <c r="K299">
        <v>8.9800000000000005E-2</v>
      </c>
      <c r="L299">
        <v>0.85880000000000001</v>
      </c>
      <c r="M299">
        <v>2.23E-2</v>
      </c>
      <c r="N299">
        <v>0.32450000000000001</v>
      </c>
      <c r="O299">
        <v>0</v>
      </c>
      <c r="P299">
        <v>0.1208</v>
      </c>
      <c r="Q299" s="1">
        <v>56831.82</v>
      </c>
      <c r="R299">
        <v>0.6</v>
      </c>
      <c r="S299">
        <v>0.22220000000000001</v>
      </c>
      <c r="T299">
        <v>0.17780000000000001</v>
      </c>
      <c r="U299">
        <v>7.8</v>
      </c>
      <c r="V299" s="1">
        <v>60210.32</v>
      </c>
      <c r="W299">
        <v>35.479999999999997</v>
      </c>
      <c r="X299" s="1">
        <v>131667.82</v>
      </c>
      <c r="Y299">
        <v>0.72009999999999996</v>
      </c>
      <c r="Z299">
        <v>7.7600000000000002E-2</v>
      </c>
      <c r="AA299">
        <v>0.20230000000000001</v>
      </c>
      <c r="AB299">
        <v>0.27989999999999998</v>
      </c>
      <c r="AC299">
        <v>131.66999999999999</v>
      </c>
      <c r="AD299" s="1">
        <v>4166.92</v>
      </c>
      <c r="AE299">
        <v>457.55</v>
      </c>
      <c r="AF299" s="1">
        <v>57622.82</v>
      </c>
      <c r="AG299">
        <v>18</v>
      </c>
      <c r="AH299" s="1">
        <v>32125</v>
      </c>
      <c r="AI299" s="1">
        <v>47086</v>
      </c>
      <c r="AJ299">
        <v>58</v>
      </c>
      <c r="AK299">
        <v>23.62</v>
      </c>
      <c r="AL299">
        <v>37.42</v>
      </c>
      <c r="AM299">
        <v>4.4000000000000004</v>
      </c>
      <c r="AN299">
        <v>0</v>
      </c>
      <c r="AO299">
        <v>0.57750000000000001</v>
      </c>
      <c r="AP299" s="1">
        <v>1203.0899999999999</v>
      </c>
      <c r="AQ299" s="1">
        <v>1416.14</v>
      </c>
      <c r="AR299" s="1">
        <v>5662.49</v>
      </c>
      <c r="AS299">
        <v>463.75</v>
      </c>
      <c r="AT299">
        <v>387.41</v>
      </c>
      <c r="AU299" s="1">
        <v>9132.8700000000008</v>
      </c>
      <c r="AV299" s="1">
        <v>3956.89</v>
      </c>
      <c r="AW299">
        <v>0.38969999999999999</v>
      </c>
      <c r="AX299" s="1">
        <v>1700.9</v>
      </c>
      <c r="AY299">
        <v>0.16750000000000001</v>
      </c>
      <c r="AZ299" s="1">
        <v>3833.92</v>
      </c>
      <c r="BA299">
        <v>0.37759999999999999</v>
      </c>
      <c r="BB299">
        <v>661.2</v>
      </c>
      <c r="BC299">
        <v>6.5100000000000005E-2</v>
      </c>
      <c r="BD299" s="1">
        <v>10152.91</v>
      </c>
      <c r="BE299" s="1">
        <v>12958.79</v>
      </c>
      <c r="BF299">
        <v>3.6307999999999998</v>
      </c>
      <c r="BG299">
        <v>0.60870000000000002</v>
      </c>
      <c r="BH299">
        <v>0.21049999999999999</v>
      </c>
      <c r="BI299">
        <v>9.4299999999999995E-2</v>
      </c>
      <c r="BJ299">
        <v>2.69E-2</v>
      </c>
      <c r="BK299">
        <v>5.96E-2</v>
      </c>
    </row>
    <row r="300" spans="1:63" x14ac:dyDescent="0.25">
      <c r="A300" t="s">
        <v>298</v>
      </c>
      <c r="B300">
        <v>49445</v>
      </c>
      <c r="C300">
        <v>39</v>
      </c>
      <c r="D300">
        <v>14.64</v>
      </c>
      <c r="E300">
        <v>570.86</v>
      </c>
      <c r="F300">
        <v>526.09</v>
      </c>
      <c r="G300">
        <v>0</v>
      </c>
      <c r="H300">
        <v>2.3999999999999998E-3</v>
      </c>
      <c r="I300">
        <v>3.3999999999999998E-3</v>
      </c>
      <c r="J300">
        <v>0</v>
      </c>
      <c r="K300">
        <v>1.8499999999999999E-2</v>
      </c>
      <c r="L300">
        <v>0.96309999999999996</v>
      </c>
      <c r="M300">
        <v>1.26E-2</v>
      </c>
      <c r="N300">
        <v>0.3705</v>
      </c>
      <c r="O300">
        <v>0</v>
      </c>
      <c r="P300">
        <v>0.1014</v>
      </c>
      <c r="Q300" s="1">
        <v>47893.279999999999</v>
      </c>
      <c r="R300">
        <v>0.3261</v>
      </c>
      <c r="S300">
        <v>0.13039999999999999</v>
      </c>
      <c r="T300">
        <v>0.54349999999999998</v>
      </c>
      <c r="U300">
        <v>3.8</v>
      </c>
      <c r="V300" s="1">
        <v>73313.16</v>
      </c>
      <c r="W300">
        <v>137.88999999999999</v>
      </c>
      <c r="X300" s="1">
        <v>153872.88</v>
      </c>
      <c r="Y300">
        <v>0.72109999999999996</v>
      </c>
      <c r="Z300">
        <v>1.6500000000000001E-2</v>
      </c>
      <c r="AA300">
        <v>0.26229999999999998</v>
      </c>
      <c r="AB300">
        <v>0.27889999999999998</v>
      </c>
      <c r="AC300">
        <v>153.87</v>
      </c>
      <c r="AD300" s="1">
        <v>6348.23</v>
      </c>
      <c r="AE300">
        <v>593.6</v>
      </c>
      <c r="AF300" s="1">
        <v>144998.51999999999</v>
      </c>
      <c r="AG300">
        <v>376</v>
      </c>
      <c r="AH300" s="1">
        <v>34440</v>
      </c>
      <c r="AI300" s="1">
        <v>52934</v>
      </c>
      <c r="AJ300">
        <v>50.8</v>
      </c>
      <c r="AK300">
        <v>37.82</v>
      </c>
      <c r="AL300">
        <v>39.86</v>
      </c>
      <c r="AM300">
        <v>5</v>
      </c>
      <c r="AN300">
        <v>0</v>
      </c>
      <c r="AO300">
        <v>1.1588000000000001</v>
      </c>
      <c r="AP300" s="1">
        <v>1544.84</v>
      </c>
      <c r="AQ300" s="1">
        <v>2164.46</v>
      </c>
      <c r="AR300" s="1">
        <v>5988.56</v>
      </c>
      <c r="AS300">
        <v>306.64999999999998</v>
      </c>
      <c r="AT300">
        <v>284.25</v>
      </c>
      <c r="AU300" s="1">
        <v>10288.790000000001</v>
      </c>
      <c r="AV300" s="1">
        <v>5960.09</v>
      </c>
      <c r="AW300">
        <v>0.42180000000000001</v>
      </c>
      <c r="AX300" s="1">
        <v>5773.73</v>
      </c>
      <c r="AY300">
        <v>0.40860000000000002</v>
      </c>
      <c r="AZ300" s="1">
        <v>1660.19</v>
      </c>
      <c r="BA300">
        <v>0.11749999999999999</v>
      </c>
      <c r="BB300">
        <v>735.2</v>
      </c>
      <c r="BC300">
        <v>5.1999999999999998E-2</v>
      </c>
      <c r="BD300" s="1">
        <v>14129.21</v>
      </c>
      <c r="BE300" s="1">
        <v>5145.7299999999996</v>
      </c>
      <c r="BF300">
        <v>1.4121999999999999</v>
      </c>
      <c r="BG300">
        <v>0.56040000000000001</v>
      </c>
      <c r="BH300">
        <v>0.187</v>
      </c>
      <c r="BI300">
        <v>0.1837</v>
      </c>
      <c r="BJ300">
        <v>4.1000000000000002E-2</v>
      </c>
      <c r="BK300">
        <v>2.7799999999999998E-2</v>
      </c>
    </row>
    <row r="301" spans="1:63" x14ac:dyDescent="0.25">
      <c r="A301" t="s">
        <v>299</v>
      </c>
      <c r="B301">
        <v>47639</v>
      </c>
      <c r="C301">
        <v>114</v>
      </c>
      <c r="D301">
        <v>10.89</v>
      </c>
      <c r="E301" s="1">
        <v>1241.33</v>
      </c>
      <c r="F301" s="1">
        <v>1174.6600000000001</v>
      </c>
      <c r="G301">
        <v>8.9999999999999998E-4</v>
      </c>
      <c r="H301">
        <v>0</v>
      </c>
      <c r="I301">
        <v>2.9999999999999997E-4</v>
      </c>
      <c r="J301">
        <v>8.9999999999999998E-4</v>
      </c>
      <c r="K301">
        <v>6.7999999999999996E-3</v>
      </c>
      <c r="L301">
        <v>0.97</v>
      </c>
      <c r="M301">
        <v>2.12E-2</v>
      </c>
      <c r="N301">
        <v>0.46810000000000002</v>
      </c>
      <c r="O301">
        <v>0</v>
      </c>
      <c r="P301">
        <v>0.17269999999999999</v>
      </c>
      <c r="Q301" s="1">
        <v>47862.45</v>
      </c>
      <c r="R301">
        <v>0.23810000000000001</v>
      </c>
      <c r="S301">
        <v>0.2024</v>
      </c>
      <c r="T301">
        <v>0.5595</v>
      </c>
      <c r="U301">
        <v>9</v>
      </c>
      <c r="V301" s="1">
        <v>42018.559999999998</v>
      </c>
      <c r="W301">
        <v>134.16</v>
      </c>
      <c r="X301" s="1">
        <v>103572.87</v>
      </c>
      <c r="Y301">
        <v>0.9375</v>
      </c>
      <c r="Z301">
        <v>2.9000000000000001E-2</v>
      </c>
      <c r="AA301">
        <v>3.3500000000000002E-2</v>
      </c>
      <c r="AB301">
        <v>6.25E-2</v>
      </c>
      <c r="AC301">
        <v>103.57</v>
      </c>
      <c r="AD301" s="1">
        <v>2313.09</v>
      </c>
      <c r="AE301">
        <v>275.93</v>
      </c>
      <c r="AF301" s="1">
        <v>84335.11</v>
      </c>
      <c r="AG301">
        <v>80</v>
      </c>
      <c r="AH301" s="1">
        <v>32320</v>
      </c>
      <c r="AI301" s="1">
        <v>45027</v>
      </c>
      <c r="AJ301">
        <v>25.5</v>
      </c>
      <c r="AK301">
        <v>22.13</v>
      </c>
      <c r="AL301">
        <v>25.28</v>
      </c>
      <c r="AM301">
        <v>4.4000000000000004</v>
      </c>
      <c r="AN301">
        <v>0</v>
      </c>
      <c r="AO301">
        <v>0.8478</v>
      </c>
      <c r="AP301" s="1">
        <v>1285.3699999999999</v>
      </c>
      <c r="AQ301" s="1">
        <v>2006.59</v>
      </c>
      <c r="AR301" s="1">
        <v>5387.44</v>
      </c>
      <c r="AS301">
        <v>481.12</v>
      </c>
      <c r="AT301">
        <v>245.91</v>
      </c>
      <c r="AU301" s="1">
        <v>9406.41</v>
      </c>
      <c r="AV301" s="1">
        <v>9153.4699999999993</v>
      </c>
      <c r="AW301">
        <v>0.70169999999999999</v>
      </c>
      <c r="AX301" s="1">
        <v>1841.57</v>
      </c>
      <c r="AY301">
        <v>0.14119999999999999</v>
      </c>
      <c r="AZ301" s="1">
        <v>1244.6400000000001</v>
      </c>
      <c r="BA301">
        <v>9.5399999999999999E-2</v>
      </c>
      <c r="BB301">
        <v>804.44</v>
      </c>
      <c r="BC301">
        <v>6.1699999999999998E-2</v>
      </c>
      <c r="BD301" s="1">
        <v>13044.12</v>
      </c>
      <c r="BE301" s="1">
        <v>8269.5400000000009</v>
      </c>
      <c r="BF301">
        <v>4.3605</v>
      </c>
      <c r="BG301">
        <v>0.50980000000000003</v>
      </c>
      <c r="BH301">
        <v>0.19980000000000001</v>
      </c>
      <c r="BI301">
        <v>0.2228</v>
      </c>
      <c r="BJ301">
        <v>5.3999999999999999E-2</v>
      </c>
      <c r="BK301">
        <v>1.3599999999999999E-2</v>
      </c>
    </row>
    <row r="302" spans="1:63" x14ac:dyDescent="0.25">
      <c r="A302" t="s">
        <v>300</v>
      </c>
      <c r="B302">
        <v>48702</v>
      </c>
      <c r="C302">
        <v>11</v>
      </c>
      <c r="D302">
        <v>308.87</v>
      </c>
      <c r="E302" s="1">
        <v>3397.53</v>
      </c>
      <c r="F302" s="1">
        <v>3918.66</v>
      </c>
      <c r="G302">
        <v>2.0199999999999999E-2</v>
      </c>
      <c r="H302">
        <v>1.8E-3</v>
      </c>
      <c r="I302">
        <v>8.2100000000000006E-2</v>
      </c>
      <c r="J302">
        <v>2E-3</v>
      </c>
      <c r="K302">
        <v>4.9700000000000001E-2</v>
      </c>
      <c r="L302">
        <v>0.77159999999999995</v>
      </c>
      <c r="M302">
        <v>7.2499999999999995E-2</v>
      </c>
      <c r="N302">
        <v>0.66879999999999995</v>
      </c>
      <c r="O302">
        <v>2.3599999999999999E-2</v>
      </c>
      <c r="P302">
        <v>0.1366</v>
      </c>
      <c r="Q302" s="1">
        <v>63056.63</v>
      </c>
      <c r="R302">
        <v>0.1832</v>
      </c>
      <c r="S302">
        <v>0.28570000000000001</v>
      </c>
      <c r="T302">
        <v>0.53110000000000002</v>
      </c>
      <c r="U302">
        <v>21</v>
      </c>
      <c r="V302" s="1">
        <v>95092</v>
      </c>
      <c r="W302">
        <v>161.71</v>
      </c>
      <c r="X302" s="1">
        <v>66833.490000000005</v>
      </c>
      <c r="Y302">
        <v>0.70350000000000001</v>
      </c>
      <c r="Z302">
        <v>0.24590000000000001</v>
      </c>
      <c r="AA302">
        <v>5.0599999999999999E-2</v>
      </c>
      <c r="AB302">
        <v>0.29649999999999999</v>
      </c>
      <c r="AC302">
        <v>66.83</v>
      </c>
      <c r="AD302" s="1">
        <v>3132.57</v>
      </c>
      <c r="AE302">
        <v>459.77</v>
      </c>
      <c r="AF302" s="1">
        <v>56349.89</v>
      </c>
      <c r="AG302">
        <v>17</v>
      </c>
      <c r="AH302" s="1">
        <v>26628</v>
      </c>
      <c r="AI302" s="1">
        <v>41422</v>
      </c>
      <c r="AJ302">
        <v>65.3</v>
      </c>
      <c r="AK302">
        <v>43.78</v>
      </c>
      <c r="AL302">
        <v>51.93</v>
      </c>
      <c r="AM302">
        <v>6.8</v>
      </c>
      <c r="AN302">
        <v>0</v>
      </c>
      <c r="AO302">
        <v>0.97619999999999996</v>
      </c>
      <c r="AP302" s="1">
        <v>1052.94</v>
      </c>
      <c r="AQ302" s="1">
        <v>1952.46</v>
      </c>
      <c r="AR302" s="1">
        <v>6590.13</v>
      </c>
      <c r="AS302">
        <v>827.56</v>
      </c>
      <c r="AT302">
        <v>484.8</v>
      </c>
      <c r="AU302" s="1">
        <v>10907.89</v>
      </c>
      <c r="AV302" s="1">
        <v>7128.17</v>
      </c>
      <c r="AW302">
        <v>0.58179999999999998</v>
      </c>
      <c r="AX302" s="1">
        <v>2409.2199999999998</v>
      </c>
      <c r="AY302">
        <v>0.19670000000000001</v>
      </c>
      <c r="AZ302" s="1">
        <v>1536.58</v>
      </c>
      <c r="BA302">
        <v>0.12540000000000001</v>
      </c>
      <c r="BB302" s="1">
        <v>1177.07</v>
      </c>
      <c r="BC302">
        <v>9.6100000000000005E-2</v>
      </c>
      <c r="BD302" s="1">
        <v>12251.04</v>
      </c>
      <c r="BE302" s="1">
        <v>8004.69</v>
      </c>
      <c r="BF302">
        <v>4.2455999999999996</v>
      </c>
      <c r="BG302">
        <v>0.59609999999999996</v>
      </c>
      <c r="BH302">
        <v>0.23369999999999999</v>
      </c>
      <c r="BI302">
        <v>0.12570000000000001</v>
      </c>
      <c r="BJ302">
        <v>3.6400000000000002E-2</v>
      </c>
      <c r="BK302">
        <v>8.0000000000000002E-3</v>
      </c>
    </row>
    <row r="303" spans="1:63" x14ac:dyDescent="0.25">
      <c r="A303" t="s">
        <v>301</v>
      </c>
      <c r="B303">
        <v>44289</v>
      </c>
      <c r="C303">
        <v>3</v>
      </c>
      <c r="D303">
        <v>493.86</v>
      </c>
      <c r="E303" s="1">
        <v>1481.57</v>
      </c>
      <c r="F303" s="1">
        <v>1452.95</v>
      </c>
      <c r="G303">
        <v>3.4000000000000002E-2</v>
      </c>
      <c r="H303">
        <v>0</v>
      </c>
      <c r="I303">
        <v>1.04E-2</v>
      </c>
      <c r="J303">
        <v>1.4E-3</v>
      </c>
      <c r="K303">
        <v>3.85E-2</v>
      </c>
      <c r="L303">
        <v>0.89900000000000002</v>
      </c>
      <c r="M303">
        <v>1.67E-2</v>
      </c>
      <c r="N303">
        <v>9.4399999999999998E-2</v>
      </c>
      <c r="O303">
        <v>1.1900000000000001E-2</v>
      </c>
      <c r="P303">
        <v>0.1053</v>
      </c>
      <c r="Q303" s="1">
        <v>71912.52</v>
      </c>
      <c r="R303">
        <v>0.33</v>
      </c>
      <c r="S303">
        <v>0.25</v>
      </c>
      <c r="T303">
        <v>0.42</v>
      </c>
      <c r="U303">
        <v>9.1999999999999993</v>
      </c>
      <c r="V303" s="1">
        <v>102871.52</v>
      </c>
      <c r="W303">
        <v>159.57</v>
      </c>
      <c r="X303" s="1">
        <v>218226</v>
      </c>
      <c r="Y303">
        <v>0.89759999999999995</v>
      </c>
      <c r="Z303">
        <v>8.3299999999999999E-2</v>
      </c>
      <c r="AA303">
        <v>1.9099999999999999E-2</v>
      </c>
      <c r="AB303">
        <v>0.1024</v>
      </c>
      <c r="AC303">
        <v>218.23</v>
      </c>
      <c r="AD303" s="1">
        <v>10534.53</v>
      </c>
      <c r="AE303" s="1">
        <v>1391.23</v>
      </c>
      <c r="AF303" s="1">
        <v>234328.74</v>
      </c>
      <c r="AG303">
        <v>566</v>
      </c>
      <c r="AH303" s="1">
        <v>59020</v>
      </c>
      <c r="AI303" s="1">
        <v>110461</v>
      </c>
      <c r="AJ303">
        <v>96.87</v>
      </c>
      <c r="AK303">
        <v>46.18</v>
      </c>
      <c r="AL303">
        <v>59.63</v>
      </c>
      <c r="AM303">
        <v>4.26</v>
      </c>
      <c r="AN303">
        <v>0</v>
      </c>
      <c r="AO303">
        <v>0.71499999999999997</v>
      </c>
      <c r="AP303" s="1">
        <v>1653.01</v>
      </c>
      <c r="AQ303" s="1">
        <v>1640.25</v>
      </c>
      <c r="AR303" s="1">
        <v>7763.24</v>
      </c>
      <c r="AS303">
        <v>780.98</v>
      </c>
      <c r="AT303">
        <v>368.78</v>
      </c>
      <c r="AU303" s="1">
        <v>12206.24</v>
      </c>
      <c r="AV303" s="1">
        <v>3211.48</v>
      </c>
      <c r="AW303">
        <v>0.2442</v>
      </c>
      <c r="AX303" s="1">
        <v>9092.2000000000007</v>
      </c>
      <c r="AY303">
        <v>0.69130000000000003</v>
      </c>
      <c r="AZ303">
        <v>574.66999999999996</v>
      </c>
      <c r="BA303">
        <v>4.3700000000000003E-2</v>
      </c>
      <c r="BB303">
        <v>273.87</v>
      </c>
      <c r="BC303">
        <v>2.0799999999999999E-2</v>
      </c>
      <c r="BD303" s="1">
        <v>13152.21</v>
      </c>
      <c r="BE303" s="1">
        <v>1665.79</v>
      </c>
      <c r="BF303">
        <v>0.17100000000000001</v>
      </c>
      <c r="BG303">
        <v>0.56779999999999997</v>
      </c>
      <c r="BH303">
        <v>0.1802</v>
      </c>
      <c r="BI303">
        <v>0.19980000000000001</v>
      </c>
      <c r="BJ303">
        <v>3.4700000000000002E-2</v>
      </c>
      <c r="BK303">
        <v>1.7399999999999999E-2</v>
      </c>
    </row>
    <row r="304" spans="1:63" x14ac:dyDescent="0.25">
      <c r="A304" t="s">
        <v>302</v>
      </c>
      <c r="B304">
        <v>46128</v>
      </c>
      <c r="C304">
        <v>31</v>
      </c>
      <c r="D304">
        <v>50.34</v>
      </c>
      <c r="E304" s="1">
        <v>1560.52</v>
      </c>
      <c r="F304" s="1">
        <v>1505.17</v>
      </c>
      <c r="G304">
        <v>1.2999999999999999E-3</v>
      </c>
      <c r="H304">
        <v>1.9E-3</v>
      </c>
      <c r="I304">
        <v>6.0000000000000001E-3</v>
      </c>
      <c r="J304">
        <v>0</v>
      </c>
      <c r="K304">
        <v>8.8999999999999999E-3</v>
      </c>
      <c r="L304">
        <v>0.96799999999999997</v>
      </c>
      <c r="M304">
        <v>1.38E-2</v>
      </c>
      <c r="N304">
        <v>0.38579999999999998</v>
      </c>
      <c r="O304">
        <v>4.0000000000000002E-4</v>
      </c>
      <c r="P304">
        <v>0.13270000000000001</v>
      </c>
      <c r="Q304" s="1">
        <v>48792.25</v>
      </c>
      <c r="R304">
        <v>0.29170000000000001</v>
      </c>
      <c r="S304">
        <v>0.20830000000000001</v>
      </c>
      <c r="T304">
        <v>0.5</v>
      </c>
      <c r="U304">
        <v>8</v>
      </c>
      <c r="V304" s="1">
        <v>75833</v>
      </c>
      <c r="W304">
        <v>185.45</v>
      </c>
      <c r="X304" s="1">
        <v>100639.75</v>
      </c>
      <c r="Y304">
        <v>0.90559999999999996</v>
      </c>
      <c r="Z304">
        <v>6.59E-2</v>
      </c>
      <c r="AA304">
        <v>2.8500000000000001E-2</v>
      </c>
      <c r="AB304">
        <v>9.4399999999999998E-2</v>
      </c>
      <c r="AC304">
        <v>100.64</v>
      </c>
      <c r="AD304" s="1">
        <v>3077.1</v>
      </c>
      <c r="AE304">
        <v>566.80999999999995</v>
      </c>
      <c r="AF304" s="1">
        <v>108870.11</v>
      </c>
      <c r="AG304">
        <v>174</v>
      </c>
      <c r="AH304" s="1">
        <v>36381</v>
      </c>
      <c r="AI304" s="1">
        <v>53627</v>
      </c>
      <c r="AJ304">
        <v>31.87</v>
      </c>
      <c r="AK304">
        <v>30.44</v>
      </c>
      <c r="AL304">
        <v>31.87</v>
      </c>
      <c r="AM304">
        <v>3.12</v>
      </c>
      <c r="AN304">
        <v>580</v>
      </c>
      <c r="AO304">
        <v>1.0794999999999999</v>
      </c>
      <c r="AP304" s="1">
        <v>1091.28</v>
      </c>
      <c r="AQ304" s="1">
        <v>2125.2600000000002</v>
      </c>
      <c r="AR304" s="1">
        <v>5231.1400000000003</v>
      </c>
      <c r="AS304">
        <v>588.08000000000004</v>
      </c>
      <c r="AT304">
        <v>188.65</v>
      </c>
      <c r="AU304" s="1">
        <v>9224.43</v>
      </c>
      <c r="AV304" s="1">
        <v>5700.05</v>
      </c>
      <c r="AW304">
        <v>0.53280000000000005</v>
      </c>
      <c r="AX304" s="1">
        <v>3332.38</v>
      </c>
      <c r="AY304">
        <v>0.3115</v>
      </c>
      <c r="AZ304">
        <v>959.24</v>
      </c>
      <c r="BA304">
        <v>8.9700000000000002E-2</v>
      </c>
      <c r="BB304">
        <v>707.55</v>
      </c>
      <c r="BC304">
        <v>6.6100000000000006E-2</v>
      </c>
      <c r="BD304" s="1">
        <v>10699.22</v>
      </c>
      <c r="BE304" s="1">
        <v>5211.6400000000003</v>
      </c>
      <c r="BF304">
        <v>1.8184</v>
      </c>
      <c r="BG304">
        <v>0.4899</v>
      </c>
      <c r="BH304">
        <v>0.18240000000000001</v>
      </c>
      <c r="BI304">
        <v>0.28460000000000002</v>
      </c>
      <c r="BJ304">
        <v>2.4500000000000001E-2</v>
      </c>
      <c r="BK304">
        <v>1.8599999999999998E-2</v>
      </c>
    </row>
    <row r="305" spans="1:63" x14ac:dyDescent="0.25">
      <c r="A305" t="s">
        <v>303</v>
      </c>
      <c r="B305">
        <v>47886</v>
      </c>
      <c r="C305">
        <v>45</v>
      </c>
      <c r="D305">
        <v>61.09</v>
      </c>
      <c r="E305" s="1">
        <v>2749.17</v>
      </c>
      <c r="F305" s="1">
        <v>3056.29</v>
      </c>
      <c r="G305">
        <v>5.1999999999999998E-3</v>
      </c>
      <c r="H305">
        <v>8.0000000000000004E-4</v>
      </c>
      <c r="I305">
        <v>7.4000000000000003E-3</v>
      </c>
      <c r="J305">
        <v>8.0000000000000004E-4</v>
      </c>
      <c r="K305">
        <v>4.82E-2</v>
      </c>
      <c r="L305">
        <v>0.90080000000000005</v>
      </c>
      <c r="M305">
        <v>3.6799999999999999E-2</v>
      </c>
      <c r="N305">
        <v>0.42359999999999998</v>
      </c>
      <c r="O305">
        <v>1.32E-2</v>
      </c>
      <c r="P305">
        <v>9.5799999999999996E-2</v>
      </c>
      <c r="Q305" s="1">
        <v>64147.82</v>
      </c>
      <c r="R305">
        <v>0.1226</v>
      </c>
      <c r="S305">
        <v>0.2581</v>
      </c>
      <c r="T305">
        <v>0.61939999999999995</v>
      </c>
      <c r="U305">
        <v>17.5</v>
      </c>
      <c r="V305" s="1">
        <v>73687.17</v>
      </c>
      <c r="W305">
        <v>155.12</v>
      </c>
      <c r="X305" s="1">
        <v>130409.56</v>
      </c>
      <c r="Y305">
        <v>0.83479999999999999</v>
      </c>
      <c r="Z305">
        <v>0.13339999999999999</v>
      </c>
      <c r="AA305">
        <v>3.1800000000000002E-2</v>
      </c>
      <c r="AB305">
        <v>0.16520000000000001</v>
      </c>
      <c r="AC305">
        <v>130.41</v>
      </c>
      <c r="AD305" s="1">
        <v>3583.71</v>
      </c>
      <c r="AE305">
        <v>504.16</v>
      </c>
      <c r="AF305" s="1">
        <v>130853.59</v>
      </c>
      <c r="AG305">
        <v>292</v>
      </c>
      <c r="AH305" s="1">
        <v>33694</v>
      </c>
      <c r="AI305" s="1">
        <v>50461</v>
      </c>
      <c r="AJ305">
        <v>52.55</v>
      </c>
      <c r="AK305">
        <v>26.36</v>
      </c>
      <c r="AL305">
        <v>28.52</v>
      </c>
      <c r="AM305">
        <v>4.8499999999999996</v>
      </c>
      <c r="AN305">
        <v>0</v>
      </c>
      <c r="AO305">
        <v>0.81269999999999998</v>
      </c>
      <c r="AP305" s="1">
        <v>1173.94</v>
      </c>
      <c r="AQ305" s="1">
        <v>1678.66</v>
      </c>
      <c r="AR305" s="1">
        <v>5058.3500000000004</v>
      </c>
      <c r="AS305">
        <v>556.42999999999995</v>
      </c>
      <c r="AT305">
        <v>59.63</v>
      </c>
      <c r="AU305" s="1">
        <v>8527</v>
      </c>
      <c r="AV305" s="1">
        <v>5031.32</v>
      </c>
      <c r="AW305">
        <v>0.51280000000000003</v>
      </c>
      <c r="AX305" s="1">
        <v>3228.07</v>
      </c>
      <c r="AY305">
        <v>0.32900000000000001</v>
      </c>
      <c r="AZ305">
        <v>936.62</v>
      </c>
      <c r="BA305">
        <v>9.5500000000000002E-2</v>
      </c>
      <c r="BB305">
        <v>615.64</v>
      </c>
      <c r="BC305">
        <v>6.2700000000000006E-2</v>
      </c>
      <c r="BD305" s="1">
        <v>9811.65</v>
      </c>
      <c r="BE305" s="1">
        <v>5172.57</v>
      </c>
      <c r="BF305">
        <v>1.5663</v>
      </c>
      <c r="BG305">
        <v>0.57069999999999999</v>
      </c>
      <c r="BH305">
        <v>0.21510000000000001</v>
      </c>
      <c r="BI305">
        <v>0.1767</v>
      </c>
      <c r="BJ305">
        <v>3.1099999999999999E-2</v>
      </c>
      <c r="BK305">
        <v>6.4000000000000003E-3</v>
      </c>
    </row>
    <row r="306" spans="1:63" x14ac:dyDescent="0.25">
      <c r="A306" t="s">
        <v>304</v>
      </c>
      <c r="B306">
        <v>49452</v>
      </c>
      <c r="C306">
        <v>49</v>
      </c>
      <c r="D306">
        <v>67.260000000000005</v>
      </c>
      <c r="E306" s="1">
        <v>3295.62</v>
      </c>
      <c r="F306" s="1">
        <v>3107.83</v>
      </c>
      <c r="G306">
        <v>3.0999999999999999E-3</v>
      </c>
      <c r="H306">
        <v>1.1999999999999999E-3</v>
      </c>
      <c r="I306">
        <v>4.1000000000000002E-2</v>
      </c>
      <c r="J306">
        <v>1E-3</v>
      </c>
      <c r="K306">
        <v>2.3699999999999999E-2</v>
      </c>
      <c r="L306">
        <v>0.87419999999999998</v>
      </c>
      <c r="M306">
        <v>5.5899999999999998E-2</v>
      </c>
      <c r="N306">
        <v>0.54959999999999998</v>
      </c>
      <c r="O306">
        <v>2.0000000000000001E-4</v>
      </c>
      <c r="P306">
        <v>0.14069999999999999</v>
      </c>
      <c r="Q306" s="1">
        <v>48475.39</v>
      </c>
      <c r="R306">
        <v>0.2009</v>
      </c>
      <c r="S306">
        <v>0.27679999999999999</v>
      </c>
      <c r="T306">
        <v>0.52229999999999999</v>
      </c>
      <c r="U306">
        <v>17.3</v>
      </c>
      <c r="V306" s="1">
        <v>71534.350000000006</v>
      </c>
      <c r="W306">
        <v>189.21</v>
      </c>
      <c r="X306" s="1">
        <v>94941.64</v>
      </c>
      <c r="Y306">
        <v>0.7379</v>
      </c>
      <c r="Z306">
        <v>0.20960000000000001</v>
      </c>
      <c r="AA306">
        <v>5.2499999999999998E-2</v>
      </c>
      <c r="AB306">
        <v>0.2621</v>
      </c>
      <c r="AC306">
        <v>94.94</v>
      </c>
      <c r="AD306" s="1">
        <v>3449.41</v>
      </c>
      <c r="AE306">
        <v>472.92</v>
      </c>
      <c r="AF306" s="1">
        <v>92144.2</v>
      </c>
      <c r="AG306">
        <v>109</v>
      </c>
      <c r="AH306" s="1">
        <v>27181</v>
      </c>
      <c r="AI306" s="1">
        <v>40157</v>
      </c>
      <c r="AJ306">
        <v>60.4</v>
      </c>
      <c r="AK306">
        <v>30.83</v>
      </c>
      <c r="AL306">
        <v>49.68</v>
      </c>
      <c r="AM306">
        <v>4.4000000000000004</v>
      </c>
      <c r="AN306">
        <v>0</v>
      </c>
      <c r="AO306">
        <v>0.87080000000000002</v>
      </c>
      <c r="AP306" s="1">
        <v>1206.1500000000001</v>
      </c>
      <c r="AQ306" s="1">
        <v>1939.63</v>
      </c>
      <c r="AR306" s="1">
        <v>6165.38</v>
      </c>
      <c r="AS306">
        <v>363.38</v>
      </c>
      <c r="AT306">
        <v>274.52</v>
      </c>
      <c r="AU306" s="1">
        <v>9949.06</v>
      </c>
      <c r="AV306" s="1">
        <v>6712.07</v>
      </c>
      <c r="AW306">
        <v>0.57369999999999999</v>
      </c>
      <c r="AX306" s="1">
        <v>3297.03</v>
      </c>
      <c r="AY306">
        <v>0.28179999999999999</v>
      </c>
      <c r="AZ306">
        <v>733.11</v>
      </c>
      <c r="BA306">
        <v>6.2700000000000006E-2</v>
      </c>
      <c r="BB306">
        <v>957.2</v>
      </c>
      <c r="BC306">
        <v>8.1799999999999998E-2</v>
      </c>
      <c r="BD306" s="1">
        <v>11699.41</v>
      </c>
      <c r="BE306" s="1">
        <v>4377.51</v>
      </c>
      <c r="BF306">
        <v>1.8905000000000001</v>
      </c>
      <c r="BG306">
        <v>0.48249999999999998</v>
      </c>
      <c r="BH306">
        <v>0.28139999999999998</v>
      </c>
      <c r="BI306">
        <v>0.20019999999999999</v>
      </c>
      <c r="BJ306">
        <v>2.4299999999999999E-2</v>
      </c>
      <c r="BK306">
        <v>1.1599999999999999E-2</v>
      </c>
    </row>
    <row r="307" spans="1:63" x14ac:dyDescent="0.25">
      <c r="A307" t="s">
        <v>305</v>
      </c>
      <c r="B307">
        <v>48272</v>
      </c>
      <c r="C307">
        <v>248</v>
      </c>
      <c r="D307">
        <v>5.32</v>
      </c>
      <c r="E307" s="1">
        <v>1320.36</v>
      </c>
      <c r="F307" s="1">
        <v>1188.97</v>
      </c>
      <c r="G307">
        <v>3.3999999999999998E-3</v>
      </c>
      <c r="H307">
        <v>0</v>
      </c>
      <c r="I307">
        <v>5.1999999999999998E-3</v>
      </c>
      <c r="J307">
        <v>0</v>
      </c>
      <c r="K307">
        <v>1.8100000000000002E-2</v>
      </c>
      <c r="L307">
        <v>0.93620000000000003</v>
      </c>
      <c r="M307">
        <v>3.7199999999999997E-2</v>
      </c>
      <c r="N307">
        <v>0.52690000000000003</v>
      </c>
      <c r="O307">
        <v>2.8999999999999998E-3</v>
      </c>
      <c r="P307">
        <v>0.1293</v>
      </c>
      <c r="Q307" s="1">
        <v>49032.82</v>
      </c>
      <c r="R307">
        <v>0.47060000000000002</v>
      </c>
      <c r="S307">
        <v>0.12939999999999999</v>
      </c>
      <c r="T307">
        <v>0.4</v>
      </c>
      <c r="U307">
        <v>15.3</v>
      </c>
      <c r="V307" s="1">
        <v>67503.789999999994</v>
      </c>
      <c r="W307">
        <v>83.54</v>
      </c>
      <c r="X307" s="1">
        <v>258565.58</v>
      </c>
      <c r="Y307">
        <v>0.9214</v>
      </c>
      <c r="Z307">
        <v>3.49E-2</v>
      </c>
      <c r="AA307">
        <v>4.3700000000000003E-2</v>
      </c>
      <c r="AB307">
        <v>7.8600000000000003E-2</v>
      </c>
      <c r="AC307">
        <v>258.57</v>
      </c>
      <c r="AD307" s="1">
        <v>6107.08</v>
      </c>
      <c r="AE307">
        <v>625.98</v>
      </c>
      <c r="AF307" s="1">
        <v>200200.85</v>
      </c>
      <c r="AG307">
        <v>521</v>
      </c>
      <c r="AH307" s="1">
        <v>35674</v>
      </c>
      <c r="AI307" s="1">
        <v>54071</v>
      </c>
      <c r="AJ307">
        <v>47.55</v>
      </c>
      <c r="AK307">
        <v>21.66</v>
      </c>
      <c r="AL307">
        <v>45.25</v>
      </c>
      <c r="AM307">
        <v>5.0999999999999996</v>
      </c>
      <c r="AN307">
        <v>0</v>
      </c>
      <c r="AO307">
        <v>1.3649</v>
      </c>
      <c r="AP307" s="1">
        <v>2006.07</v>
      </c>
      <c r="AQ307" s="1">
        <v>2257.83</v>
      </c>
      <c r="AR307" s="1">
        <v>6388.66</v>
      </c>
      <c r="AS307">
        <v>530.16</v>
      </c>
      <c r="AT307">
        <v>423.32</v>
      </c>
      <c r="AU307" s="1">
        <v>11606.06</v>
      </c>
      <c r="AV307" s="1">
        <v>5057.92</v>
      </c>
      <c r="AW307">
        <v>0.40289999999999998</v>
      </c>
      <c r="AX307" s="1">
        <v>5629.74</v>
      </c>
      <c r="AY307">
        <v>0.44840000000000002</v>
      </c>
      <c r="AZ307" s="1">
        <v>1207.67</v>
      </c>
      <c r="BA307">
        <v>9.6199999999999994E-2</v>
      </c>
      <c r="BB307">
        <v>658.65</v>
      </c>
      <c r="BC307">
        <v>5.2499999999999998E-2</v>
      </c>
      <c r="BD307" s="1">
        <v>12553.99</v>
      </c>
      <c r="BE307" s="1">
        <v>3461.89</v>
      </c>
      <c r="BF307">
        <v>0.97070000000000001</v>
      </c>
      <c r="BG307">
        <v>0.55320000000000003</v>
      </c>
      <c r="BH307">
        <v>0.21160000000000001</v>
      </c>
      <c r="BI307">
        <v>0.1668</v>
      </c>
      <c r="BJ307">
        <v>5.2400000000000002E-2</v>
      </c>
      <c r="BK307">
        <v>1.6E-2</v>
      </c>
    </row>
    <row r="308" spans="1:63" x14ac:dyDescent="0.25">
      <c r="A308" t="s">
        <v>306</v>
      </c>
      <c r="B308">
        <v>442</v>
      </c>
      <c r="C308">
        <v>115</v>
      </c>
      <c r="D308">
        <v>7.51</v>
      </c>
      <c r="E308">
        <v>863.38</v>
      </c>
      <c r="F308">
        <v>888.3</v>
      </c>
      <c r="G308">
        <v>1.1000000000000001E-3</v>
      </c>
      <c r="H308">
        <v>0</v>
      </c>
      <c r="I308">
        <v>3.3999999999999998E-3</v>
      </c>
      <c r="J308">
        <v>0</v>
      </c>
      <c r="K308">
        <v>3.3999999999999998E-3</v>
      </c>
      <c r="L308">
        <v>0.97550000000000003</v>
      </c>
      <c r="M308">
        <v>1.66E-2</v>
      </c>
      <c r="N308">
        <v>0.997</v>
      </c>
      <c r="O308">
        <v>0</v>
      </c>
      <c r="P308">
        <v>0.19420000000000001</v>
      </c>
      <c r="Q308" s="1">
        <v>54509.82</v>
      </c>
      <c r="R308">
        <v>0.2</v>
      </c>
      <c r="S308">
        <v>0.2</v>
      </c>
      <c r="T308">
        <v>0.6</v>
      </c>
      <c r="U308">
        <v>7</v>
      </c>
      <c r="V308" s="1">
        <v>83702.429999999993</v>
      </c>
      <c r="W308">
        <v>123.34</v>
      </c>
      <c r="X308" s="1">
        <v>372062.73</v>
      </c>
      <c r="Y308">
        <v>0.16189999999999999</v>
      </c>
      <c r="Z308">
        <v>0.17860000000000001</v>
      </c>
      <c r="AA308">
        <v>0.65949999999999998</v>
      </c>
      <c r="AB308">
        <v>0.83809999999999996</v>
      </c>
      <c r="AC308">
        <v>372.06</v>
      </c>
      <c r="AD308" s="1">
        <v>9233.07</v>
      </c>
      <c r="AE308">
        <v>159.75</v>
      </c>
      <c r="AF308" s="1">
        <v>341948.6</v>
      </c>
      <c r="AG308">
        <v>599</v>
      </c>
      <c r="AH308" s="1">
        <v>26160</v>
      </c>
      <c r="AI308" s="1">
        <v>38525</v>
      </c>
      <c r="AJ308">
        <v>26.5</v>
      </c>
      <c r="AK308">
        <v>20.100000000000001</v>
      </c>
      <c r="AL308">
        <v>22.87</v>
      </c>
      <c r="AM308">
        <v>3.8</v>
      </c>
      <c r="AN308">
        <v>0</v>
      </c>
      <c r="AO308">
        <v>0.93469999999999998</v>
      </c>
      <c r="AP308" s="1">
        <v>1630.11</v>
      </c>
      <c r="AQ308" s="1">
        <v>2632.41</v>
      </c>
      <c r="AR308" s="1">
        <v>7002.63</v>
      </c>
      <c r="AS308">
        <v>415.5</v>
      </c>
      <c r="AT308">
        <v>438.47</v>
      </c>
      <c r="AU308" s="1">
        <v>12119.17</v>
      </c>
      <c r="AV308" s="1">
        <v>4933.59</v>
      </c>
      <c r="AW308">
        <v>0.2964</v>
      </c>
      <c r="AX308" s="1">
        <v>8619.2199999999993</v>
      </c>
      <c r="AY308">
        <v>0.51790000000000003</v>
      </c>
      <c r="AZ308" s="1">
        <v>1173.0999999999999</v>
      </c>
      <c r="BA308">
        <v>7.0499999999999993E-2</v>
      </c>
      <c r="BB308" s="1">
        <v>1918.33</v>
      </c>
      <c r="BC308">
        <v>0.1153</v>
      </c>
      <c r="BD308" s="1">
        <v>16644.23</v>
      </c>
      <c r="BE308" s="1">
        <v>1552.97</v>
      </c>
      <c r="BF308">
        <v>1.1512</v>
      </c>
      <c r="BG308">
        <v>0.47139999999999999</v>
      </c>
      <c r="BH308">
        <v>0.2316</v>
      </c>
      <c r="BI308">
        <v>0.21920000000000001</v>
      </c>
      <c r="BJ308">
        <v>4.3999999999999997E-2</v>
      </c>
      <c r="BK308">
        <v>3.3700000000000001E-2</v>
      </c>
    </row>
    <row r="309" spans="1:63" x14ac:dyDescent="0.25">
      <c r="A309" t="s">
        <v>307</v>
      </c>
      <c r="B309">
        <v>50005</v>
      </c>
      <c r="C309">
        <v>14</v>
      </c>
      <c r="D309">
        <v>92.77</v>
      </c>
      <c r="E309" s="1">
        <v>1298.72</v>
      </c>
      <c r="F309" s="1">
        <v>1319.5</v>
      </c>
      <c r="G309">
        <v>4.8999999999999998E-3</v>
      </c>
      <c r="H309">
        <v>2.3E-3</v>
      </c>
      <c r="I309">
        <v>9.1000000000000004E-3</v>
      </c>
      <c r="J309">
        <v>3.0000000000000001E-3</v>
      </c>
      <c r="K309">
        <v>6.4999999999999997E-3</v>
      </c>
      <c r="L309">
        <v>0.95609999999999995</v>
      </c>
      <c r="M309">
        <v>1.8100000000000002E-2</v>
      </c>
      <c r="N309">
        <v>0.2344</v>
      </c>
      <c r="O309">
        <v>2.3E-3</v>
      </c>
      <c r="P309">
        <v>0.159</v>
      </c>
      <c r="Q309" s="1">
        <v>51104.36</v>
      </c>
      <c r="R309">
        <v>0.42530000000000001</v>
      </c>
      <c r="S309">
        <v>0.18390000000000001</v>
      </c>
      <c r="T309">
        <v>0.39079999999999998</v>
      </c>
      <c r="U309">
        <v>9.5</v>
      </c>
      <c r="V309" s="1">
        <v>73412.11</v>
      </c>
      <c r="W309">
        <v>133.76</v>
      </c>
      <c r="X309" s="1">
        <v>146605.74</v>
      </c>
      <c r="Y309">
        <v>0.84760000000000002</v>
      </c>
      <c r="Z309">
        <v>4.1099999999999998E-2</v>
      </c>
      <c r="AA309">
        <v>0.1113</v>
      </c>
      <c r="AB309">
        <v>0.15240000000000001</v>
      </c>
      <c r="AC309">
        <v>146.61000000000001</v>
      </c>
      <c r="AD309" s="1">
        <v>7410.45</v>
      </c>
      <c r="AE309">
        <v>856.75</v>
      </c>
      <c r="AF309" s="1">
        <v>146876.99</v>
      </c>
      <c r="AG309">
        <v>386</v>
      </c>
      <c r="AH309" s="1">
        <v>37010</v>
      </c>
      <c r="AI309" s="1">
        <v>54606</v>
      </c>
      <c r="AJ309">
        <v>73.209999999999994</v>
      </c>
      <c r="AK309">
        <v>47.48</v>
      </c>
      <c r="AL309">
        <v>52.45</v>
      </c>
      <c r="AM309">
        <v>5.9</v>
      </c>
      <c r="AN309">
        <v>0</v>
      </c>
      <c r="AO309">
        <v>1.3201000000000001</v>
      </c>
      <c r="AP309" s="1">
        <v>1316.17</v>
      </c>
      <c r="AQ309" s="1">
        <v>2008.55</v>
      </c>
      <c r="AR309" s="1">
        <v>5319.59</v>
      </c>
      <c r="AS309">
        <v>853.52</v>
      </c>
      <c r="AT309">
        <v>282.51</v>
      </c>
      <c r="AU309" s="1">
        <v>9780.3700000000008</v>
      </c>
      <c r="AV309" s="1">
        <v>5595.35</v>
      </c>
      <c r="AW309">
        <v>0.44040000000000001</v>
      </c>
      <c r="AX309" s="1">
        <v>6040.09</v>
      </c>
      <c r="AY309">
        <v>0.47549999999999998</v>
      </c>
      <c r="AZ309">
        <v>606.55999999999995</v>
      </c>
      <c r="BA309">
        <v>4.7699999999999999E-2</v>
      </c>
      <c r="BB309">
        <v>461.76</v>
      </c>
      <c r="BC309">
        <v>3.6299999999999999E-2</v>
      </c>
      <c r="BD309" s="1">
        <v>12703.75</v>
      </c>
      <c r="BE309" s="1">
        <v>3857.45</v>
      </c>
      <c r="BF309">
        <v>0.96040000000000003</v>
      </c>
      <c r="BG309">
        <v>0.5806</v>
      </c>
      <c r="BH309">
        <v>0.20419999999999999</v>
      </c>
      <c r="BI309">
        <v>0.16769999999999999</v>
      </c>
      <c r="BJ309">
        <v>3.2800000000000003E-2</v>
      </c>
      <c r="BK309">
        <v>1.46E-2</v>
      </c>
    </row>
    <row r="310" spans="1:63" x14ac:dyDescent="0.25">
      <c r="A310" t="s">
        <v>308</v>
      </c>
      <c r="B310">
        <v>44297</v>
      </c>
      <c r="C310">
        <v>19</v>
      </c>
      <c r="D310">
        <v>252.9</v>
      </c>
      <c r="E310" s="1">
        <v>4805.1099999999997</v>
      </c>
      <c r="F310" s="1">
        <v>3438.91</v>
      </c>
      <c r="G310">
        <v>5.4999999999999997E-3</v>
      </c>
      <c r="H310">
        <v>5.0000000000000001E-4</v>
      </c>
      <c r="I310">
        <v>0.29870000000000002</v>
      </c>
      <c r="J310">
        <v>5.9999999999999995E-4</v>
      </c>
      <c r="K310">
        <v>2.8199999999999999E-2</v>
      </c>
      <c r="L310">
        <v>0.54339999999999999</v>
      </c>
      <c r="M310">
        <v>0.1232</v>
      </c>
      <c r="N310">
        <v>0.8387</v>
      </c>
      <c r="O310">
        <v>2.5000000000000001E-3</v>
      </c>
      <c r="P310">
        <v>0.2379</v>
      </c>
      <c r="Q310" s="1">
        <v>52300.34</v>
      </c>
      <c r="R310">
        <v>0.1303</v>
      </c>
      <c r="S310">
        <v>0.14080000000000001</v>
      </c>
      <c r="T310">
        <v>0.72889999999999999</v>
      </c>
      <c r="U310">
        <v>20</v>
      </c>
      <c r="V310" s="1">
        <v>60480.5</v>
      </c>
      <c r="W310">
        <v>238.85</v>
      </c>
      <c r="X310" s="1">
        <v>78773.490000000005</v>
      </c>
      <c r="Y310">
        <v>0.67520000000000002</v>
      </c>
      <c r="Z310">
        <v>0.25369999999999998</v>
      </c>
      <c r="AA310">
        <v>7.1099999999999997E-2</v>
      </c>
      <c r="AB310">
        <v>0.32479999999999998</v>
      </c>
      <c r="AC310">
        <v>78.77</v>
      </c>
      <c r="AD310" s="1">
        <v>3927.12</v>
      </c>
      <c r="AE310">
        <v>456.7</v>
      </c>
      <c r="AF310" s="1">
        <v>71970.75</v>
      </c>
      <c r="AG310">
        <v>46</v>
      </c>
      <c r="AH310" s="1">
        <v>22819</v>
      </c>
      <c r="AI310" s="1">
        <v>37173</v>
      </c>
      <c r="AJ310">
        <v>67.25</v>
      </c>
      <c r="AK310">
        <v>45.61</v>
      </c>
      <c r="AL310">
        <v>56.26</v>
      </c>
      <c r="AM310">
        <v>4.4000000000000004</v>
      </c>
      <c r="AN310">
        <v>0</v>
      </c>
      <c r="AO310">
        <v>1.4277</v>
      </c>
      <c r="AP310" s="1">
        <v>2254.16</v>
      </c>
      <c r="AQ310" s="1">
        <v>2358.39</v>
      </c>
      <c r="AR310" s="1">
        <v>7655.61</v>
      </c>
      <c r="AS310">
        <v>890.04</v>
      </c>
      <c r="AT310">
        <v>136.99</v>
      </c>
      <c r="AU310" s="1">
        <v>13295.18</v>
      </c>
      <c r="AV310" s="1">
        <v>11492.31</v>
      </c>
      <c r="AW310">
        <v>0.60240000000000005</v>
      </c>
      <c r="AX310" s="1">
        <v>4870.96</v>
      </c>
      <c r="AY310">
        <v>0.25530000000000003</v>
      </c>
      <c r="AZ310">
        <v>605.67999999999995</v>
      </c>
      <c r="BA310">
        <v>3.1800000000000002E-2</v>
      </c>
      <c r="BB310" s="1">
        <v>2107.44</v>
      </c>
      <c r="BC310">
        <v>0.1105</v>
      </c>
      <c r="BD310" s="1">
        <v>19076.39</v>
      </c>
      <c r="BE310" s="1">
        <v>4860.88</v>
      </c>
      <c r="BF310">
        <v>2.4321000000000002</v>
      </c>
      <c r="BG310">
        <v>0.42920000000000003</v>
      </c>
      <c r="BH310">
        <v>0.23019999999999999</v>
      </c>
      <c r="BI310">
        <v>0.3115</v>
      </c>
      <c r="BJ310">
        <v>1.7100000000000001E-2</v>
      </c>
      <c r="BK310">
        <v>1.2E-2</v>
      </c>
    </row>
    <row r="311" spans="1:63" x14ac:dyDescent="0.25">
      <c r="A311" t="s">
        <v>309</v>
      </c>
      <c r="B311">
        <v>44305</v>
      </c>
      <c r="C311">
        <v>5</v>
      </c>
      <c r="D311">
        <v>845.52</v>
      </c>
      <c r="E311" s="1">
        <v>4227.59</v>
      </c>
      <c r="F311" s="1">
        <v>3509.99</v>
      </c>
      <c r="G311">
        <v>5.9999999999999995E-4</v>
      </c>
      <c r="H311">
        <v>2.9999999999999997E-4</v>
      </c>
      <c r="I311">
        <v>0.91949999999999998</v>
      </c>
      <c r="J311">
        <v>0</v>
      </c>
      <c r="K311">
        <v>2.0500000000000001E-2</v>
      </c>
      <c r="L311">
        <v>2.3300000000000001E-2</v>
      </c>
      <c r="M311">
        <v>3.5799999999999998E-2</v>
      </c>
      <c r="N311">
        <v>0.7036</v>
      </c>
      <c r="O311">
        <v>1E-3</v>
      </c>
      <c r="P311">
        <v>0.1542</v>
      </c>
      <c r="Q311" s="1">
        <v>61276.97</v>
      </c>
      <c r="R311">
        <v>0.27029999999999998</v>
      </c>
      <c r="S311">
        <v>0.1081</v>
      </c>
      <c r="T311">
        <v>0.62160000000000004</v>
      </c>
      <c r="U311">
        <v>30.1</v>
      </c>
      <c r="V311" s="1">
        <v>75664.98</v>
      </c>
      <c r="W311">
        <v>140.44999999999999</v>
      </c>
      <c r="X311" s="1">
        <v>61848.35</v>
      </c>
      <c r="Y311">
        <v>0.66359999999999997</v>
      </c>
      <c r="Z311">
        <v>0.29599999999999999</v>
      </c>
      <c r="AA311">
        <v>4.0399999999999998E-2</v>
      </c>
      <c r="AB311">
        <v>0.33639999999999998</v>
      </c>
      <c r="AC311">
        <v>61.85</v>
      </c>
      <c r="AD311" s="1">
        <v>3738.41</v>
      </c>
      <c r="AE311">
        <v>613.23</v>
      </c>
      <c r="AF311" s="1">
        <v>74165</v>
      </c>
      <c r="AG311">
        <v>54</v>
      </c>
      <c r="AH311" s="1">
        <v>26665</v>
      </c>
      <c r="AI311" s="1">
        <v>34719</v>
      </c>
      <c r="AJ311">
        <v>73.3</v>
      </c>
      <c r="AK311">
        <v>60.46</v>
      </c>
      <c r="AL311">
        <v>58.66</v>
      </c>
      <c r="AM311">
        <v>5.3</v>
      </c>
      <c r="AN311">
        <v>0</v>
      </c>
      <c r="AO311">
        <v>1.5311999999999999</v>
      </c>
      <c r="AP311" s="1">
        <v>1530.92</v>
      </c>
      <c r="AQ311" s="1">
        <v>1928.02</v>
      </c>
      <c r="AR311" s="1">
        <v>6169.97</v>
      </c>
      <c r="AS311">
        <v>661.42</v>
      </c>
      <c r="AT311">
        <v>304.26</v>
      </c>
      <c r="AU311" s="1">
        <v>10594.6</v>
      </c>
      <c r="AV311" s="1">
        <v>7487.07</v>
      </c>
      <c r="AW311">
        <v>0.55330000000000001</v>
      </c>
      <c r="AX311" s="1">
        <v>3559.83</v>
      </c>
      <c r="AY311">
        <v>0.2631</v>
      </c>
      <c r="AZ311" s="1">
        <v>1051.73</v>
      </c>
      <c r="BA311">
        <v>7.7700000000000005E-2</v>
      </c>
      <c r="BB311" s="1">
        <v>1434.25</v>
      </c>
      <c r="BC311">
        <v>0.106</v>
      </c>
      <c r="BD311" s="1">
        <v>13532.89</v>
      </c>
      <c r="BE311" s="1">
        <v>4156.5</v>
      </c>
      <c r="BF311">
        <v>2.7559</v>
      </c>
      <c r="BG311">
        <v>0.50460000000000005</v>
      </c>
      <c r="BH311">
        <v>0.21190000000000001</v>
      </c>
      <c r="BI311">
        <v>0.2485</v>
      </c>
      <c r="BJ311">
        <v>2.3400000000000001E-2</v>
      </c>
      <c r="BK311">
        <v>1.15E-2</v>
      </c>
    </row>
    <row r="312" spans="1:63" x14ac:dyDescent="0.25">
      <c r="A312" t="s">
        <v>310</v>
      </c>
      <c r="B312">
        <v>45831</v>
      </c>
      <c r="C312">
        <v>101</v>
      </c>
      <c r="D312">
        <v>9.43</v>
      </c>
      <c r="E312">
        <v>952.87</v>
      </c>
      <c r="F312">
        <v>936.03</v>
      </c>
      <c r="G312">
        <v>2.0999999999999999E-3</v>
      </c>
      <c r="H312">
        <v>0</v>
      </c>
      <c r="I312">
        <v>3.2000000000000002E-3</v>
      </c>
      <c r="J312">
        <v>0</v>
      </c>
      <c r="K312">
        <v>4.7999999999999996E-3</v>
      </c>
      <c r="L312">
        <v>0.98199999999999998</v>
      </c>
      <c r="M312">
        <v>7.9000000000000008E-3</v>
      </c>
      <c r="N312">
        <v>0.4637</v>
      </c>
      <c r="O312">
        <v>0</v>
      </c>
      <c r="P312">
        <v>9.5100000000000004E-2</v>
      </c>
      <c r="Q312" s="1">
        <v>48568.27</v>
      </c>
      <c r="R312">
        <v>0.40629999999999999</v>
      </c>
      <c r="S312">
        <v>0.25</v>
      </c>
      <c r="T312">
        <v>0.34379999999999999</v>
      </c>
      <c r="U312">
        <v>9.6</v>
      </c>
      <c r="V312" s="1">
        <v>50338.13</v>
      </c>
      <c r="W312">
        <v>96.55</v>
      </c>
      <c r="X312" s="1">
        <v>151873.76999999999</v>
      </c>
      <c r="Y312">
        <v>0.91010000000000002</v>
      </c>
      <c r="Z312">
        <v>2.8500000000000001E-2</v>
      </c>
      <c r="AA312">
        <v>6.1400000000000003E-2</v>
      </c>
      <c r="AB312">
        <v>8.9899999999999994E-2</v>
      </c>
      <c r="AC312">
        <v>151.87</v>
      </c>
      <c r="AD312" s="1">
        <v>3566.59</v>
      </c>
      <c r="AE312">
        <v>495.04</v>
      </c>
      <c r="AF312" s="1">
        <v>137989.59</v>
      </c>
      <c r="AG312">
        <v>343</v>
      </c>
      <c r="AH312" s="1">
        <v>34050</v>
      </c>
      <c r="AI312" s="1">
        <v>48814</v>
      </c>
      <c r="AJ312">
        <v>44.7</v>
      </c>
      <c r="AK312">
        <v>22.01</v>
      </c>
      <c r="AL312">
        <v>24.73</v>
      </c>
      <c r="AM312">
        <v>4</v>
      </c>
      <c r="AN312">
        <v>0</v>
      </c>
      <c r="AO312">
        <v>0.86099999999999999</v>
      </c>
      <c r="AP312" s="1">
        <v>1215.22</v>
      </c>
      <c r="AQ312" s="1">
        <v>1677.09</v>
      </c>
      <c r="AR312" s="1">
        <v>5167.45</v>
      </c>
      <c r="AS312">
        <v>307.89999999999998</v>
      </c>
      <c r="AT312">
        <v>186.98</v>
      </c>
      <c r="AU312" s="1">
        <v>8554.6</v>
      </c>
      <c r="AV312" s="1">
        <v>5487.78</v>
      </c>
      <c r="AW312">
        <v>0.51559999999999995</v>
      </c>
      <c r="AX312" s="1">
        <v>2972.09</v>
      </c>
      <c r="AY312">
        <v>0.2792</v>
      </c>
      <c r="AZ312" s="1">
        <v>1431.08</v>
      </c>
      <c r="BA312">
        <v>0.13439999999999999</v>
      </c>
      <c r="BB312">
        <v>753.11</v>
      </c>
      <c r="BC312">
        <v>7.0800000000000002E-2</v>
      </c>
      <c r="BD312" s="1">
        <v>10644.05</v>
      </c>
      <c r="BE312" s="1">
        <v>4878.17</v>
      </c>
      <c r="BF312">
        <v>1.5427</v>
      </c>
      <c r="BG312">
        <v>0.49759999999999999</v>
      </c>
      <c r="BH312">
        <v>0.20619999999999999</v>
      </c>
      <c r="BI312">
        <v>0.24349999999999999</v>
      </c>
      <c r="BJ312">
        <v>3.6999999999999998E-2</v>
      </c>
      <c r="BK312">
        <v>1.5800000000000002E-2</v>
      </c>
    </row>
    <row r="313" spans="1:63" x14ac:dyDescent="0.25">
      <c r="A313" t="s">
        <v>311</v>
      </c>
      <c r="B313">
        <v>50211</v>
      </c>
      <c r="C313">
        <v>78</v>
      </c>
      <c r="D313">
        <v>9.9600000000000009</v>
      </c>
      <c r="E313">
        <v>777.23</v>
      </c>
      <c r="F313">
        <v>736.2</v>
      </c>
      <c r="G313">
        <v>5.4000000000000003E-3</v>
      </c>
      <c r="H313">
        <v>0</v>
      </c>
      <c r="I313">
        <v>1.4E-3</v>
      </c>
      <c r="J313">
        <v>2.7000000000000001E-3</v>
      </c>
      <c r="K313">
        <v>7.6E-3</v>
      </c>
      <c r="L313">
        <v>0.96309999999999996</v>
      </c>
      <c r="M313">
        <v>1.9699999999999999E-2</v>
      </c>
      <c r="N313">
        <v>0.41639999999999999</v>
      </c>
      <c r="O313">
        <v>0</v>
      </c>
      <c r="P313">
        <v>0.12609999999999999</v>
      </c>
      <c r="Q313" s="1">
        <v>56699.98</v>
      </c>
      <c r="R313">
        <v>0.18870000000000001</v>
      </c>
      <c r="S313">
        <v>0.24529999999999999</v>
      </c>
      <c r="T313">
        <v>0.56599999999999995</v>
      </c>
      <c r="U313">
        <v>5</v>
      </c>
      <c r="V313" s="1">
        <v>84828.6</v>
      </c>
      <c r="W313">
        <v>149.21</v>
      </c>
      <c r="X313" s="1">
        <v>131376.59</v>
      </c>
      <c r="Y313">
        <v>0.92989999999999995</v>
      </c>
      <c r="Z313">
        <v>3.4099999999999998E-2</v>
      </c>
      <c r="AA313">
        <v>3.5999999999999997E-2</v>
      </c>
      <c r="AB313">
        <v>7.0099999999999996E-2</v>
      </c>
      <c r="AC313">
        <v>131.38</v>
      </c>
      <c r="AD313" s="1">
        <v>3987.47</v>
      </c>
      <c r="AE313">
        <v>617.37</v>
      </c>
      <c r="AF313" s="1">
        <v>125039.07</v>
      </c>
      <c r="AG313">
        <v>265</v>
      </c>
      <c r="AH313" s="1">
        <v>31833</v>
      </c>
      <c r="AI313" s="1">
        <v>45954</v>
      </c>
      <c r="AJ313">
        <v>42.25</v>
      </c>
      <c r="AK313">
        <v>29.89</v>
      </c>
      <c r="AL313">
        <v>30.28</v>
      </c>
      <c r="AM313">
        <v>5.2</v>
      </c>
      <c r="AN313">
        <v>0</v>
      </c>
      <c r="AO313">
        <v>1.1623000000000001</v>
      </c>
      <c r="AP313" s="1">
        <v>1974.92</v>
      </c>
      <c r="AQ313" s="1">
        <v>2633.83</v>
      </c>
      <c r="AR313" s="1">
        <v>6175.44</v>
      </c>
      <c r="AS313">
        <v>454.7</v>
      </c>
      <c r="AT313">
        <v>61.98</v>
      </c>
      <c r="AU313" s="1">
        <v>11300.89</v>
      </c>
      <c r="AV313" s="1">
        <v>7554.37</v>
      </c>
      <c r="AW313">
        <v>0.58750000000000002</v>
      </c>
      <c r="AX313" s="1">
        <v>3371.87</v>
      </c>
      <c r="AY313">
        <v>0.26219999999999999</v>
      </c>
      <c r="AZ313" s="1">
        <v>1062.71</v>
      </c>
      <c r="BA313">
        <v>8.2600000000000007E-2</v>
      </c>
      <c r="BB313">
        <v>870.33</v>
      </c>
      <c r="BC313">
        <v>6.7699999999999996E-2</v>
      </c>
      <c r="BD313" s="1">
        <v>12859.29</v>
      </c>
      <c r="BE313" s="1">
        <v>6033.1</v>
      </c>
      <c r="BF313">
        <v>2.0571000000000002</v>
      </c>
      <c r="BG313">
        <v>0.53569999999999995</v>
      </c>
      <c r="BH313">
        <v>0.20580000000000001</v>
      </c>
      <c r="BI313">
        <v>0.2157</v>
      </c>
      <c r="BJ313">
        <v>3.1399999999999997E-2</v>
      </c>
      <c r="BK313">
        <v>1.14E-2</v>
      </c>
    </row>
    <row r="314" spans="1:63" x14ac:dyDescent="0.25">
      <c r="A314" t="s">
        <v>312</v>
      </c>
      <c r="B314">
        <v>46805</v>
      </c>
      <c r="C314">
        <v>75</v>
      </c>
      <c r="D314">
        <v>14.41</v>
      </c>
      <c r="E314" s="1">
        <v>1081.1199999999999</v>
      </c>
      <c r="F314" s="1">
        <v>1132.67</v>
      </c>
      <c r="G314">
        <v>8.9999999999999998E-4</v>
      </c>
      <c r="H314">
        <v>3.5000000000000001E-3</v>
      </c>
      <c r="I314">
        <v>3.8999999999999998E-3</v>
      </c>
      <c r="J314">
        <v>4.1000000000000003E-3</v>
      </c>
      <c r="K314">
        <v>4.41E-2</v>
      </c>
      <c r="L314">
        <v>0.91539999999999999</v>
      </c>
      <c r="M314">
        <v>2.8000000000000001E-2</v>
      </c>
      <c r="N314">
        <v>0.34360000000000002</v>
      </c>
      <c r="O314">
        <v>0</v>
      </c>
      <c r="P314">
        <v>0.151</v>
      </c>
      <c r="Q314" s="1">
        <v>56335.67</v>
      </c>
      <c r="R314">
        <v>0.26669999999999999</v>
      </c>
      <c r="S314">
        <v>0.1333</v>
      </c>
      <c r="T314">
        <v>0.6</v>
      </c>
      <c r="U314">
        <v>10</v>
      </c>
      <c r="V314" s="1">
        <v>82505.100000000006</v>
      </c>
      <c r="W314">
        <v>105.21</v>
      </c>
      <c r="X314" s="1">
        <v>174885.07</v>
      </c>
      <c r="Y314">
        <v>0.86129999999999995</v>
      </c>
      <c r="Z314">
        <v>8.7800000000000003E-2</v>
      </c>
      <c r="AA314">
        <v>5.0799999999999998E-2</v>
      </c>
      <c r="AB314">
        <v>0.13869999999999999</v>
      </c>
      <c r="AC314">
        <v>174.89</v>
      </c>
      <c r="AD314" s="1">
        <v>6359.04</v>
      </c>
      <c r="AE314">
        <v>721.68</v>
      </c>
      <c r="AF314" s="1">
        <v>158135.23000000001</v>
      </c>
      <c r="AG314">
        <v>426</v>
      </c>
      <c r="AH314" s="1">
        <v>31153</v>
      </c>
      <c r="AI314" s="1">
        <v>45563</v>
      </c>
      <c r="AJ314">
        <v>65.650000000000006</v>
      </c>
      <c r="AK314">
        <v>33.049999999999997</v>
      </c>
      <c r="AL314">
        <v>51.85</v>
      </c>
      <c r="AM314">
        <v>5.7</v>
      </c>
      <c r="AN314">
        <v>0</v>
      </c>
      <c r="AO314">
        <v>1.4234</v>
      </c>
      <c r="AP314" s="1">
        <v>1868.43</v>
      </c>
      <c r="AQ314" s="1">
        <v>2498.2600000000002</v>
      </c>
      <c r="AR314" s="1">
        <v>6602.87</v>
      </c>
      <c r="AS314">
        <v>765.21</v>
      </c>
      <c r="AT314">
        <v>388.8</v>
      </c>
      <c r="AU314" s="1">
        <v>12123.57</v>
      </c>
      <c r="AV314" s="1">
        <v>5655.24</v>
      </c>
      <c r="AW314">
        <v>0.40139999999999998</v>
      </c>
      <c r="AX314" s="1">
        <v>5055.63</v>
      </c>
      <c r="AY314">
        <v>0.3589</v>
      </c>
      <c r="AZ314" s="1">
        <v>2777.96</v>
      </c>
      <c r="BA314">
        <v>0.19719999999999999</v>
      </c>
      <c r="BB314">
        <v>599.48</v>
      </c>
      <c r="BC314">
        <v>4.2599999999999999E-2</v>
      </c>
      <c r="BD314" s="1">
        <v>14088.32</v>
      </c>
      <c r="BE314" s="1">
        <v>3499.47</v>
      </c>
      <c r="BF314">
        <v>1.0719000000000001</v>
      </c>
      <c r="BG314">
        <v>0.50690000000000002</v>
      </c>
      <c r="BH314">
        <v>0.2059</v>
      </c>
      <c r="BI314">
        <v>0.22359999999999999</v>
      </c>
      <c r="BJ314">
        <v>4.7699999999999999E-2</v>
      </c>
      <c r="BK314">
        <v>1.5800000000000002E-2</v>
      </c>
    </row>
    <row r="315" spans="1:63" x14ac:dyDescent="0.25">
      <c r="A315" t="s">
        <v>313</v>
      </c>
      <c r="B315">
        <v>44313</v>
      </c>
      <c r="C315">
        <v>4</v>
      </c>
      <c r="D315">
        <v>443.33</v>
      </c>
      <c r="E315" s="1">
        <v>1773.33</v>
      </c>
      <c r="F315" s="1">
        <v>1720.64</v>
      </c>
      <c r="G315">
        <v>1.67E-2</v>
      </c>
      <c r="H315">
        <v>1.6999999999999999E-3</v>
      </c>
      <c r="I315">
        <v>1.0999999999999999E-2</v>
      </c>
      <c r="J315">
        <v>2.2000000000000001E-3</v>
      </c>
      <c r="K315">
        <v>2.1999999999999999E-2</v>
      </c>
      <c r="L315">
        <v>0.91359999999999997</v>
      </c>
      <c r="M315">
        <v>3.27E-2</v>
      </c>
      <c r="N315">
        <v>0.10730000000000001</v>
      </c>
      <c r="O315">
        <v>2.8999999999999998E-3</v>
      </c>
      <c r="P315">
        <v>8.7499999999999994E-2</v>
      </c>
      <c r="Q315" s="1">
        <v>69060.7</v>
      </c>
      <c r="R315">
        <v>0.24809999999999999</v>
      </c>
      <c r="S315">
        <v>0.218</v>
      </c>
      <c r="T315">
        <v>0.53380000000000005</v>
      </c>
      <c r="U315">
        <v>8.3000000000000007</v>
      </c>
      <c r="V315" s="1">
        <v>118631.66</v>
      </c>
      <c r="W315">
        <v>210.86</v>
      </c>
      <c r="X315" s="1">
        <v>203401.78</v>
      </c>
      <c r="Y315">
        <v>0.85389999999999999</v>
      </c>
      <c r="Z315">
        <v>0.1145</v>
      </c>
      <c r="AA315">
        <v>3.1600000000000003E-2</v>
      </c>
      <c r="AB315">
        <v>0.14610000000000001</v>
      </c>
      <c r="AC315">
        <v>203.4</v>
      </c>
      <c r="AD315" s="1">
        <v>11606.21</v>
      </c>
      <c r="AE315" s="1">
        <v>1177.04</v>
      </c>
      <c r="AF315" s="1">
        <v>214490.87</v>
      </c>
      <c r="AG315">
        <v>540</v>
      </c>
      <c r="AH315" s="1">
        <v>51230</v>
      </c>
      <c r="AI315" s="1">
        <v>131946</v>
      </c>
      <c r="AJ315">
        <v>109.72</v>
      </c>
      <c r="AK315">
        <v>52.62</v>
      </c>
      <c r="AL315">
        <v>75.61</v>
      </c>
      <c r="AM315">
        <v>5.85</v>
      </c>
      <c r="AN315">
        <v>0</v>
      </c>
      <c r="AO315">
        <v>0.87639999999999996</v>
      </c>
      <c r="AP315" s="1">
        <v>1642.47</v>
      </c>
      <c r="AQ315" s="1">
        <v>2010.47</v>
      </c>
      <c r="AR315" s="1">
        <v>7298.79</v>
      </c>
      <c r="AS315">
        <v>712.12</v>
      </c>
      <c r="AT315">
        <v>486.49</v>
      </c>
      <c r="AU315" s="1">
        <v>12150.35</v>
      </c>
      <c r="AV315" s="1">
        <v>3483.7</v>
      </c>
      <c r="AW315">
        <v>0.23769999999999999</v>
      </c>
      <c r="AX315" s="1">
        <v>10253.43</v>
      </c>
      <c r="AY315">
        <v>0.69969999999999999</v>
      </c>
      <c r="AZ315">
        <v>633.66999999999996</v>
      </c>
      <c r="BA315">
        <v>4.3200000000000002E-2</v>
      </c>
      <c r="BB315">
        <v>282.99</v>
      </c>
      <c r="BC315">
        <v>1.9300000000000001E-2</v>
      </c>
      <c r="BD315" s="1">
        <v>14653.79</v>
      </c>
      <c r="BE315" s="1">
        <v>1725.77</v>
      </c>
      <c r="BF315">
        <v>0.17119999999999999</v>
      </c>
      <c r="BG315">
        <v>0.56069999999999998</v>
      </c>
      <c r="BH315">
        <v>0.17929999999999999</v>
      </c>
      <c r="BI315">
        <v>0.20669999999999999</v>
      </c>
      <c r="BJ315">
        <v>3.7600000000000001E-2</v>
      </c>
      <c r="BK315">
        <v>1.5699999999999999E-2</v>
      </c>
    </row>
    <row r="316" spans="1:63" x14ac:dyDescent="0.25">
      <c r="A316" t="s">
        <v>314</v>
      </c>
      <c r="B316">
        <v>44321</v>
      </c>
      <c r="C316">
        <v>71</v>
      </c>
      <c r="D316">
        <v>39.229999999999997</v>
      </c>
      <c r="E316" s="1">
        <v>2785.68</v>
      </c>
      <c r="F316" s="1">
        <v>2597.52</v>
      </c>
      <c r="G316">
        <v>7.7999999999999996E-3</v>
      </c>
      <c r="H316">
        <v>0</v>
      </c>
      <c r="I316">
        <v>8.6999999999999994E-3</v>
      </c>
      <c r="J316">
        <v>1.6000000000000001E-3</v>
      </c>
      <c r="K316">
        <v>1.5900000000000001E-2</v>
      </c>
      <c r="L316">
        <v>0.93169999999999997</v>
      </c>
      <c r="M316">
        <v>3.4299999999999997E-2</v>
      </c>
      <c r="N316">
        <v>0.48070000000000002</v>
      </c>
      <c r="O316">
        <v>8.0000000000000004E-4</v>
      </c>
      <c r="P316">
        <v>0.1396</v>
      </c>
      <c r="Q316" s="1">
        <v>47026.63</v>
      </c>
      <c r="R316">
        <v>0.27039999999999997</v>
      </c>
      <c r="S316">
        <v>0.16350000000000001</v>
      </c>
      <c r="T316">
        <v>0.56599999999999995</v>
      </c>
      <c r="U316">
        <v>17</v>
      </c>
      <c r="V316" s="1">
        <v>68338</v>
      </c>
      <c r="W316">
        <v>157.87</v>
      </c>
      <c r="X316" s="1">
        <v>169383.8</v>
      </c>
      <c r="Y316">
        <v>0.66900000000000004</v>
      </c>
      <c r="Z316">
        <v>0.28799999999999998</v>
      </c>
      <c r="AA316">
        <v>4.3099999999999999E-2</v>
      </c>
      <c r="AB316">
        <v>0.33100000000000002</v>
      </c>
      <c r="AC316">
        <v>169.38</v>
      </c>
      <c r="AD316" s="1">
        <v>5276.24</v>
      </c>
      <c r="AE316">
        <v>543.86</v>
      </c>
      <c r="AF316" s="1">
        <v>161022.04</v>
      </c>
      <c r="AG316">
        <v>434</v>
      </c>
      <c r="AH316" s="1">
        <v>30345</v>
      </c>
      <c r="AI316" s="1">
        <v>57940</v>
      </c>
      <c r="AJ316">
        <v>48.83</v>
      </c>
      <c r="AK316">
        <v>28.73</v>
      </c>
      <c r="AL316">
        <v>34.119999999999997</v>
      </c>
      <c r="AM316">
        <v>5</v>
      </c>
      <c r="AN316">
        <v>0</v>
      </c>
      <c r="AO316">
        <v>0.72130000000000005</v>
      </c>
      <c r="AP316" s="1">
        <v>1471.15</v>
      </c>
      <c r="AQ316" s="1">
        <v>1935.58</v>
      </c>
      <c r="AR316" s="1">
        <v>5413.91</v>
      </c>
      <c r="AS316">
        <v>467.53</v>
      </c>
      <c r="AT316">
        <v>831.4</v>
      </c>
      <c r="AU316" s="1">
        <v>10119.59</v>
      </c>
      <c r="AV316" s="1">
        <v>4507.78</v>
      </c>
      <c r="AW316">
        <v>0.39700000000000002</v>
      </c>
      <c r="AX316" s="1">
        <v>4720</v>
      </c>
      <c r="AY316">
        <v>0.41570000000000001</v>
      </c>
      <c r="AZ316">
        <v>856.49</v>
      </c>
      <c r="BA316">
        <v>7.5399999999999995E-2</v>
      </c>
      <c r="BB316" s="1">
        <v>1269.07</v>
      </c>
      <c r="BC316">
        <v>0.1118</v>
      </c>
      <c r="BD316" s="1">
        <v>11353.34</v>
      </c>
      <c r="BE316" s="1">
        <v>3005.15</v>
      </c>
      <c r="BF316">
        <v>0.58499999999999996</v>
      </c>
      <c r="BG316">
        <v>0.52159999999999995</v>
      </c>
      <c r="BH316">
        <v>0.2858</v>
      </c>
      <c r="BI316">
        <v>0.15329999999999999</v>
      </c>
      <c r="BJ316">
        <v>2.52E-2</v>
      </c>
      <c r="BK316">
        <v>1.41E-2</v>
      </c>
    </row>
    <row r="317" spans="1:63" x14ac:dyDescent="0.25">
      <c r="A317" t="s">
        <v>315</v>
      </c>
      <c r="B317">
        <v>44339</v>
      </c>
      <c r="C317">
        <v>9</v>
      </c>
      <c r="D317">
        <v>575.84</v>
      </c>
      <c r="E317" s="1">
        <v>5182.5600000000004</v>
      </c>
      <c r="F317" s="1">
        <v>4164.3900000000003</v>
      </c>
      <c r="G317">
        <v>5.0000000000000001E-4</v>
      </c>
      <c r="H317">
        <v>2.0000000000000001E-4</v>
      </c>
      <c r="I317">
        <v>6.7599999999999993E-2</v>
      </c>
      <c r="J317">
        <v>1.5E-3</v>
      </c>
      <c r="K317">
        <v>6.2899999999999998E-2</v>
      </c>
      <c r="L317">
        <v>0.79120000000000001</v>
      </c>
      <c r="M317">
        <v>7.6100000000000001E-2</v>
      </c>
      <c r="N317">
        <v>0.99950000000000006</v>
      </c>
      <c r="O317">
        <v>1.3299999999999999E-2</v>
      </c>
      <c r="P317">
        <v>0.18579999999999999</v>
      </c>
      <c r="Q317" s="1">
        <v>53463.72</v>
      </c>
      <c r="R317">
        <v>0.28610000000000002</v>
      </c>
      <c r="S317">
        <v>0.28899999999999998</v>
      </c>
      <c r="T317">
        <v>0.4249</v>
      </c>
      <c r="U317">
        <v>31</v>
      </c>
      <c r="V317" s="1">
        <v>78080.77</v>
      </c>
      <c r="W317">
        <v>164.14</v>
      </c>
      <c r="X317" s="1">
        <v>66201.81</v>
      </c>
      <c r="Y317">
        <v>0.68479999999999996</v>
      </c>
      <c r="Z317">
        <v>0.2132</v>
      </c>
      <c r="AA317">
        <v>0.10199999999999999</v>
      </c>
      <c r="AB317">
        <v>0.31519999999999998</v>
      </c>
      <c r="AC317">
        <v>66.2</v>
      </c>
      <c r="AD317" s="1">
        <v>2039.18</v>
      </c>
      <c r="AE317">
        <v>267.76</v>
      </c>
      <c r="AF317" s="1">
        <v>59492.480000000003</v>
      </c>
      <c r="AG317">
        <v>24</v>
      </c>
      <c r="AH317" s="1">
        <v>25010</v>
      </c>
      <c r="AI317" s="1">
        <v>34733</v>
      </c>
      <c r="AJ317">
        <v>41.36</v>
      </c>
      <c r="AK317">
        <v>29.65</v>
      </c>
      <c r="AL317">
        <v>29.45</v>
      </c>
      <c r="AM317">
        <v>3.3</v>
      </c>
      <c r="AN317">
        <v>0</v>
      </c>
      <c r="AO317">
        <v>0.97040000000000004</v>
      </c>
      <c r="AP317" s="1">
        <v>1629.19</v>
      </c>
      <c r="AQ317" s="1">
        <v>2175.6999999999998</v>
      </c>
      <c r="AR317" s="1">
        <v>6786.88</v>
      </c>
      <c r="AS317">
        <v>657.32</v>
      </c>
      <c r="AT317">
        <v>807.43</v>
      </c>
      <c r="AU317" s="1">
        <v>12056.52</v>
      </c>
      <c r="AV317" s="1">
        <v>10185.23</v>
      </c>
      <c r="AW317">
        <v>0.68440000000000001</v>
      </c>
      <c r="AX317" s="1">
        <v>2070.81</v>
      </c>
      <c r="AY317">
        <v>0.13919999999999999</v>
      </c>
      <c r="AZ317">
        <v>711.63</v>
      </c>
      <c r="BA317">
        <v>4.7800000000000002E-2</v>
      </c>
      <c r="BB317" s="1">
        <v>1913.54</v>
      </c>
      <c r="BC317">
        <v>0.12859999999999999</v>
      </c>
      <c r="BD317" s="1">
        <v>14881.21</v>
      </c>
      <c r="BE317" s="1">
        <v>5980.54</v>
      </c>
      <c r="BF317">
        <v>4.3093000000000004</v>
      </c>
      <c r="BG317">
        <v>0.46489999999999998</v>
      </c>
      <c r="BH317">
        <v>0.19450000000000001</v>
      </c>
      <c r="BI317">
        <v>0.29210000000000003</v>
      </c>
      <c r="BJ317">
        <v>2.8299999999999999E-2</v>
      </c>
      <c r="BK317">
        <v>2.01E-2</v>
      </c>
    </row>
    <row r="318" spans="1:63" x14ac:dyDescent="0.25">
      <c r="A318" t="s">
        <v>316</v>
      </c>
      <c r="B318">
        <v>48553</v>
      </c>
      <c r="C318">
        <v>53</v>
      </c>
      <c r="D318">
        <v>15.46</v>
      </c>
      <c r="E318">
        <v>819.6</v>
      </c>
      <c r="F318">
        <v>824.5</v>
      </c>
      <c r="G318">
        <v>1.1999999999999999E-3</v>
      </c>
      <c r="H318">
        <v>0</v>
      </c>
      <c r="I318">
        <v>3.5000000000000001E-3</v>
      </c>
      <c r="J318">
        <v>1.1999999999999999E-3</v>
      </c>
      <c r="K318">
        <v>0</v>
      </c>
      <c r="L318">
        <v>0.99160000000000004</v>
      </c>
      <c r="M318">
        <v>2.3999999999999998E-3</v>
      </c>
      <c r="N318">
        <v>4.3400000000000001E-2</v>
      </c>
      <c r="O318">
        <v>0</v>
      </c>
      <c r="P318">
        <v>0.1013</v>
      </c>
      <c r="Q318" s="1">
        <v>52646.14</v>
      </c>
      <c r="R318">
        <v>0.2727</v>
      </c>
      <c r="S318">
        <v>0.13639999999999999</v>
      </c>
      <c r="T318">
        <v>0.59089999999999998</v>
      </c>
      <c r="U318">
        <v>7</v>
      </c>
      <c r="V318" s="1">
        <v>46844.57</v>
      </c>
      <c r="W318">
        <v>116.97</v>
      </c>
      <c r="X318" s="1">
        <v>143978.51</v>
      </c>
      <c r="Y318">
        <v>0.94550000000000001</v>
      </c>
      <c r="Z318">
        <v>3.5799999999999998E-2</v>
      </c>
      <c r="AA318">
        <v>1.8700000000000001E-2</v>
      </c>
      <c r="AB318">
        <v>5.45E-2</v>
      </c>
      <c r="AC318">
        <v>143.97999999999999</v>
      </c>
      <c r="AD318" s="1">
        <v>4376.9399999999996</v>
      </c>
      <c r="AE318">
        <v>587.12</v>
      </c>
      <c r="AF318" s="1">
        <v>114168.79</v>
      </c>
      <c r="AG318">
        <v>208</v>
      </c>
      <c r="AH318" s="1">
        <v>39005</v>
      </c>
      <c r="AI318" s="1">
        <v>59346</v>
      </c>
      <c r="AJ318">
        <v>30.4</v>
      </c>
      <c r="AK318">
        <v>30.4</v>
      </c>
      <c r="AL318">
        <v>30.4</v>
      </c>
      <c r="AM318">
        <v>4.5</v>
      </c>
      <c r="AN318">
        <v>0</v>
      </c>
      <c r="AO318">
        <v>1.1628000000000001</v>
      </c>
      <c r="AP318" s="1">
        <v>1196.26</v>
      </c>
      <c r="AQ318" s="1">
        <v>1483.21</v>
      </c>
      <c r="AR318" s="1">
        <v>6224.87</v>
      </c>
      <c r="AS318">
        <v>306.44</v>
      </c>
      <c r="AT318">
        <v>342.06</v>
      </c>
      <c r="AU318" s="1">
        <v>9552.83</v>
      </c>
      <c r="AV318" s="1">
        <v>6615.83</v>
      </c>
      <c r="AW318">
        <v>0.54690000000000005</v>
      </c>
      <c r="AX318" s="1">
        <v>3874.35</v>
      </c>
      <c r="AY318">
        <v>0.32029999999999997</v>
      </c>
      <c r="AZ318" s="1">
        <v>1250.78</v>
      </c>
      <c r="BA318">
        <v>0.10340000000000001</v>
      </c>
      <c r="BB318">
        <v>356.71</v>
      </c>
      <c r="BC318">
        <v>2.9499999999999998E-2</v>
      </c>
      <c r="BD318" s="1">
        <v>12097.67</v>
      </c>
      <c r="BE318" s="1">
        <v>5676.49</v>
      </c>
      <c r="BF318">
        <v>1.9556</v>
      </c>
      <c r="BG318">
        <v>0.5625</v>
      </c>
      <c r="BH318">
        <v>0.2462</v>
      </c>
      <c r="BI318">
        <v>0.13780000000000001</v>
      </c>
      <c r="BJ318">
        <v>4.0899999999999999E-2</v>
      </c>
      <c r="BK318">
        <v>1.2699999999999999E-2</v>
      </c>
    </row>
    <row r="319" spans="1:63" x14ac:dyDescent="0.25">
      <c r="A319" t="s">
        <v>317</v>
      </c>
      <c r="B319">
        <v>49882</v>
      </c>
      <c r="C319">
        <v>91</v>
      </c>
      <c r="D319">
        <v>24.02</v>
      </c>
      <c r="E319" s="1">
        <v>2186</v>
      </c>
      <c r="F319" s="1">
        <v>2280.7800000000002</v>
      </c>
      <c r="G319">
        <v>2.2000000000000001E-3</v>
      </c>
      <c r="H319">
        <v>8.9999999999999998E-4</v>
      </c>
      <c r="I319">
        <v>1.8599999999999998E-2</v>
      </c>
      <c r="J319">
        <v>8.9999999999999998E-4</v>
      </c>
      <c r="K319">
        <v>2.2800000000000001E-2</v>
      </c>
      <c r="L319">
        <v>0.92169999999999996</v>
      </c>
      <c r="M319">
        <v>3.3000000000000002E-2</v>
      </c>
      <c r="N319">
        <v>0.41149999999999998</v>
      </c>
      <c r="O319">
        <v>8.6999999999999994E-3</v>
      </c>
      <c r="P319">
        <v>0.11990000000000001</v>
      </c>
      <c r="Q319" s="1">
        <v>48532.99</v>
      </c>
      <c r="R319">
        <v>0.29730000000000001</v>
      </c>
      <c r="S319">
        <v>0.14860000000000001</v>
      </c>
      <c r="T319">
        <v>0.55410000000000004</v>
      </c>
      <c r="U319">
        <v>13</v>
      </c>
      <c r="V319" s="1">
        <v>76973.08</v>
      </c>
      <c r="W319">
        <v>167.94</v>
      </c>
      <c r="X319" s="1">
        <v>156254.97</v>
      </c>
      <c r="Y319">
        <v>0.76680000000000004</v>
      </c>
      <c r="Z319">
        <v>0.20219999999999999</v>
      </c>
      <c r="AA319">
        <v>3.1099999999999999E-2</v>
      </c>
      <c r="AB319">
        <v>0.23319999999999999</v>
      </c>
      <c r="AC319">
        <v>156.25</v>
      </c>
      <c r="AD319" s="1">
        <v>4307.1899999999996</v>
      </c>
      <c r="AE319">
        <v>500.72</v>
      </c>
      <c r="AF319" s="1">
        <v>134213.31</v>
      </c>
      <c r="AG319">
        <v>315</v>
      </c>
      <c r="AH319" s="1">
        <v>32544</v>
      </c>
      <c r="AI319" s="1">
        <v>57042</v>
      </c>
      <c r="AJ319">
        <v>54.9</v>
      </c>
      <c r="AK319">
        <v>24.95</v>
      </c>
      <c r="AL319">
        <v>33.270000000000003</v>
      </c>
      <c r="AM319">
        <v>5.8</v>
      </c>
      <c r="AN319">
        <v>0</v>
      </c>
      <c r="AO319">
        <v>0.69210000000000005</v>
      </c>
      <c r="AP319" s="1">
        <v>1187.27</v>
      </c>
      <c r="AQ319" s="1">
        <v>1806.36</v>
      </c>
      <c r="AR319" s="1">
        <v>5316.71</v>
      </c>
      <c r="AS319">
        <v>380.92</v>
      </c>
      <c r="AT319">
        <v>286.27999999999997</v>
      </c>
      <c r="AU319" s="1">
        <v>8977.5300000000007</v>
      </c>
      <c r="AV319" s="1">
        <v>5048.43</v>
      </c>
      <c r="AW319">
        <v>0.4556</v>
      </c>
      <c r="AX319" s="1">
        <v>3716.85</v>
      </c>
      <c r="AY319">
        <v>0.33539999999999998</v>
      </c>
      <c r="AZ319" s="1">
        <v>1623.03</v>
      </c>
      <c r="BA319">
        <v>0.14649999999999999</v>
      </c>
      <c r="BB319">
        <v>692.68</v>
      </c>
      <c r="BC319">
        <v>6.25E-2</v>
      </c>
      <c r="BD319" s="1">
        <v>11080.99</v>
      </c>
      <c r="BE319" s="1">
        <v>4528.5600000000004</v>
      </c>
      <c r="BF319">
        <v>1.0542</v>
      </c>
      <c r="BG319">
        <v>0.53549999999999998</v>
      </c>
      <c r="BH319">
        <v>0.23899999999999999</v>
      </c>
      <c r="BI319">
        <v>0.18079999999999999</v>
      </c>
      <c r="BJ319">
        <v>3.1899999999999998E-2</v>
      </c>
      <c r="BK319">
        <v>1.2800000000000001E-2</v>
      </c>
    </row>
    <row r="320" spans="1:63" x14ac:dyDescent="0.25">
      <c r="A320" t="s">
        <v>318</v>
      </c>
      <c r="B320">
        <v>44347</v>
      </c>
      <c r="C320">
        <v>26</v>
      </c>
      <c r="D320">
        <v>52.95</v>
      </c>
      <c r="E320" s="1">
        <v>1376.75</v>
      </c>
      <c r="F320" s="1">
        <v>1407.25</v>
      </c>
      <c r="G320">
        <v>1.4E-3</v>
      </c>
      <c r="H320">
        <v>0</v>
      </c>
      <c r="I320">
        <v>5.79E-2</v>
      </c>
      <c r="J320">
        <v>5.7000000000000002E-3</v>
      </c>
      <c r="K320">
        <v>1.37E-2</v>
      </c>
      <c r="L320">
        <v>0.84160000000000001</v>
      </c>
      <c r="M320">
        <v>7.9799999999999996E-2</v>
      </c>
      <c r="N320">
        <v>0.50690000000000002</v>
      </c>
      <c r="O320">
        <v>0</v>
      </c>
      <c r="P320">
        <v>0.2258</v>
      </c>
      <c r="Q320" s="1">
        <v>50530.46</v>
      </c>
      <c r="R320">
        <v>0.19539999999999999</v>
      </c>
      <c r="S320">
        <v>0.2414</v>
      </c>
      <c r="T320">
        <v>0.56320000000000003</v>
      </c>
      <c r="U320">
        <v>13</v>
      </c>
      <c r="V320" s="1">
        <v>60308.46</v>
      </c>
      <c r="W320">
        <v>104.49</v>
      </c>
      <c r="X320" s="1">
        <v>94010.05</v>
      </c>
      <c r="Y320">
        <v>0.78120000000000001</v>
      </c>
      <c r="Z320">
        <v>0.15840000000000001</v>
      </c>
      <c r="AA320">
        <v>6.0400000000000002E-2</v>
      </c>
      <c r="AB320">
        <v>0.21879999999999999</v>
      </c>
      <c r="AC320">
        <v>94.01</v>
      </c>
      <c r="AD320" s="1">
        <v>2173.7600000000002</v>
      </c>
      <c r="AE320">
        <v>365.53</v>
      </c>
      <c r="AF320" s="1">
        <v>80317.67</v>
      </c>
      <c r="AG320">
        <v>65</v>
      </c>
      <c r="AH320" s="1">
        <v>28145</v>
      </c>
      <c r="AI320" s="1">
        <v>47923</v>
      </c>
      <c r="AJ320">
        <v>36.950000000000003</v>
      </c>
      <c r="AK320">
        <v>21.45</v>
      </c>
      <c r="AL320">
        <v>26.1</v>
      </c>
      <c r="AM320">
        <v>4.5</v>
      </c>
      <c r="AN320">
        <v>0</v>
      </c>
      <c r="AO320">
        <v>0.46450000000000002</v>
      </c>
      <c r="AP320" s="1">
        <v>1318.64</v>
      </c>
      <c r="AQ320" s="1">
        <v>1809.16</v>
      </c>
      <c r="AR320" s="1">
        <v>6802.5</v>
      </c>
      <c r="AS320">
        <v>360.39</v>
      </c>
      <c r="AT320">
        <v>166.27</v>
      </c>
      <c r="AU320" s="1">
        <v>10456.93</v>
      </c>
      <c r="AV320" s="1">
        <v>7570.94</v>
      </c>
      <c r="AW320">
        <v>0.65269999999999995</v>
      </c>
      <c r="AX320" s="1">
        <v>1716.88</v>
      </c>
      <c r="AY320">
        <v>0.14799999999999999</v>
      </c>
      <c r="AZ320" s="1">
        <v>1213.3900000000001</v>
      </c>
      <c r="BA320">
        <v>0.1046</v>
      </c>
      <c r="BB320" s="1">
        <v>1097.98</v>
      </c>
      <c r="BC320">
        <v>9.4700000000000006E-2</v>
      </c>
      <c r="BD320" s="1">
        <v>11599.2</v>
      </c>
      <c r="BE320" s="1">
        <v>7244.03</v>
      </c>
      <c r="BF320">
        <v>2.1353</v>
      </c>
      <c r="BG320">
        <v>0.4854</v>
      </c>
      <c r="BH320">
        <v>0.252</v>
      </c>
      <c r="BI320">
        <v>0.2001</v>
      </c>
      <c r="BJ320">
        <v>5.0200000000000002E-2</v>
      </c>
      <c r="BK320">
        <v>1.2200000000000001E-2</v>
      </c>
    </row>
    <row r="321" spans="1:63" x14ac:dyDescent="0.25">
      <c r="A321" t="s">
        <v>319</v>
      </c>
      <c r="B321">
        <v>45476</v>
      </c>
      <c r="C321">
        <v>140</v>
      </c>
      <c r="D321">
        <v>38.729999999999997</v>
      </c>
      <c r="E321" s="1">
        <v>5421.59</v>
      </c>
      <c r="F321" s="1">
        <v>5041.8</v>
      </c>
      <c r="G321">
        <v>2.5999999999999999E-2</v>
      </c>
      <c r="H321">
        <v>6.9999999999999999E-4</v>
      </c>
      <c r="I321">
        <v>1.3599999999999999E-2</v>
      </c>
      <c r="J321">
        <v>2.0999999999999999E-3</v>
      </c>
      <c r="K321">
        <v>1.46E-2</v>
      </c>
      <c r="L321">
        <v>0.91349999999999998</v>
      </c>
      <c r="M321">
        <v>2.9499999999999998E-2</v>
      </c>
      <c r="N321">
        <v>0.24210000000000001</v>
      </c>
      <c r="O321">
        <v>6.1999999999999998E-3</v>
      </c>
      <c r="P321">
        <v>0.16889999999999999</v>
      </c>
      <c r="Q321" s="1">
        <v>60047.83</v>
      </c>
      <c r="R321">
        <v>0.37540000000000001</v>
      </c>
      <c r="S321">
        <v>0.17979999999999999</v>
      </c>
      <c r="T321">
        <v>0.44479999999999997</v>
      </c>
      <c r="U321">
        <v>35</v>
      </c>
      <c r="V321" s="1">
        <v>81270.31</v>
      </c>
      <c r="W321">
        <v>151.59</v>
      </c>
      <c r="X321" s="1">
        <v>136525.49</v>
      </c>
      <c r="Y321">
        <v>0.64700000000000002</v>
      </c>
      <c r="Z321">
        <v>0.2142</v>
      </c>
      <c r="AA321">
        <v>0.13869999999999999</v>
      </c>
      <c r="AB321">
        <v>0.35299999999999998</v>
      </c>
      <c r="AC321">
        <v>136.53</v>
      </c>
      <c r="AD321" s="1">
        <v>5053.83</v>
      </c>
      <c r="AE321">
        <v>521.12</v>
      </c>
      <c r="AF321" s="1">
        <v>141064.51999999999</v>
      </c>
      <c r="AG321">
        <v>353</v>
      </c>
      <c r="AH321" s="1">
        <v>43360</v>
      </c>
      <c r="AI321" s="1">
        <v>61307</v>
      </c>
      <c r="AJ321">
        <v>49.86</v>
      </c>
      <c r="AK321">
        <v>31.26</v>
      </c>
      <c r="AL321">
        <v>46.09</v>
      </c>
      <c r="AM321">
        <v>4.7</v>
      </c>
      <c r="AN321">
        <v>0</v>
      </c>
      <c r="AO321">
        <v>0.57799999999999996</v>
      </c>
      <c r="AP321" s="1">
        <v>1279.28</v>
      </c>
      <c r="AQ321" s="1">
        <v>2034.8</v>
      </c>
      <c r="AR321" s="1">
        <v>5547.26</v>
      </c>
      <c r="AS321">
        <v>558.07000000000005</v>
      </c>
      <c r="AT321">
        <v>654.86</v>
      </c>
      <c r="AU321" s="1">
        <v>10074.280000000001</v>
      </c>
      <c r="AV321" s="1">
        <v>5378.69</v>
      </c>
      <c r="AW321">
        <v>0.48380000000000001</v>
      </c>
      <c r="AX321" s="1">
        <v>4569.79</v>
      </c>
      <c r="AY321">
        <v>0.41110000000000002</v>
      </c>
      <c r="AZ321">
        <v>580.05999999999995</v>
      </c>
      <c r="BA321">
        <v>5.2200000000000003E-2</v>
      </c>
      <c r="BB321">
        <v>588.27</v>
      </c>
      <c r="BC321">
        <v>5.2900000000000003E-2</v>
      </c>
      <c r="BD321" s="1">
        <v>11116.82</v>
      </c>
      <c r="BE321" s="1">
        <v>3342.74</v>
      </c>
      <c r="BF321">
        <v>0.86209999999999998</v>
      </c>
      <c r="BG321">
        <v>0.61529999999999996</v>
      </c>
      <c r="BH321">
        <v>0.22320000000000001</v>
      </c>
      <c r="BI321">
        <v>0.11749999999999999</v>
      </c>
      <c r="BJ321">
        <v>2.8799999999999999E-2</v>
      </c>
      <c r="BK321">
        <v>1.52E-2</v>
      </c>
    </row>
    <row r="322" spans="1:63" x14ac:dyDescent="0.25">
      <c r="A322" t="s">
        <v>320</v>
      </c>
      <c r="B322">
        <v>50450</v>
      </c>
      <c r="C322">
        <v>25</v>
      </c>
      <c r="D322">
        <v>407.92</v>
      </c>
      <c r="E322" s="1">
        <v>10197.950000000001</v>
      </c>
      <c r="F322" s="1">
        <v>10326</v>
      </c>
      <c r="G322">
        <v>0.2087</v>
      </c>
      <c r="H322">
        <v>2E-3</v>
      </c>
      <c r="I322">
        <v>0.04</v>
      </c>
      <c r="J322">
        <v>1.5E-3</v>
      </c>
      <c r="K322">
        <v>4.1399999999999999E-2</v>
      </c>
      <c r="L322">
        <v>0.66310000000000002</v>
      </c>
      <c r="M322">
        <v>4.3200000000000002E-2</v>
      </c>
      <c r="N322">
        <v>8.1000000000000003E-2</v>
      </c>
      <c r="O322">
        <v>5.1499999999999997E-2</v>
      </c>
      <c r="P322">
        <v>9.2499999999999999E-2</v>
      </c>
      <c r="Q322" s="1">
        <v>70699.14</v>
      </c>
      <c r="R322">
        <v>0.1111</v>
      </c>
      <c r="S322">
        <v>0.27779999999999999</v>
      </c>
      <c r="T322">
        <v>0.61109999999999998</v>
      </c>
      <c r="U322">
        <v>48.5</v>
      </c>
      <c r="V322" s="1">
        <v>93492.12</v>
      </c>
      <c r="W322">
        <v>208.88</v>
      </c>
      <c r="X322" s="1">
        <v>163088.84</v>
      </c>
      <c r="Y322">
        <v>0.82130000000000003</v>
      </c>
      <c r="Z322">
        <v>0.15840000000000001</v>
      </c>
      <c r="AA322">
        <v>2.0400000000000001E-2</v>
      </c>
      <c r="AB322">
        <v>0.1787</v>
      </c>
      <c r="AC322">
        <v>163.09</v>
      </c>
      <c r="AD322" s="1">
        <v>6231.14</v>
      </c>
      <c r="AE322">
        <v>769.86</v>
      </c>
      <c r="AF322" s="1">
        <v>171941.66</v>
      </c>
      <c r="AG322">
        <v>469</v>
      </c>
      <c r="AH322" s="1">
        <v>58879</v>
      </c>
      <c r="AI322" s="1">
        <v>107149</v>
      </c>
      <c r="AJ322">
        <v>77.16</v>
      </c>
      <c r="AK322">
        <v>36.74</v>
      </c>
      <c r="AL322">
        <v>40.79</v>
      </c>
      <c r="AM322">
        <v>4.68</v>
      </c>
      <c r="AN322">
        <v>0</v>
      </c>
      <c r="AO322">
        <v>0.48420000000000002</v>
      </c>
      <c r="AP322" s="1">
        <v>1054.28</v>
      </c>
      <c r="AQ322" s="1">
        <v>1936.82</v>
      </c>
      <c r="AR322" s="1">
        <v>6459.77</v>
      </c>
      <c r="AS322">
        <v>642.67999999999995</v>
      </c>
      <c r="AT322">
        <v>248.42</v>
      </c>
      <c r="AU322" s="1">
        <v>10341.969999999999</v>
      </c>
      <c r="AV322" s="1">
        <v>4487.57</v>
      </c>
      <c r="AW322">
        <v>0.41420000000000001</v>
      </c>
      <c r="AX322" s="1">
        <v>5046.8999999999996</v>
      </c>
      <c r="AY322">
        <v>0.46579999999999999</v>
      </c>
      <c r="AZ322" s="1">
        <v>1057.8</v>
      </c>
      <c r="BA322">
        <v>9.7600000000000006E-2</v>
      </c>
      <c r="BB322">
        <v>242</v>
      </c>
      <c r="BC322">
        <v>2.23E-2</v>
      </c>
      <c r="BD322" s="1">
        <v>10834.26</v>
      </c>
      <c r="BE322" s="1">
        <v>3333.79</v>
      </c>
      <c r="BF322">
        <v>0.4269</v>
      </c>
      <c r="BG322">
        <v>0.59450000000000003</v>
      </c>
      <c r="BH322">
        <v>0.26369999999999999</v>
      </c>
      <c r="BI322">
        <v>9.7799999999999998E-2</v>
      </c>
      <c r="BJ322">
        <v>3.0700000000000002E-2</v>
      </c>
      <c r="BK322">
        <v>1.3299999999999999E-2</v>
      </c>
    </row>
    <row r="323" spans="1:63" x14ac:dyDescent="0.25">
      <c r="A323" t="s">
        <v>321</v>
      </c>
      <c r="B323">
        <v>44354</v>
      </c>
      <c r="C323">
        <v>13</v>
      </c>
      <c r="D323">
        <v>322.3</v>
      </c>
      <c r="E323" s="1">
        <v>4189.84</v>
      </c>
      <c r="F323" s="1">
        <v>4013.41</v>
      </c>
      <c r="G323">
        <v>2.7000000000000001E-3</v>
      </c>
      <c r="H323">
        <v>2.0000000000000001E-4</v>
      </c>
      <c r="I323">
        <v>0.1082</v>
      </c>
      <c r="J323">
        <v>1.1999999999999999E-3</v>
      </c>
      <c r="K323">
        <v>4.2000000000000003E-2</v>
      </c>
      <c r="L323">
        <v>0.74009999999999998</v>
      </c>
      <c r="M323">
        <v>0.1055</v>
      </c>
      <c r="N323">
        <v>0.99839999999999995</v>
      </c>
      <c r="O323">
        <v>1.41E-2</v>
      </c>
      <c r="P323">
        <v>0.15759999999999999</v>
      </c>
      <c r="Q323" s="1">
        <v>51927.9</v>
      </c>
      <c r="R323">
        <v>0.20960000000000001</v>
      </c>
      <c r="S323">
        <v>0.114</v>
      </c>
      <c r="T323">
        <v>0.67649999999999999</v>
      </c>
      <c r="U323">
        <v>31</v>
      </c>
      <c r="V323" s="1">
        <v>71042.64</v>
      </c>
      <c r="W323">
        <v>134.9</v>
      </c>
      <c r="X323" s="1">
        <v>92896.79</v>
      </c>
      <c r="Y323">
        <v>0.68689999999999996</v>
      </c>
      <c r="Z323">
        <v>0.2424</v>
      </c>
      <c r="AA323">
        <v>7.0699999999999999E-2</v>
      </c>
      <c r="AB323">
        <v>0.31309999999999999</v>
      </c>
      <c r="AC323">
        <v>92.9</v>
      </c>
      <c r="AD323" s="1">
        <v>4080.06</v>
      </c>
      <c r="AE323">
        <v>610.65</v>
      </c>
      <c r="AF323" s="1">
        <v>86639.38</v>
      </c>
      <c r="AG323">
        <v>89</v>
      </c>
      <c r="AH323" s="1">
        <v>27195</v>
      </c>
      <c r="AI323" s="1">
        <v>39895</v>
      </c>
      <c r="AJ323">
        <v>49.2</v>
      </c>
      <c r="AK323">
        <v>43.45</v>
      </c>
      <c r="AL323">
        <v>43.71</v>
      </c>
      <c r="AM323">
        <v>4.0999999999999996</v>
      </c>
      <c r="AN323">
        <v>3.19</v>
      </c>
      <c r="AO323">
        <v>1.1365000000000001</v>
      </c>
      <c r="AP323" s="1">
        <v>1216.3</v>
      </c>
      <c r="AQ323" s="1">
        <v>2437.4899999999998</v>
      </c>
      <c r="AR323" s="1">
        <v>5936.22</v>
      </c>
      <c r="AS323">
        <v>618.59</v>
      </c>
      <c r="AT323">
        <v>265.85000000000002</v>
      </c>
      <c r="AU323" s="1">
        <v>10474.450000000001</v>
      </c>
      <c r="AV323" s="1">
        <v>7457.55</v>
      </c>
      <c r="AW323">
        <v>0.56879999999999997</v>
      </c>
      <c r="AX323" s="1">
        <v>3898.06</v>
      </c>
      <c r="AY323">
        <v>0.29730000000000001</v>
      </c>
      <c r="AZ323">
        <v>659.2</v>
      </c>
      <c r="BA323">
        <v>5.0299999999999997E-2</v>
      </c>
      <c r="BB323" s="1">
        <v>1095.55</v>
      </c>
      <c r="BC323">
        <v>8.3599999999999994E-2</v>
      </c>
      <c r="BD323" s="1">
        <v>13110.36</v>
      </c>
      <c r="BE323" s="1">
        <v>5739.03</v>
      </c>
      <c r="BF323">
        <v>2.3275000000000001</v>
      </c>
      <c r="BG323">
        <v>0.51380000000000003</v>
      </c>
      <c r="BH323">
        <v>0.2339</v>
      </c>
      <c r="BI323">
        <v>0.2059</v>
      </c>
      <c r="BJ323">
        <v>2.8400000000000002E-2</v>
      </c>
      <c r="BK323">
        <v>1.7999999999999999E-2</v>
      </c>
    </row>
    <row r="324" spans="1:63" x14ac:dyDescent="0.25">
      <c r="A324" t="s">
        <v>322</v>
      </c>
      <c r="B324">
        <v>50153</v>
      </c>
      <c r="C324">
        <v>49</v>
      </c>
      <c r="D324">
        <v>15.96</v>
      </c>
      <c r="E324">
        <v>781.96</v>
      </c>
      <c r="F324">
        <v>686.12</v>
      </c>
      <c r="G324">
        <v>2.0000000000000001E-4</v>
      </c>
      <c r="H324">
        <v>0</v>
      </c>
      <c r="I324">
        <v>6.1999999999999998E-3</v>
      </c>
      <c r="J324">
        <v>0</v>
      </c>
      <c r="K324">
        <v>5.8999999999999999E-3</v>
      </c>
      <c r="L324">
        <v>0.97599999999999998</v>
      </c>
      <c r="M324">
        <v>1.17E-2</v>
      </c>
      <c r="N324">
        <v>0.3594</v>
      </c>
      <c r="O324">
        <v>2.0000000000000001E-4</v>
      </c>
      <c r="P324">
        <v>0.13880000000000001</v>
      </c>
      <c r="Q324" s="1">
        <v>45725.85</v>
      </c>
      <c r="R324">
        <v>0.43140000000000001</v>
      </c>
      <c r="S324">
        <v>0.23530000000000001</v>
      </c>
      <c r="T324">
        <v>0.33329999999999999</v>
      </c>
      <c r="U324">
        <v>7.7</v>
      </c>
      <c r="V324" s="1">
        <v>56572.73</v>
      </c>
      <c r="W324">
        <v>96.91</v>
      </c>
      <c r="X324" s="1">
        <v>196129.34</v>
      </c>
      <c r="Y324">
        <v>0.80330000000000001</v>
      </c>
      <c r="Z324">
        <v>0.15240000000000001</v>
      </c>
      <c r="AA324">
        <v>4.4299999999999999E-2</v>
      </c>
      <c r="AB324">
        <v>0.19670000000000001</v>
      </c>
      <c r="AC324">
        <v>196.13</v>
      </c>
      <c r="AD324" s="1">
        <v>7677.74</v>
      </c>
      <c r="AE324">
        <v>953.82</v>
      </c>
      <c r="AF324" s="1">
        <v>196079.48</v>
      </c>
      <c r="AG324">
        <v>512</v>
      </c>
      <c r="AH324" s="1">
        <v>33281</v>
      </c>
      <c r="AI324" s="1">
        <v>54927</v>
      </c>
      <c r="AJ324">
        <v>56.4</v>
      </c>
      <c r="AK324">
        <v>37.83</v>
      </c>
      <c r="AL324">
        <v>41.05</v>
      </c>
      <c r="AM324">
        <v>5.9</v>
      </c>
      <c r="AN324">
        <v>0</v>
      </c>
      <c r="AO324">
        <v>1.1156999999999999</v>
      </c>
      <c r="AP324" s="1">
        <v>1638.52</v>
      </c>
      <c r="AQ324" s="1">
        <v>2184.77</v>
      </c>
      <c r="AR324" s="1">
        <v>6527.84</v>
      </c>
      <c r="AS324">
        <v>659.45</v>
      </c>
      <c r="AT324">
        <v>390.6</v>
      </c>
      <c r="AU324" s="1">
        <v>11401.24</v>
      </c>
      <c r="AV324" s="1">
        <v>5032.6000000000004</v>
      </c>
      <c r="AW324">
        <v>0.34770000000000001</v>
      </c>
      <c r="AX324" s="1">
        <v>7331.83</v>
      </c>
      <c r="AY324">
        <v>0.50649999999999995</v>
      </c>
      <c r="AZ324" s="1">
        <v>1270.06</v>
      </c>
      <c r="BA324">
        <v>8.77E-2</v>
      </c>
      <c r="BB324">
        <v>840.28</v>
      </c>
      <c r="BC324">
        <v>5.8099999999999999E-2</v>
      </c>
      <c r="BD324" s="1">
        <v>14474.77</v>
      </c>
      <c r="BE324" s="1">
        <v>2069.37</v>
      </c>
      <c r="BF324">
        <v>0.38790000000000002</v>
      </c>
      <c r="BG324">
        <v>0.4708</v>
      </c>
      <c r="BH324">
        <v>0.2036</v>
      </c>
      <c r="BI324">
        <v>0.25380000000000003</v>
      </c>
      <c r="BJ324">
        <v>5.3400000000000003E-2</v>
      </c>
      <c r="BK324">
        <v>1.83E-2</v>
      </c>
    </row>
    <row r="325" spans="1:63" x14ac:dyDescent="0.25">
      <c r="A325" t="s">
        <v>323</v>
      </c>
      <c r="B325">
        <v>44362</v>
      </c>
      <c r="C325">
        <v>9</v>
      </c>
      <c r="D325">
        <v>291.05</v>
      </c>
      <c r="E325" s="1">
        <v>2619.42</v>
      </c>
      <c r="F325" s="1">
        <v>2343.39</v>
      </c>
      <c r="G325">
        <v>2.2800000000000001E-2</v>
      </c>
      <c r="H325">
        <v>4.0000000000000002E-4</v>
      </c>
      <c r="I325">
        <v>7.6899999999999996E-2</v>
      </c>
      <c r="J325">
        <v>2.0000000000000001E-4</v>
      </c>
      <c r="K325">
        <v>6.9400000000000003E-2</v>
      </c>
      <c r="L325">
        <v>0.77680000000000005</v>
      </c>
      <c r="M325">
        <v>5.3600000000000002E-2</v>
      </c>
      <c r="N325">
        <v>0.34010000000000001</v>
      </c>
      <c r="O325">
        <v>8.6E-3</v>
      </c>
      <c r="P325">
        <v>0.121</v>
      </c>
      <c r="Q325" s="1">
        <v>69695.820000000007</v>
      </c>
      <c r="R325">
        <v>0.30769999999999997</v>
      </c>
      <c r="S325">
        <v>0.15379999999999999</v>
      </c>
      <c r="T325">
        <v>0.53849999999999998</v>
      </c>
      <c r="U325">
        <v>16</v>
      </c>
      <c r="V325" s="1">
        <v>93168.31</v>
      </c>
      <c r="W325">
        <v>157.66</v>
      </c>
      <c r="X325" s="1">
        <v>158296.04999999999</v>
      </c>
      <c r="Y325">
        <v>0.58730000000000004</v>
      </c>
      <c r="Z325">
        <v>0.3871</v>
      </c>
      <c r="AA325">
        <v>2.5600000000000001E-2</v>
      </c>
      <c r="AB325">
        <v>0.41270000000000001</v>
      </c>
      <c r="AC325">
        <v>158.30000000000001</v>
      </c>
      <c r="AD325" s="1">
        <v>8531.7000000000007</v>
      </c>
      <c r="AE325">
        <v>807.19</v>
      </c>
      <c r="AF325" s="1">
        <v>172113.18</v>
      </c>
      <c r="AG325">
        <v>470</v>
      </c>
      <c r="AH325" s="1">
        <v>35104</v>
      </c>
      <c r="AI325" s="1">
        <v>56745</v>
      </c>
      <c r="AJ325">
        <v>82.8</v>
      </c>
      <c r="AK325">
        <v>49.03</v>
      </c>
      <c r="AL325">
        <v>59.37</v>
      </c>
      <c r="AM325">
        <v>5.5</v>
      </c>
      <c r="AN325">
        <v>0</v>
      </c>
      <c r="AO325">
        <v>0.93189999999999995</v>
      </c>
      <c r="AP325" s="1">
        <v>1911.37</v>
      </c>
      <c r="AQ325" s="1">
        <v>2138.59</v>
      </c>
      <c r="AR325" s="1">
        <v>7505.87</v>
      </c>
      <c r="AS325">
        <v>704.23</v>
      </c>
      <c r="AT325">
        <v>238.76</v>
      </c>
      <c r="AU325" s="1">
        <v>12498.84</v>
      </c>
      <c r="AV325" s="1">
        <v>4296.83</v>
      </c>
      <c r="AW325">
        <v>0.30249999999999999</v>
      </c>
      <c r="AX325" s="1">
        <v>8472.89</v>
      </c>
      <c r="AY325">
        <v>0.59650000000000003</v>
      </c>
      <c r="AZ325">
        <v>829.93</v>
      </c>
      <c r="BA325">
        <v>5.8400000000000001E-2</v>
      </c>
      <c r="BB325">
        <v>605.82000000000005</v>
      </c>
      <c r="BC325">
        <v>4.2599999999999999E-2</v>
      </c>
      <c r="BD325" s="1">
        <v>14205.47</v>
      </c>
      <c r="BE325" s="1">
        <v>1362.45</v>
      </c>
      <c r="BF325">
        <v>0.25929999999999997</v>
      </c>
      <c r="BG325">
        <v>0.58950000000000002</v>
      </c>
      <c r="BH325">
        <v>0.23119999999999999</v>
      </c>
      <c r="BI325">
        <v>0.13100000000000001</v>
      </c>
      <c r="BJ325">
        <v>3.1800000000000002E-2</v>
      </c>
      <c r="BK325">
        <v>1.6500000000000001E-2</v>
      </c>
    </row>
    <row r="326" spans="1:63" x14ac:dyDescent="0.25">
      <c r="A326" t="s">
        <v>324</v>
      </c>
      <c r="B326">
        <v>44370</v>
      </c>
      <c r="C326">
        <v>22</v>
      </c>
      <c r="D326">
        <v>173.72</v>
      </c>
      <c r="E326" s="1">
        <v>3821.75</v>
      </c>
      <c r="F326" s="1">
        <v>3988.31</v>
      </c>
      <c r="G326">
        <v>7.7399999999999997E-2</v>
      </c>
      <c r="H326">
        <v>0</v>
      </c>
      <c r="I326">
        <v>0.16489999999999999</v>
      </c>
      <c r="J326">
        <v>5.9999999999999995E-4</v>
      </c>
      <c r="K326">
        <v>2.41E-2</v>
      </c>
      <c r="L326">
        <v>0.68189999999999995</v>
      </c>
      <c r="M326">
        <v>5.11E-2</v>
      </c>
      <c r="N326">
        <v>0.249</v>
      </c>
      <c r="O326">
        <v>4.1000000000000002E-2</v>
      </c>
      <c r="P326">
        <v>0.15010000000000001</v>
      </c>
      <c r="Q326" s="1">
        <v>68256.66</v>
      </c>
      <c r="R326">
        <v>0.15240000000000001</v>
      </c>
      <c r="S326">
        <v>0.13969999999999999</v>
      </c>
      <c r="T326">
        <v>0.70789999999999997</v>
      </c>
      <c r="U326">
        <v>71.099999999999994</v>
      </c>
      <c r="V326" s="1">
        <v>54126.17</v>
      </c>
      <c r="W326">
        <v>53.75</v>
      </c>
      <c r="X326" s="1">
        <v>335056.93</v>
      </c>
      <c r="Y326">
        <v>0.69379999999999997</v>
      </c>
      <c r="Z326">
        <v>0.29020000000000001</v>
      </c>
      <c r="AA326">
        <v>1.6E-2</v>
      </c>
      <c r="AB326">
        <v>0.30620000000000003</v>
      </c>
      <c r="AC326">
        <v>335.06</v>
      </c>
      <c r="AD326" s="1">
        <v>15271.33</v>
      </c>
      <c r="AE326" s="1">
        <v>1607.47</v>
      </c>
      <c r="AF326" s="1">
        <v>348987.12</v>
      </c>
      <c r="AG326">
        <v>600</v>
      </c>
      <c r="AH326" s="1">
        <v>40972</v>
      </c>
      <c r="AI326" s="1">
        <v>95918</v>
      </c>
      <c r="AJ326">
        <v>80.47</v>
      </c>
      <c r="AK326">
        <v>43.6</v>
      </c>
      <c r="AL326">
        <v>48.38</v>
      </c>
      <c r="AM326">
        <v>5.0199999999999996</v>
      </c>
      <c r="AN326">
        <v>0</v>
      </c>
      <c r="AO326">
        <v>0.8286</v>
      </c>
      <c r="AP326" s="1">
        <v>2148.9699999999998</v>
      </c>
      <c r="AQ326" s="1">
        <v>3113.71</v>
      </c>
      <c r="AR326" s="1">
        <v>7567.4</v>
      </c>
      <c r="AS326">
        <v>981.66</v>
      </c>
      <c r="AT326" s="1">
        <v>1196.79</v>
      </c>
      <c r="AU326" s="1">
        <v>15008.52</v>
      </c>
      <c r="AV326" s="1">
        <v>2735.47</v>
      </c>
      <c r="AW326">
        <v>0.157</v>
      </c>
      <c r="AX326" s="1">
        <v>12952.92</v>
      </c>
      <c r="AY326">
        <v>0.74350000000000005</v>
      </c>
      <c r="AZ326" s="1">
        <v>1235.1400000000001</v>
      </c>
      <c r="BA326">
        <v>7.0900000000000005E-2</v>
      </c>
      <c r="BB326">
        <v>498.44</v>
      </c>
      <c r="BC326">
        <v>2.86E-2</v>
      </c>
      <c r="BD326" s="1">
        <v>17421.97</v>
      </c>
      <c r="BE326" s="1">
        <v>1484.28</v>
      </c>
      <c r="BF326">
        <v>0.1118</v>
      </c>
      <c r="BG326">
        <v>0.53920000000000001</v>
      </c>
      <c r="BH326">
        <v>0.22359999999999999</v>
      </c>
      <c r="BI326">
        <v>0.18090000000000001</v>
      </c>
      <c r="BJ326">
        <v>3.6400000000000002E-2</v>
      </c>
      <c r="BK326">
        <v>0.02</v>
      </c>
    </row>
    <row r="327" spans="1:63" x14ac:dyDescent="0.25">
      <c r="A327" t="s">
        <v>325</v>
      </c>
      <c r="B327">
        <v>48850</v>
      </c>
      <c r="C327">
        <v>54</v>
      </c>
      <c r="D327">
        <v>34.06</v>
      </c>
      <c r="E327" s="1">
        <v>1839.26</v>
      </c>
      <c r="F327" s="1">
        <v>2432.5500000000002</v>
      </c>
      <c r="G327">
        <v>2.5000000000000001E-3</v>
      </c>
      <c r="H327">
        <v>1E-4</v>
      </c>
      <c r="I327">
        <v>1.55E-2</v>
      </c>
      <c r="J327">
        <v>5.0000000000000001E-4</v>
      </c>
      <c r="K327">
        <v>9.2999999999999992E-3</v>
      </c>
      <c r="L327">
        <v>0.9264</v>
      </c>
      <c r="M327">
        <v>4.58E-2</v>
      </c>
      <c r="N327">
        <v>0.6825</v>
      </c>
      <c r="O327">
        <v>0</v>
      </c>
      <c r="P327">
        <v>0.19420000000000001</v>
      </c>
      <c r="Q327" s="1">
        <v>49438.04</v>
      </c>
      <c r="R327">
        <v>0.32890000000000003</v>
      </c>
      <c r="S327">
        <v>0.1447</v>
      </c>
      <c r="T327">
        <v>0.52629999999999999</v>
      </c>
      <c r="U327">
        <v>33</v>
      </c>
      <c r="V327" s="1">
        <v>58477.79</v>
      </c>
      <c r="W327">
        <v>53.93</v>
      </c>
      <c r="X327" s="1">
        <v>93845.62</v>
      </c>
      <c r="Y327">
        <v>0.74019999999999997</v>
      </c>
      <c r="Z327">
        <v>0.20150000000000001</v>
      </c>
      <c r="AA327">
        <v>5.8400000000000001E-2</v>
      </c>
      <c r="AB327">
        <v>0.25979999999999998</v>
      </c>
      <c r="AC327">
        <v>93.85</v>
      </c>
      <c r="AD327" s="1">
        <v>2212.87</v>
      </c>
      <c r="AE327">
        <v>274.77999999999997</v>
      </c>
      <c r="AF327" s="1">
        <v>70261.5</v>
      </c>
      <c r="AG327">
        <v>41</v>
      </c>
      <c r="AH327" s="1">
        <v>28025</v>
      </c>
      <c r="AI327" s="1">
        <v>42681</v>
      </c>
      <c r="AJ327">
        <v>40.65</v>
      </c>
      <c r="AK327">
        <v>22.65</v>
      </c>
      <c r="AL327">
        <v>22.06</v>
      </c>
      <c r="AM327">
        <v>4.45</v>
      </c>
      <c r="AN327">
        <v>0</v>
      </c>
      <c r="AO327">
        <v>0.75760000000000005</v>
      </c>
      <c r="AP327" s="1">
        <v>1083.42</v>
      </c>
      <c r="AQ327" s="1">
        <v>1831.28</v>
      </c>
      <c r="AR327" s="1">
        <v>5592.76</v>
      </c>
      <c r="AS327">
        <v>374.68</v>
      </c>
      <c r="AT327">
        <v>297.97000000000003</v>
      </c>
      <c r="AU327" s="1">
        <v>9180.09</v>
      </c>
      <c r="AV327" s="1">
        <v>5639.82</v>
      </c>
      <c r="AW327">
        <v>0.54590000000000005</v>
      </c>
      <c r="AX327" s="1">
        <v>1456.31</v>
      </c>
      <c r="AY327">
        <v>0.14099999999999999</v>
      </c>
      <c r="AZ327" s="1">
        <v>1963.38</v>
      </c>
      <c r="BA327">
        <v>0.19</v>
      </c>
      <c r="BB327" s="1">
        <v>1271.58</v>
      </c>
      <c r="BC327">
        <v>0.1231</v>
      </c>
      <c r="BD327" s="1">
        <v>10331.09</v>
      </c>
      <c r="BE327" s="1">
        <v>7530.57</v>
      </c>
      <c r="BF327">
        <v>3.2663000000000002</v>
      </c>
      <c r="BG327">
        <v>0.53690000000000004</v>
      </c>
      <c r="BH327">
        <v>0.2296</v>
      </c>
      <c r="BI327">
        <v>0.1978</v>
      </c>
      <c r="BJ327">
        <v>2.4299999999999999E-2</v>
      </c>
      <c r="BK327">
        <v>1.14E-2</v>
      </c>
    </row>
    <row r="328" spans="1:63" x14ac:dyDescent="0.25">
      <c r="A328" t="s">
        <v>326</v>
      </c>
      <c r="B328">
        <v>47456</v>
      </c>
      <c r="C328">
        <v>102</v>
      </c>
      <c r="D328">
        <v>7.05</v>
      </c>
      <c r="E328">
        <v>719.25</v>
      </c>
      <c r="F328">
        <v>665.62</v>
      </c>
      <c r="G328">
        <v>1.0500000000000001E-2</v>
      </c>
      <c r="H328">
        <v>0</v>
      </c>
      <c r="I328">
        <v>7.4999999999999997E-3</v>
      </c>
      <c r="J328">
        <v>0</v>
      </c>
      <c r="K328">
        <v>0.1148</v>
      </c>
      <c r="L328">
        <v>0.84299999999999997</v>
      </c>
      <c r="M328">
        <v>2.4199999999999999E-2</v>
      </c>
      <c r="N328">
        <v>0.37519999999999998</v>
      </c>
      <c r="O328">
        <v>2.8400000000000002E-2</v>
      </c>
      <c r="P328">
        <v>0.10680000000000001</v>
      </c>
      <c r="Q328" s="1">
        <v>47444.27</v>
      </c>
      <c r="R328">
        <v>0.3231</v>
      </c>
      <c r="S328">
        <v>0.18459999999999999</v>
      </c>
      <c r="T328">
        <v>0.49230000000000002</v>
      </c>
      <c r="U328">
        <v>4.2</v>
      </c>
      <c r="V328" s="1">
        <v>75812.710000000006</v>
      </c>
      <c r="W328">
        <v>171.17</v>
      </c>
      <c r="X328" s="1">
        <v>167086.32999999999</v>
      </c>
      <c r="Y328">
        <v>0.92379999999999995</v>
      </c>
      <c r="Z328">
        <v>4.6800000000000001E-2</v>
      </c>
      <c r="AA328">
        <v>2.9399999999999999E-2</v>
      </c>
      <c r="AB328">
        <v>7.6200000000000004E-2</v>
      </c>
      <c r="AC328">
        <v>167.09</v>
      </c>
      <c r="AD328" s="1">
        <v>3430.3</v>
      </c>
      <c r="AE328">
        <v>443.95</v>
      </c>
      <c r="AF328" s="1">
        <v>133375.54</v>
      </c>
      <c r="AG328">
        <v>307</v>
      </c>
      <c r="AH328" s="1">
        <v>34263</v>
      </c>
      <c r="AI328" s="1">
        <v>50345</v>
      </c>
      <c r="AJ328">
        <v>28.43</v>
      </c>
      <c r="AK328">
        <v>19.88</v>
      </c>
      <c r="AL328">
        <v>28.47</v>
      </c>
      <c r="AM328">
        <v>4.5999999999999996</v>
      </c>
      <c r="AN328" s="1">
        <v>1651.37</v>
      </c>
      <c r="AO328">
        <v>1.8332999999999999</v>
      </c>
      <c r="AP328" s="1">
        <v>1178.05</v>
      </c>
      <c r="AQ328" s="1">
        <v>1634.89</v>
      </c>
      <c r="AR328" s="1">
        <v>6775.88</v>
      </c>
      <c r="AS328">
        <v>524.36</v>
      </c>
      <c r="AT328">
        <v>246.18</v>
      </c>
      <c r="AU328" s="1">
        <v>10359.31</v>
      </c>
      <c r="AV328" s="1">
        <v>7055.52</v>
      </c>
      <c r="AW328">
        <v>0.50570000000000004</v>
      </c>
      <c r="AX328" s="1">
        <v>5116.1499999999996</v>
      </c>
      <c r="AY328">
        <v>0.36670000000000003</v>
      </c>
      <c r="AZ328" s="1">
        <v>1079.55</v>
      </c>
      <c r="BA328">
        <v>7.7399999999999997E-2</v>
      </c>
      <c r="BB328">
        <v>701.58</v>
      </c>
      <c r="BC328">
        <v>5.0299999999999997E-2</v>
      </c>
      <c r="BD328" s="1">
        <v>13952.8</v>
      </c>
      <c r="BE328" s="1">
        <v>4864.91</v>
      </c>
      <c r="BF328">
        <v>2.0465</v>
      </c>
      <c r="BG328">
        <v>0.48420000000000002</v>
      </c>
      <c r="BH328">
        <v>0.22009999999999999</v>
      </c>
      <c r="BI328">
        <v>0.19600000000000001</v>
      </c>
      <c r="BJ328">
        <v>3.2800000000000003E-2</v>
      </c>
      <c r="BK328">
        <v>6.7000000000000004E-2</v>
      </c>
    </row>
    <row r="329" spans="1:63" x14ac:dyDescent="0.25">
      <c r="A329" t="s">
        <v>327</v>
      </c>
      <c r="B329">
        <v>50229</v>
      </c>
      <c r="C329">
        <v>2</v>
      </c>
      <c r="D329">
        <v>348.6</v>
      </c>
      <c r="E329">
        <v>697.19</v>
      </c>
      <c r="F329">
        <v>832.76</v>
      </c>
      <c r="G329">
        <v>1.1999999999999999E-3</v>
      </c>
      <c r="H329">
        <v>0</v>
      </c>
      <c r="I329">
        <v>7.4000000000000003E-3</v>
      </c>
      <c r="J329">
        <v>2.3999999999999998E-3</v>
      </c>
      <c r="K329">
        <v>4.48E-2</v>
      </c>
      <c r="L329">
        <v>0.91569999999999996</v>
      </c>
      <c r="M329">
        <v>2.8400000000000002E-2</v>
      </c>
      <c r="N329">
        <v>0.32969999999999999</v>
      </c>
      <c r="O329">
        <v>0</v>
      </c>
      <c r="P329">
        <v>0.1116</v>
      </c>
      <c r="Q329" s="1">
        <v>38467.699999999997</v>
      </c>
      <c r="R329">
        <v>0.33329999999999999</v>
      </c>
      <c r="S329">
        <v>9.8000000000000004E-2</v>
      </c>
      <c r="T329">
        <v>0.56859999999999999</v>
      </c>
      <c r="U329">
        <v>6.8</v>
      </c>
      <c r="V329" s="1">
        <v>48103.38</v>
      </c>
      <c r="W329">
        <v>99.47</v>
      </c>
      <c r="X329" s="1">
        <v>75071.289999999994</v>
      </c>
      <c r="Y329">
        <v>0.91049999999999998</v>
      </c>
      <c r="Z329">
        <v>5.8400000000000001E-2</v>
      </c>
      <c r="AA329">
        <v>3.1E-2</v>
      </c>
      <c r="AB329">
        <v>8.9499999999999996E-2</v>
      </c>
      <c r="AC329">
        <v>75.069999999999993</v>
      </c>
      <c r="AD329" s="1">
        <v>2723.98</v>
      </c>
      <c r="AE329">
        <v>464.71</v>
      </c>
      <c r="AF329" s="1">
        <v>59360.19</v>
      </c>
      <c r="AG329">
        <v>23</v>
      </c>
      <c r="AH329" s="1">
        <v>31487</v>
      </c>
      <c r="AI329" s="1">
        <v>48503</v>
      </c>
      <c r="AJ329">
        <v>55.8</v>
      </c>
      <c r="AK329">
        <v>34.380000000000003</v>
      </c>
      <c r="AL329">
        <v>55.65</v>
      </c>
      <c r="AM329">
        <v>5.0999999999999996</v>
      </c>
      <c r="AN329">
        <v>0</v>
      </c>
      <c r="AO329">
        <v>0.77969999999999995</v>
      </c>
      <c r="AP329">
        <v>965.94</v>
      </c>
      <c r="AQ329" s="1">
        <v>1619.55</v>
      </c>
      <c r="AR329" s="1">
        <v>5030.9399999999996</v>
      </c>
      <c r="AS329">
        <v>220.63</v>
      </c>
      <c r="AT329">
        <v>20.68</v>
      </c>
      <c r="AU329" s="1">
        <v>7857.7</v>
      </c>
      <c r="AV329" s="1">
        <v>6822.97</v>
      </c>
      <c r="AW329">
        <v>0.62909999999999999</v>
      </c>
      <c r="AX329" s="1">
        <v>1819.63</v>
      </c>
      <c r="AY329">
        <v>0.1678</v>
      </c>
      <c r="AZ329" s="1">
        <v>1672.11</v>
      </c>
      <c r="BA329">
        <v>0.1542</v>
      </c>
      <c r="BB329">
        <v>530.62</v>
      </c>
      <c r="BC329">
        <v>4.8899999999999999E-2</v>
      </c>
      <c r="BD329" s="1">
        <v>10845.33</v>
      </c>
      <c r="BE329" s="1">
        <v>8803.48</v>
      </c>
      <c r="BF329">
        <v>2.8908</v>
      </c>
      <c r="BG329">
        <v>0.5978</v>
      </c>
      <c r="BH329">
        <v>0.22239999999999999</v>
      </c>
      <c r="BI329">
        <v>0.1454</v>
      </c>
      <c r="BJ329">
        <v>2.3800000000000002E-2</v>
      </c>
      <c r="BK329">
        <v>1.06E-2</v>
      </c>
    </row>
    <row r="330" spans="1:63" x14ac:dyDescent="0.25">
      <c r="A330" t="s">
        <v>328</v>
      </c>
      <c r="B330">
        <v>45484</v>
      </c>
      <c r="C330">
        <v>61</v>
      </c>
      <c r="D330">
        <v>13.47</v>
      </c>
      <c r="E330">
        <v>821.91</v>
      </c>
      <c r="F330">
        <v>873.77</v>
      </c>
      <c r="G330">
        <v>2.3E-3</v>
      </c>
      <c r="H330">
        <v>0</v>
      </c>
      <c r="I330">
        <v>1.03E-2</v>
      </c>
      <c r="J330">
        <v>0</v>
      </c>
      <c r="K330">
        <v>1.37E-2</v>
      </c>
      <c r="L330">
        <v>0.94730000000000003</v>
      </c>
      <c r="M330">
        <v>2.64E-2</v>
      </c>
      <c r="N330">
        <v>0.33050000000000002</v>
      </c>
      <c r="O330">
        <v>0</v>
      </c>
      <c r="P330">
        <v>0.1447</v>
      </c>
      <c r="Q330" s="1">
        <v>50947.8</v>
      </c>
      <c r="R330">
        <v>0.2258</v>
      </c>
      <c r="S330">
        <v>0.1613</v>
      </c>
      <c r="T330">
        <v>0.6129</v>
      </c>
      <c r="U330">
        <v>6.8</v>
      </c>
      <c r="V330" s="1">
        <v>65386.62</v>
      </c>
      <c r="W330">
        <v>120.08</v>
      </c>
      <c r="X330" s="1">
        <v>125186.29</v>
      </c>
      <c r="Y330">
        <v>0.90820000000000001</v>
      </c>
      <c r="Z330">
        <v>5.33E-2</v>
      </c>
      <c r="AA330">
        <v>3.8399999999999997E-2</v>
      </c>
      <c r="AB330">
        <v>9.1800000000000007E-2</v>
      </c>
      <c r="AC330">
        <v>125.19</v>
      </c>
      <c r="AD330" s="1">
        <v>3054.63</v>
      </c>
      <c r="AE330">
        <v>465.08</v>
      </c>
      <c r="AF330" s="1">
        <v>114688.9</v>
      </c>
      <c r="AG330">
        <v>211</v>
      </c>
      <c r="AH330" s="1">
        <v>37688</v>
      </c>
      <c r="AI330" s="1">
        <v>53295</v>
      </c>
      <c r="AJ330">
        <v>30.26</v>
      </c>
      <c r="AK330">
        <v>23.96</v>
      </c>
      <c r="AL330">
        <v>27.68</v>
      </c>
      <c r="AM330">
        <v>4.5</v>
      </c>
      <c r="AN330" s="1">
        <v>1849.18</v>
      </c>
      <c r="AO330">
        <v>1.4275</v>
      </c>
      <c r="AP330" s="1">
        <v>1373.07</v>
      </c>
      <c r="AQ330" s="1">
        <v>1846.08</v>
      </c>
      <c r="AR330" s="1">
        <v>4761.99</v>
      </c>
      <c r="AS330">
        <v>177.58</v>
      </c>
      <c r="AT330">
        <v>503.85</v>
      </c>
      <c r="AU330" s="1">
        <v>8662.56</v>
      </c>
      <c r="AV330" s="1">
        <v>6372.51</v>
      </c>
      <c r="AW330">
        <v>0.50509999999999999</v>
      </c>
      <c r="AX330" s="1">
        <v>4156.1099999999997</v>
      </c>
      <c r="AY330">
        <v>0.32940000000000003</v>
      </c>
      <c r="AZ330" s="1">
        <v>1362.3</v>
      </c>
      <c r="BA330">
        <v>0.108</v>
      </c>
      <c r="BB330">
        <v>724.66</v>
      </c>
      <c r="BC330">
        <v>5.74E-2</v>
      </c>
      <c r="BD330" s="1">
        <v>12615.57</v>
      </c>
      <c r="BE330" s="1">
        <v>5914.83</v>
      </c>
      <c r="BF330">
        <v>1.9805999999999999</v>
      </c>
      <c r="BG330">
        <v>0.51649999999999996</v>
      </c>
      <c r="BH330">
        <v>0.19070000000000001</v>
      </c>
      <c r="BI330">
        <v>0.22919999999999999</v>
      </c>
      <c r="BJ330">
        <v>4.7800000000000002E-2</v>
      </c>
      <c r="BK330">
        <v>1.5800000000000002E-2</v>
      </c>
    </row>
    <row r="331" spans="1:63" x14ac:dyDescent="0.25">
      <c r="A331" t="s">
        <v>329</v>
      </c>
      <c r="B331">
        <v>44388</v>
      </c>
      <c r="C331">
        <v>48</v>
      </c>
      <c r="D331">
        <v>145.83000000000001</v>
      </c>
      <c r="E331" s="1">
        <v>6999.95</v>
      </c>
      <c r="F331" s="1">
        <v>6596.88</v>
      </c>
      <c r="G331">
        <v>9.2999999999999992E-3</v>
      </c>
      <c r="H331">
        <v>2.9999999999999997E-4</v>
      </c>
      <c r="I331">
        <v>3.0800000000000001E-2</v>
      </c>
      <c r="J331">
        <v>4.0000000000000002E-4</v>
      </c>
      <c r="K331">
        <v>2.1299999999999999E-2</v>
      </c>
      <c r="L331">
        <v>0.90300000000000002</v>
      </c>
      <c r="M331">
        <v>3.49E-2</v>
      </c>
      <c r="N331">
        <v>0.186</v>
      </c>
      <c r="O331">
        <v>7.1999999999999998E-3</v>
      </c>
      <c r="P331">
        <v>0.126</v>
      </c>
      <c r="Q331" s="1">
        <v>70016.34</v>
      </c>
      <c r="R331">
        <v>0.28170000000000001</v>
      </c>
      <c r="S331">
        <v>8.4500000000000006E-2</v>
      </c>
      <c r="T331">
        <v>0.63380000000000003</v>
      </c>
      <c r="U331">
        <v>37</v>
      </c>
      <c r="V331" s="1">
        <v>83109.19</v>
      </c>
      <c r="W331">
        <v>183.79</v>
      </c>
      <c r="X331" s="1">
        <v>169976.22</v>
      </c>
      <c r="Y331">
        <v>0.75449999999999995</v>
      </c>
      <c r="Z331">
        <v>0.21929999999999999</v>
      </c>
      <c r="AA331">
        <v>2.6200000000000001E-2</v>
      </c>
      <c r="AB331">
        <v>0.2455</v>
      </c>
      <c r="AC331">
        <v>169.98</v>
      </c>
      <c r="AD331" s="1">
        <v>8207.7099999999991</v>
      </c>
      <c r="AE331">
        <v>827.62</v>
      </c>
      <c r="AF331" s="1">
        <v>183849.69</v>
      </c>
      <c r="AG331">
        <v>490</v>
      </c>
      <c r="AH331" s="1">
        <v>44290</v>
      </c>
      <c r="AI331" s="1">
        <v>76719</v>
      </c>
      <c r="AJ331">
        <v>91.68</v>
      </c>
      <c r="AK331">
        <v>46.25</v>
      </c>
      <c r="AL331">
        <v>50.09</v>
      </c>
      <c r="AM331">
        <v>4.3</v>
      </c>
      <c r="AN331">
        <v>0</v>
      </c>
      <c r="AO331">
        <v>0.85170000000000001</v>
      </c>
      <c r="AP331" s="1">
        <v>1294.9000000000001</v>
      </c>
      <c r="AQ331" s="1">
        <v>1824.88</v>
      </c>
      <c r="AR331" s="1">
        <v>6893.36</v>
      </c>
      <c r="AS331">
        <v>616.34</v>
      </c>
      <c r="AT331">
        <v>185.9</v>
      </c>
      <c r="AU331" s="1">
        <v>10815.38</v>
      </c>
      <c r="AV331" s="1">
        <v>4186.05</v>
      </c>
      <c r="AW331">
        <v>0.32469999999999999</v>
      </c>
      <c r="AX331" s="1">
        <v>7516.59</v>
      </c>
      <c r="AY331">
        <v>0.58309999999999995</v>
      </c>
      <c r="AZ331">
        <v>699.41</v>
      </c>
      <c r="BA331">
        <v>5.4300000000000001E-2</v>
      </c>
      <c r="BB331">
        <v>488.27</v>
      </c>
      <c r="BC331">
        <v>3.7900000000000003E-2</v>
      </c>
      <c r="BD331" s="1">
        <v>12890.32</v>
      </c>
      <c r="BE331" s="1">
        <v>2446.2399999999998</v>
      </c>
      <c r="BF331">
        <v>0.36149999999999999</v>
      </c>
      <c r="BG331">
        <v>0.60650000000000004</v>
      </c>
      <c r="BH331">
        <v>0.21859999999999999</v>
      </c>
      <c r="BI331">
        <v>0.12039999999999999</v>
      </c>
      <c r="BJ331">
        <v>2.9000000000000001E-2</v>
      </c>
      <c r="BK331">
        <v>2.5499999999999998E-2</v>
      </c>
    </row>
    <row r="332" spans="1:63" x14ac:dyDescent="0.25">
      <c r="A332" t="s">
        <v>330</v>
      </c>
      <c r="B332">
        <v>48520</v>
      </c>
      <c r="C332">
        <v>199</v>
      </c>
      <c r="D332">
        <v>9.32</v>
      </c>
      <c r="E332" s="1">
        <v>1854.29</v>
      </c>
      <c r="F332" s="1">
        <v>1756.12</v>
      </c>
      <c r="G332">
        <v>1.1000000000000001E-3</v>
      </c>
      <c r="H332">
        <v>0</v>
      </c>
      <c r="I332">
        <v>1.01E-2</v>
      </c>
      <c r="J332">
        <v>2.0000000000000001E-4</v>
      </c>
      <c r="K332">
        <v>6.3E-3</v>
      </c>
      <c r="L332">
        <v>0.95840000000000003</v>
      </c>
      <c r="M332">
        <v>2.3900000000000001E-2</v>
      </c>
      <c r="N332">
        <v>0.99719999999999998</v>
      </c>
      <c r="O332">
        <v>0</v>
      </c>
      <c r="P332">
        <v>0.1545</v>
      </c>
      <c r="Q332" s="1">
        <v>47902.98</v>
      </c>
      <c r="R332">
        <v>0.23480000000000001</v>
      </c>
      <c r="S332">
        <v>0.15909999999999999</v>
      </c>
      <c r="T332">
        <v>0.60609999999999997</v>
      </c>
      <c r="U332">
        <v>18</v>
      </c>
      <c r="V332" s="1">
        <v>60334.44</v>
      </c>
      <c r="W332">
        <v>102.89</v>
      </c>
      <c r="X332" s="1">
        <v>83785.41</v>
      </c>
      <c r="Y332">
        <v>0.73619999999999997</v>
      </c>
      <c r="Z332">
        <v>0.14249999999999999</v>
      </c>
      <c r="AA332">
        <v>0.12139999999999999</v>
      </c>
      <c r="AB332">
        <v>0.26379999999999998</v>
      </c>
      <c r="AC332">
        <v>83.79</v>
      </c>
      <c r="AD332" s="1">
        <v>1675.71</v>
      </c>
      <c r="AE332">
        <v>272.66000000000003</v>
      </c>
      <c r="AF332" s="1">
        <v>73883.14</v>
      </c>
      <c r="AG332">
        <v>52</v>
      </c>
      <c r="AH332" s="1">
        <v>26931</v>
      </c>
      <c r="AI332" s="1">
        <v>40919</v>
      </c>
      <c r="AJ332">
        <v>20</v>
      </c>
      <c r="AK332">
        <v>20</v>
      </c>
      <c r="AL332">
        <v>20</v>
      </c>
      <c r="AM332">
        <v>3.8</v>
      </c>
      <c r="AN332">
        <v>0</v>
      </c>
      <c r="AO332">
        <v>0.65480000000000005</v>
      </c>
      <c r="AP332" s="1">
        <v>1603.87</v>
      </c>
      <c r="AQ332" s="1">
        <v>2703.07</v>
      </c>
      <c r="AR332" s="1">
        <v>6836.53</v>
      </c>
      <c r="AS332">
        <v>760.76</v>
      </c>
      <c r="AT332">
        <v>431.82</v>
      </c>
      <c r="AU332" s="1">
        <v>12336.08</v>
      </c>
      <c r="AV332" s="1">
        <v>9963.82</v>
      </c>
      <c r="AW332">
        <v>0.71109999999999995</v>
      </c>
      <c r="AX332" s="1">
        <v>1558.28</v>
      </c>
      <c r="AY332">
        <v>0.11119999999999999</v>
      </c>
      <c r="AZ332">
        <v>567.29</v>
      </c>
      <c r="BA332">
        <v>4.0500000000000001E-2</v>
      </c>
      <c r="BB332" s="1">
        <v>1922.48</v>
      </c>
      <c r="BC332">
        <v>0.13719999999999999</v>
      </c>
      <c r="BD332" s="1">
        <v>14011.87</v>
      </c>
      <c r="BE332" s="1">
        <v>8238</v>
      </c>
      <c r="BF332">
        <v>4.6363000000000003</v>
      </c>
      <c r="BG332">
        <v>0.53200000000000003</v>
      </c>
      <c r="BH332">
        <v>0.26719999999999999</v>
      </c>
      <c r="BI332">
        <v>0.13170000000000001</v>
      </c>
      <c r="BJ332">
        <v>4.0500000000000001E-2</v>
      </c>
      <c r="BK332">
        <v>2.86E-2</v>
      </c>
    </row>
    <row r="333" spans="1:63" x14ac:dyDescent="0.25">
      <c r="A333" t="s">
        <v>331</v>
      </c>
      <c r="B333">
        <v>45492</v>
      </c>
      <c r="C333">
        <v>35</v>
      </c>
      <c r="D333">
        <v>221.33</v>
      </c>
      <c r="E333" s="1">
        <v>7746.63</v>
      </c>
      <c r="F333" s="1">
        <v>7641.21</v>
      </c>
      <c r="G333">
        <v>2.0299999999999999E-2</v>
      </c>
      <c r="H333">
        <v>5.0000000000000001E-4</v>
      </c>
      <c r="I333">
        <v>2.2100000000000002E-2</v>
      </c>
      <c r="J333">
        <v>8.0000000000000004E-4</v>
      </c>
      <c r="K333">
        <v>2.1399999999999999E-2</v>
      </c>
      <c r="L333">
        <v>0.89849999999999997</v>
      </c>
      <c r="M333">
        <v>3.6499999999999998E-2</v>
      </c>
      <c r="N333">
        <v>0.316</v>
      </c>
      <c r="O333">
        <v>1.6299999999999999E-2</v>
      </c>
      <c r="P333">
        <v>0.11409999999999999</v>
      </c>
      <c r="Q333" s="1">
        <v>68783.570000000007</v>
      </c>
      <c r="R333">
        <v>0.2137</v>
      </c>
      <c r="S333">
        <v>0.24149999999999999</v>
      </c>
      <c r="T333">
        <v>0.54490000000000005</v>
      </c>
      <c r="U333">
        <v>48</v>
      </c>
      <c r="V333" s="1">
        <v>97793.04</v>
      </c>
      <c r="W333">
        <v>161.36000000000001</v>
      </c>
      <c r="X333" s="1">
        <v>223577.5</v>
      </c>
      <c r="Y333">
        <v>0.73599999999999999</v>
      </c>
      <c r="Z333">
        <v>0.2298</v>
      </c>
      <c r="AA333">
        <v>3.4299999999999997E-2</v>
      </c>
      <c r="AB333">
        <v>0.26400000000000001</v>
      </c>
      <c r="AC333">
        <v>223.58</v>
      </c>
      <c r="AD333" s="1">
        <v>8900.73</v>
      </c>
      <c r="AE333">
        <v>936.36</v>
      </c>
      <c r="AF333" s="1">
        <v>225983.99</v>
      </c>
      <c r="AG333">
        <v>553</v>
      </c>
      <c r="AH333" s="1">
        <v>40091</v>
      </c>
      <c r="AI333" s="1">
        <v>61784</v>
      </c>
      <c r="AJ333">
        <v>76.16</v>
      </c>
      <c r="AK333">
        <v>36.21</v>
      </c>
      <c r="AL333">
        <v>45.94</v>
      </c>
      <c r="AM333">
        <v>4.8</v>
      </c>
      <c r="AN333">
        <v>0</v>
      </c>
      <c r="AO333">
        <v>0.85240000000000005</v>
      </c>
      <c r="AP333" s="1">
        <v>1608.46</v>
      </c>
      <c r="AQ333" s="1">
        <v>2323.5700000000002</v>
      </c>
      <c r="AR333" s="1">
        <v>7440.86</v>
      </c>
      <c r="AS333">
        <v>667.67</v>
      </c>
      <c r="AT333">
        <v>690.82</v>
      </c>
      <c r="AU333" s="1">
        <v>12731.38</v>
      </c>
      <c r="AV333" s="1">
        <v>4167.76</v>
      </c>
      <c r="AW333">
        <v>0.29699999999999999</v>
      </c>
      <c r="AX333" s="1">
        <v>8424.25</v>
      </c>
      <c r="AY333">
        <v>0.60029999999999994</v>
      </c>
      <c r="AZ333">
        <v>811.59</v>
      </c>
      <c r="BA333">
        <v>5.7799999999999997E-2</v>
      </c>
      <c r="BB333">
        <v>630.01</v>
      </c>
      <c r="BC333">
        <v>4.4900000000000002E-2</v>
      </c>
      <c r="BD333" s="1">
        <v>14033.61</v>
      </c>
      <c r="BE333" s="1">
        <v>2015.12</v>
      </c>
      <c r="BF333">
        <v>0.3231</v>
      </c>
      <c r="BG333">
        <v>0.56799999999999995</v>
      </c>
      <c r="BH333">
        <v>0.26100000000000001</v>
      </c>
      <c r="BI333">
        <v>0.12540000000000001</v>
      </c>
      <c r="BJ333">
        <v>2.75E-2</v>
      </c>
      <c r="BK333">
        <v>1.8200000000000001E-2</v>
      </c>
    </row>
    <row r="334" spans="1:63" x14ac:dyDescent="0.25">
      <c r="A334" t="s">
        <v>332</v>
      </c>
      <c r="B334">
        <v>48629</v>
      </c>
      <c r="C334">
        <v>121</v>
      </c>
      <c r="D334">
        <v>10.73</v>
      </c>
      <c r="E334" s="1">
        <v>1298.27</v>
      </c>
      <c r="F334" s="1">
        <v>1260.49</v>
      </c>
      <c r="G334">
        <v>2.3999999999999998E-3</v>
      </c>
      <c r="H334">
        <v>8.0000000000000004E-4</v>
      </c>
      <c r="I334">
        <v>7.1999999999999998E-3</v>
      </c>
      <c r="J334">
        <v>1.6000000000000001E-3</v>
      </c>
      <c r="K334">
        <v>1.26E-2</v>
      </c>
      <c r="L334">
        <v>0.96579999999999999</v>
      </c>
      <c r="M334">
        <v>9.5999999999999992E-3</v>
      </c>
      <c r="N334">
        <v>0.19309999999999999</v>
      </c>
      <c r="O334">
        <v>0</v>
      </c>
      <c r="P334">
        <v>7.8799999999999995E-2</v>
      </c>
      <c r="Q334" s="1">
        <v>58240.97</v>
      </c>
      <c r="R334">
        <v>0.21049999999999999</v>
      </c>
      <c r="S334">
        <v>9.2100000000000001E-2</v>
      </c>
      <c r="T334">
        <v>0.69740000000000002</v>
      </c>
      <c r="U334">
        <v>9.1</v>
      </c>
      <c r="V334" s="1">
        <v>70674.179999999993</v>
      </c>
      <c r="W334">
        <v>137.46</v>
      </c>
      <c r="X334" s="1">
        <v>162387.54999999999</v>
      </c>
      <c r="Y334">
        <v>0.92969999999999997</v>
      </c>
      <c r="Z334">
        <v>2.76E-2</v>
      </c>
      <c r="AA334">
        <v>4.2700000000000002E-2</v>
      </c>
      <c r="AB334">
        <v>7.0300000000000001E-2</v>
      </c>
      <c r="AC334">
        <v>162.38999999999999</v>
      </c>
      <c r="AD334" s="1">
        <v>3790.39</v>
      </c>
      <c r="AE334">
        <v>577.25</v>
      </c>
      <c r="AF334" s="1">
        <v>164113.48000000001</v>
      </c>
      <c r="AG334">
        <v>446</v>
      </c>
      <c r="AH334" s="1">
        <v>39936</v>
      </c>
      <c r="AI334" s="1">
        <v>60222</v>
      </c>
      <c r="AJ334">
        <v>40.58</v>
      </c>
      <c r="AK334">
        <v>22.38</v>
      </c>
      <c r="AL334">
        <v>29.11</v>
      </c>
      <c r="AM334">
        <v>6.5</v>
      </c>
      <c r="AN334" s="1">
        <v>2371.1799999999998</v>
      </c>
      <c r="AO334">
        <v>1.3312999999999999</v>
      </c>
      <c r="AP334" s="1">
        <v>1036.07</v>
      </c>
      <c r="AQ334" s="1">
        <v>1768.34</v>
      </c>
      <c r="AR334" s="1">
        <v>5340.29</v>
      </c>
      <c r="AS334">
        <v>517.46</v>
      </c>
      <c r="AT334">
        <v>395.9</v>
      </c>
      <c r="AU334" s="1">
        <v>9058.0499999999993</v>
      </c>
      <c r="AV334" s="1">
        <v>4437.6099999999997</v>
      </c>
      <c r="AW334">
        <v>0.3866</v>
      </c>
      <c r="AX334" s="1">
        <v>5627.39</v>
      </c>
      <c r="AY334">
        <v>0.49030000000000001</v>
      </c>
      <c r="AZ334" s="1">
        <v>1104.6300000000001</v>
      </c>
      <c r="BA334">
        <v>9.6199999999999994E-2</v>
      </c>
      <c r="BB334">
        <v>308.92</v>
      </c>
      <c r="BC334">
        <v>2.69E-2</v>
      </c>
      <c r="BD334" s="1">
        <v>11478.55</v>
      </c>
      <c r="BE334" s="1">
        <v>3380.89</v>
      </c>
      <c r="BF334">
        <v>0.87219999999999998</v>
      </c>
      <c r="BG334">
        <v>0.53100000000000003</v>
      </c>
      <c r="BH334">
        <v>0.21179999999999999</v>
      </c>
      <c r="BI334">
        <v>0.21529999999999999</v>
      </c>
      <c r="BJ334">
        <v>2.9000000000000001E-2</v>
      </c>
      <c r="BK334">
        <v>1.2800000000000001E-2</v>
      </c>
    </row>
    <row r="335" spans="1:63" x14ac:dyDescent="0.25">
      <c r="A335" t="s">
        <v>333</v>
      </c>
      <c r="B335">
        <v>46920</v>
      </c>
      <c r="C335">
        <v>401</v>
      </c>
      <c r="D335">
        <v>6.32</v>
      </c>
      <c r="E335" s="1">
        <v>2532.56</v>
      </c>
      <c r="F335" s="1">
        <v>2455.31</v>
      </c>
      <c r="G335">
        <v>2.8E-3</v>
      </c>
      <c r="H335">
        <v>1.1999999999999999E-3</v>
      </c>
      <c r="I335">
        <v>8.3999999999999995E-3</v>
      </c>
      <c r="J335">
        <v>4.0000000000000002E-4</v>
      </c>
      <c r="K335">
        <v>2.6499999999999999E-2</v>
      </c>
      <c r="L335">
        <v>0.91100000000000003</v>
      </c>
      <c r="M335">
        <v>4.9700000000000001E-2</v>
      </c>
      <c r="N335">
        <v>0.48249999999999998</v>
      </c>
      <c r="O335">
        <v>7.0000000000000001E-3</v>
      </c>
      <c r="P335">
        <v>0.1358</v>
      </c>
      <c r="Q335" s="1">
        <v>51073.07</v>
      </c>
      <c r="R335">
        <v>0.30070000000000002</v>
      </c>
      <c r="S335">
        <v>9.1499999999999998E-2</v>
      </c>
      <c r="T335">
        <v>0.60780000000000001</v>
      </c>
      <c r="U335">
        <v>24</v>
      </c>
      <c r="V335" s="1">
        <v>83256.960000000006</v>
      </c>
      <c r="W335">
        <v>101.64</v>
      </c>
      <c r="X335" s="1">
        <v>234487.7</v>
      </c>
      <c r="Y335">
        <v>0.7248</v>
      </c>
      <c r="Z335">
        <v>0.1358</v>
      </c>
      <c r="AA335">
        <v>0.1394</v>
      </c>
      <c r="AB335">
        <v>0.2752</v>
      </c>
      <c r="AC335">
        <v>234.49</v>
      </c>
      <c r="AD335" s="1">
        <v>6307.37</v>
      </c>
      <c r="AE335">
        <v>586.49</v>
      </c>
      <c r="AF335" s="1">
        <v>189817.09</v>
      </c>
      <c r="AG335">
        <v>503</v>
      </c>
      <c r="AH335" s="1">
        <v>30147</v>
      </c>
      <c r="AI335" s="1">
        <v>48503</v>
      </c>
      <c r="AJ335">
        <v>28.97</v>
      </c>
      <c r="AK335">
        <v>26.3</v>
      </c>
      <c r="AL335">
        <v>27.97</v>
      </c>
      <c r="AM335">
        <v>3.2</v>
      </c>
      <c r="AN335">
        <v>0</v>
      </c>
      <c r="AO335">
        <v>1.2755000000000001</v>
      </c>
      <c r="AP335" s="1">
        <v>1574.76</v>
      </c>
      <c r="AQ335" s="1">
        <v>2163.25</v>
      </c>
      <c r="AR335" s="1">
        <v>5551.21</v>
      </c>
      <c r="AS335">
        <v>743.99</v>
      </c>
      <c r="AT335">
        <v>390.54</v>
      </c>
      <c r="AU335" s="1">
        <v>10423.76</v>
      </c>
      <c r="AV335" s="1">
        <v>5043.83</v>
      </c>
      <c r="AW335">
        <v>0.3952</v>
      </c>
      <c r="AX335" s="1">
        <v>5311.88</v>
      </c>
      <c r="AY335">
        <v>0.41620000000000001</v>
      </c>
      <c r="AZ335" s="1">
        <v>1586.37</v>
      </c>
      <c r="BA335">
        <v>0.12429999999999999</v>
      </c>
      <c r="BB335">
        <v>820.92</v>
      </c>
      <c r="BC335">
        <v>6.4299999999999996E-2</v>
      </c>
      <c r="BD335" s="1">
        <v>12763.01</v>
      </c>
      <c r="BE335" s="1">
        <v>4393.91</v>
      </c>
      <c r="BF335">
        <v>1.5981000000000001</v>
      </c>
      <c r="BG335">
        <v>0.52139999999999997</v>
      </c>
      <c r="BH335">
        <v>0.2356</v>
      </c>
      <c r="BI335">
        <v>0.16639999999999999</v>
      </c>
      <c r="BJ335">
        <v>5.5500000000000001E-2</v>
      </c>
      <c r="BK335">
        <v>2.12E-2</v>
      </c>
    </row>
    <row r="336" spans="1:63" x14ac:dyDescent="0.25">
      <c r="A336" t="s">
        <v>334</v>
      </c>
      <c r="B336">
        <v>44396</v>
      </c>
      <c r="C336">
        <v>30</v>
      </c>
      <c r="D336">
        <v>180.99</v>
      </c>
      <c r="E336" s="1">
        <v>5429.73</v>
      </c>
      <c r="F336" s="1">
        <v>5168.49</v>
      </c>
      <c r="G336">
        <v>3.0599999999999999E-2</v>
      </c>
      <c r="H336">
        <v>1.4E-3</v>
      </c>
      <c r="I336">
        <v>7.5600000000000001E-2</v>
      </c>
      <c r="J336">
        <v>1.1000000000000001E-3</v>
      </c>
      <c r="K336">
        <v>3.1E-2</v>
      </c>
      <c r="L336">
        <v>0.81389999999999996</v>
      </c>
      <c r="M336">
        <v>4.65E-2</v>
      </c>
      <c r="N336">
        <v>0.36809999999999998</v>
      </c>
      <c r="O336">
        <v>2.1600000000000001E-2</v>
      </c>
      <c r="P336">
        <v>0.1603</v>
      </c>
      <c r="Q336" s="1">
        <v>58510.44</v>
      </c>
      <c r="R336">
        <v>0.26679999999999998</v>
      </c>
      <c r="S336">
        <v>0.1721</v>
      </c>
      <c r="T336">
        <v>0.56110000000000004</v>
      </c>
      <c r="U336">
        <v>23</v>
      </c>
      <c r="V336" s="1">
        <v>91485.65</v>
      </c>
      <c r="W336">
        <v>232.52</v>
      </c>
      <c r="X336" s="1">
        <v>151437.5</v>
      </c>
      <c r="Y336">
        <v>0.62849999999999995</v>
      </c>
      <c r="Z336">
        <v>0.34110000000000001</v>
      </c>
      <c r="AA336">
        <v>3.04E-2</v>
      </c>
      <c r="AB336">
        <v>0.3715</v>
      </c>
      <c r="AC336">
        <v>151.44</v>
      </c>
      <c r="AD336" s="1">
        <v>6438.7</v>
      </c>
      <c r="AE336">
        <v>782.42</v>
      </c>
      <c r="AF336" s="1">
        <v>163048.46</v>
      </c>
      <c r="AG336">
        <v>441</v>
      </c>
      <c r="AH336" s="1">
        <v>36301</v>
      </c>
      <c r="AI336" s="1">
        <v>55217</v>
      </c>
      <c r="AJ336">
        <v>54.86</v>
      </c>
      <c r="AK336">
        <v>41.98</v>
      </c>
      <c r="AL336">
        <v>42.41</v>
      </c>
      <c r="AM336">
        <v>4.22</v>
      </c>
      <c r="AN336">
        <v>0</v>
      </c>
      <c r="AO336">
        <v>0.83940000000000003</v>
      </c>
      <c r="AP336" s="1">
        <v>1084.31</v>
      </c>
      <c r="AQ336" s="1">
        <v>1834.98</v>
      </c>
      <c r="AR336" s="1">
        <v>6515.75</v>
      </c>
      <c r="AS336">
        <v>815.86</v>
      </c>
      <c r="AT336">
        <v>339.83</v>
      </c>
      <c r="AU336" s="1">
        <v>10590.73</v>
      </c>
      <c r="AV336" s="1">
        <v>3838.33</v>
      </c>
      <c r="AW336">
        <v>0.33950000000000002</v>
      </c>
      <c r="AX336" s="1">
        <v>5704.18</v>
      </c>
      <c r="AY336">
        <v>0.50449999999999995</v>
      </c>
      <c r="AZ336">
        <v>867.55</v>
      </c>
      <c r="BA336">
        <v>7.6700000000000004E-2</v>
      </c>
      <c r="BB336">
        <v>897.21</v>
      </c>
      <c r="BC336">
        <v>7.9299999999999995E-2</v>
      </c>
      <c r="BD336" s="1">
        <v>11307.26</v>
      </c>
      <c r="BE336" s="1">
        <v>2174.0500000000002</v>
      </c>
      <c r="BF336">
        <v>0.50970000000000004</v>
      </c>
      <c r="BG336">
        <v>0.60440000000000005</v>
      </c>
      <c r="BH336">
        <v>0.21609999999999999</v>
      </c>
      <c r="BI336">
        <v>0.12520000000000001</v>
      </c>
      <c r="BJ336">
        <v>2.75E-2</v>
      </c>
      <c r="BK336">
        <v>2.6800000000000001E-2</v>
      </c>
    </row>
    <row r="337" spans="1:63" x14ac:dyDescent="0.25">
      <c r="A337" t="s">
        <v>335</v>
      </c>
      <c r="B337">
        <v>44404</v>
      </c>
      <c r="C337">
        <v>26</v>
      </c>
      <c r="D337">
        <v>287.02</v>
      </c>
      <c r="E337" s="1">
        <v>7462.57</v>
      </c>
      <c r="F337" s="1">
        <v>5947.84</v>
      </c>
      <c r="G337">
        <v>4.1000000000000003E-3</v>
      </c>
      <c r="H337">
        <v>5.0000000000000001E-4</v>
      </c>
      <c r="I337">
        <v>0.16109999999999999</v>
      </c>
      <c r="J337">
        <v>2.2000000000000001E-3</v>
      </c>
      <c r="K337">
        <v>0.1096</v>
      </c>
      <c r="L337">
        <v>0.61350000000000005</v>
      </c>
      <c r="M337">
        <v>0.1091</v>
      </c>
      <c r="N337">
        <v>1</v>
      </c>
      <c r="O337">
        <v>4.6300000000000001E-2</v>
      </c>
      <c r="P337">
        <v>0.16420000000000001</v>
      </c>
      <c r="Q337" s="1">
        <v>54541.440000000002</v>
      </c>
      <c r="R337">
        <v>0.28460000000000002</v>
      </c>
      <c r="S337">
        <v>0.1328</v>
      </c>
      <c r="T337">
        <v>0.5827</v>
      </c>
      <c r="U337">
        <v>24</v>
      </c>
      <c r="V337" s="1">
        <v>90567.63</v>
      </c>
      <c r="W337">
        <v>298.11</v>
      </c>
      <c r="X337" s="1">
        <v>88572.57</v>
      </c>
      <c r="Y337">
        <v>0.61019999999999996</v>
      </c>
      <c r="Z337">
        <v>0.3029</v>
      </c>
      <c r="AA337">
        <v>8.6900000000000005E-2</v>
      </c>
      <c r="AB337">
        <v>0.38979999999999998</v>
      </c>
      <c r="AC337">
        <v>88.57</v>
      </c>
      <c r="AD337" s="1">
        <v>4226.68</v>
      </c>
      <c r="AE337">
        <v>534.52</v>
      </c>
      <c r="AF337" s="1">
        <v>91614.75</v>
      </c>
      <c r="AG337">
        <v>106</v>
      </c>
      <c r="AH337" s="1">
        <v>25395</v>
      </c>
      <c r="AI337" s="1">
        <v>40464</v>
      </c>
      <c r="AJ337">
        <v>47.72</v>
      </c>
      <c r="AK337">
        <v>47.72</v>
      </c>
      <c r="AL337">
        <v>47.72</v>
      </c>
      <c r="AM337">
        <v>4.92</v>
      </c>
      <c r="AN337">
        <v>0</v>
      </c>
      <c r="AO337">
        <v>1.2854000000000001</v>
      </c>
      <c r="AP337" s="1">
        <v>1194.31</v>
      </c>
      <c r="AQ337" s="1">
        <v>2318.56</v>
      </c>
      <c r="AR337" s="1">
        <v>5720.87</v>
      </c>
      <c r="AS337">
        <v>692.96</v>
      </c>
      <c r="AT337">
        <v>463.18</v>
      </c>
      <c r="AU337" s="1">
        <v>10389.870000000001</v>
      </c>
      <c r="AV337" s="1">
        <v>7041.53</v>
      </c>
      <c r="AW337">
        <v>0.46939999999999998</v>
      </c>
      <c r="AX337" s="1">
        <v>4906.17</v>
      </c>
      <c r="AY337">
        <v>0.3271</v>
      </c>
      <c r="AZ337" s="1">
        <v>1121.1400000000001</v>
      </c>
      <c r="BA337">
        <v>7.4700000000000003E-2</v>
      </c>
      <c r="BB337" s="1">
        <v>1931.76</v>
      </c>
      <c r="BC337">
        <v>0.1288</v>
      </c>
      <c r="BD337" s="1">
        <v>15000.59</v>
      </c>
      <c r="BE337" s="1">
        <v>3545.94</v>
      </c>
      <c r="BF337">
        <v>1.5833999999999999</v>
      </c>
      <c r="BG337">
        <v>0.39639999999999997</v>
      </c>
      <c r="BH337">
        <v>0.12859999999999999</v>
      </c>
      <c r="BI337">
        <v>0.434</v>
      </c>
      <c r="BJ337">
        <v>3.1199999999999999E-2</v>
      </c>
      <c r="BK337">
        <v>9.7999999999999997E-3</v>
      </c>
    </row>
    <row r="338" spans="1:63" x14ac:dyDescent="0.25">
      <c r="A338" t="s">
        <v>336</v>
      </c>
      <c r="B338">
        <v>48173</v>
      </c>
      <c r="C338">
        <v>63</v>
      </c>
      <c r="D338">
        <v>45.64</v>
      </c>
      <c r="E338" s="1">
        <v>2875.22</v>
      </c>
      <c r="F338" s="1">
        <v>2932.76</v>
      </c>
      <c r="G338">
        <v>5.1000000000000004E-3</v>
      </c>
      <c r="H338">
        <v>1E-3</v>
      </c>
      <c r="I338">
        <v>2.46E-2</v>
      </c>
      <c r="J338">
        <v>4.4000000000000003E-3</v>
      </c>
      <c r="K338">
        <v>4.2299999999999997E-2</v>
      </c>
      <c r="L338">
        <v>0.88829999999999998</v>
      </c>
      <c r="M338">
        <v>3.4299999999999997E-2</v>
      </c>
      <c r="N338">
        <v>0.33389999999999997</v>
      </c>
      <c r="O338">
        <v>1.4E-3</v>
      </c>
      <c r="P338">
        <v>0.12959999999999999</v>
      </c>
      <c r="Q338" s="1">
        <v>57796.54</v>
      </c>
      <c r="R338">
        <v>0.35199999999999998</v>
      </c>
      <c r="S338">
        <v>0.14799999999999999</v>
      </c>
      <c r="T338">
        <v>0.5</v>
      </c>
      <c r="U338">
        <v>14.2</v>
      </c>
      <c r="V338" s="1">
        <v>86736.69</v>
      </c>
      <c r="W338">
        <v>194.32</v>
      </c>
      <c r="X338" s="1">
        <v>160264.74</v>
      </c>
      <c r="Y338">
        <v>0.84360000000000002</v>
      </c>
      <c r="Z338">
        <v>0.1031</v>
      </c>
      <c r="AA338">
        <v>5.3400000000000003E-2</v>
      </c>
      <c r="AB338">
        <v>0.15640000000000001</v>
      </c>
      <c r="AC338">
        <v>160.26</v>
      </c>
      <c r="AD338" s="1">
        <v>6330.4</v>
      </c>
      <c r="AE338">
        <v>868.61</v>
      </c>
      <c r="AF338" s="1">
        <v>157742.01</v>
      </c>
      <c r="AG338">
        <v>423</v>
      </c>
      <c r="AH338" s="1">
        <v>35741</v>
      </c>
      <c r="AI338" s="1">
        <v>54579</v>
      </c>
      <c r="AJ338">
        <v>55.74</v>
      </c>
      <c r="AK338">
        <v>38.76</v>
      </c>
      <c r="AL338">
        <v>37.159999999999997</v>
      </c>
      <c r="AM338">
        <v>0</v>
      </c>
      <c r="AN338">
        <v>0</v>
      </c>
      <c r="AO338">
        <v>1.1335</v>
      </c>
      <c r="AP338" s="1">
        <v>1085.19</v>
      </c>
      <c r="AQ338" s="1">
        <v>1801.86</v>
      </c>
      <c r="AR338" s="1">
        <v>5538.66</v>
      </c>
      <c r="AS338">
        <v>450.66</v>
      </c>
      <c r="AT338">
        <v>425.42</v>
      </c>
      <c r="AU338" s="1">
        <v>9301.7900000000009</v>
      </c>
      <c r="AV338" s="1">
        <v>4540.58</v>
      </c>
      <c r="AW338">
        <v>0.36919999999999997</v>
      </c>
      <c r="AX338" s="1">
        <v>5145.8500000000004</v>
      </c>
      <c r="AY338">
        <v>0.41839999999999999</v>
      </c>
      <c r="AZ338" s="1">
        <v>2003.44</v>
      </c>
      <c r="BA338">
        <v>0.16289999999999999</v>
      </c>
      <c r="BB338">
        <v>607.84</v>
      </c>
      <c r="BC338">
        <v>4.9399999999999999E-2</v>
      </c>
      <c r="BD338" s="1">
        <v>12297.73</v>
      </c>
      <c r="BE338" s="1">
        <v>4156.91</v>
      </c>
      <c r="BF338">
        <v>0.91749999999999998</v>
      </c>
      <c r="BG338">
        <v>0.53720000000000001</v>
      </c>
      <c r="BH338">
        <v>0.21210000000000001</v>
      </c>
      <c r="BI338">
        <v>0.20069999999999999</v>
      </c>
      <c r="BJ338">
        <v>3.5799999999999998E-2</v>
      </c>
      <c r="BK338">
        <v>1.4200000000000001E-2</v>
      </c>
    </row>
    <row r="339" spans="1:63" x14ac:dyDescent="0.25">
      <c r="A339" t="s">
        <v>337</v>
      </c>
      <c r="B339">
        <v>45500</v>
      </c>
      <c r="C339">
        <v>31</v>
      </c>
      <c r="D339">
        <v>207.65</v>
      </c>
      <c r="E339" s="1">
        <v>6437</v>
      </c>
      <c r="F339" s="1">
        <v>6285.74</v>
      </c>
      <c r="G339">
        <v>2.0400000000000001E-2</v>
      </c>
      <c r="H339">
        <v>1E-3</v>
      </c>
      <c r="I339">
        <v>1.9900000000000001E-2</v>
      </c>
      <c r="J339">
        <v>4.0000000000000002E-4</v>
      </c>
      <c r="K339">
        <v>2.6599999999999999E-2</v>
      </c>
      <c r="L339">
        <v>0.89790000000000003</v>
      </c>
      <c r="M339">
        <v>3.39E-2</v>
      </c>
      <c r="N339">
        <v>0.22819999999999999</v>
      </c>
      <c r="O339">
        <v>8.6E-3</v>
      </c>
      <c r="P339">
        <v>0.11749999999999999</v>
      </c>
      <c r="Q339" s="1">
        <v>62657.89</v>
      </c>
      <c r="R339">
        <v>0.24460000000000001</v>
      </c>
      <c r="S339">
        <v>0.19570000000000001</v>
      </c>
      <c r="T339">
        <v>0.55979999999999996</v>
      </c>
      <c r="U339">
        <v>28</v>
      </c>
      <c r="V339" s="1">
        <v>91434.14</v>
      </c>
      <c r="W339">
        <v>222.81</v>
      </c>
      <c r="X339" s="1">
        <v>142526.42000000001</v>
      </c>
      <c r="Y339">
        <v>0.80759999999999998</v>
      </c>
      <c r="Z339">
        <v>0.15890000000000001</v>
      </c>
      <c r="AA339">
        <v>3.3599999999999998E-2</v>
      </c>
      <c r="AB339">
        <v>0.19239999999999999</v>
      </c>
      <c r="AC339">
        <v>142.53</v>
      </c>
      <c r="AD339" s="1">
        <v>6573.73</v>
      </c>
      <c r="AE339">
        <v>789.49</v>
      </c>
      <c r="AF339" s="1">
        <v>152457.71</v>
      </c>
      <c r="AG339">
        <v>413</v>
      </c>
      <c r="AH339" s="1">
        <v>43217</v>
      </c>
      <c r="AI339" s="1">
        <v>73297</v>
      </c>
      <c r="AJ339">
        <v>77.2</v>
      </c>
      <c r="AK339">
        <v>43.1</v>
      </c>
      <c r="AL339">
        <v>54.92</v>
      </c>
      <c r="AM339">
        <v>3.8</v>
      </c>
      <c r="AN339">
        <v>0</v>
      </c>
      <c r="AO339">
        <v>0.74360000000000004</v>
      </c>
      <c r="AP339" s="1">
        <v>1161.83</v>
      </c>
      <c r="AQ339" s="1">
        <v>1965</v>
      </c>
      <c r="AR339" s="1">
        <v>6042.34</v>
      </c>
      <c r="AS339">
        <v>426.83</v>
      </c>
      <c r="AT339">
        <v>192.01</v>
      </c>
      <c r="AU339" s="1">
        <v>9788.01</v>
      </c>
      <c r="AV339" s="1">
        <v>4307.12</v>
      </c>
      <c r="AW339">
        <v>0.36049999999999999</v>
      </c>
      <c r="AX339" s="1">
        <v>5767.82</v>
      </c>
      <c r="AY339">
        <v>0.48280000000000001</v>
      </c>
      <c r="AZ339" s="1">
        <v>1313.56</v>
      </c>
      <c r="BA339">
        <v>0.11</v>
      </c>
      <c r="BB339">
        <v>558.14</v>
      </c>
      <c r="BC339">
        <v>4.6699999999999998E-2</v>
      </c>
      <c r="BD339" s="1">
        <v>11946.63</v>
      </c>
      <c r="BE339" s="1">
        <v>3271.08</v>
      </c>
      <c r="BF339">
        <v>0.52849999999999997</v>
      </c>
      <c r="BG339">
        <v>0.52549999999999997</v>
      </c>
      <c r="BH339">
        <v>0.20100000000000001</v>
      </c>
      <c r="BI339">
        <v>0.21859999999999999</v>
      </c>
      <c r="BJ339">
        <v>4.1500000000000002E-2</v>
      </c>
      <c r="BK339">
        <v>1.3299999999999999E-2</v>
      </c>
    </row>
    <row r="340" spans="1:63" x14ac:dyDescent="0.25">
      <c r="A340" t="s">
        <v>338</v>
      </c>
      <c r="B340">
        <v>50633</v>
      </c>
      <c r="C340">
        <v>54</v>
      </c>
      <c r="D340">
        <v>10.74</v>
      </c>
      <c r="E340">
        <v>579.71</v>
      </c>
      <c r="F340">
        <v>556.83000000000004</v>
      </c>
      <c r="G340">
        <v>3.5999999999999999E-3</v>
      </c>
      <c r="H340">
        <v>1.8E-3</v>
      </c>
      <c r="I340">
        <v>3.5999999999999999E-3</v>
      </c>
      <c r="J340">
        <v>0</v>
      </c>
      <c r="K340">
        <v>5.4100000000000002E-2</v>
      </c>
      <c r="L340">
        <v>0.91930000000000001</v>
      </c>
      <c r="M340">
        <v>1.7600000000000001E-2</v>
      </c>
      <c r="N340">
        <v>0.43580000000000002</v>
      </c>
      <c r="O340">
        <v>3.5999999999999999E-3</v>
      </c>
      <c r="P340">
        <v>0.1414</v>
      </c>
      <c r="Q340" s="1">
        <v>47791.22</v>
      </c>
      <c r="R340">
        <v>0.375</v>
      </c>
      <c r="S340">
        <v>8.3299999999999999E-2</v>
      </c>
      <c r="T340">
        <v>0.54169999999999996</v>
      </c>
      <c r="U340">
        <v>6.9</v>
      </c>
      <c r="V340" s="1">
        <v>63119.83</v>
      </c>
      <c r="W340">
        <v>79.8</v>
      </c>
      <c r="X340" s="1">
        <v>133297.41</v>
      </c>
      <c r="Y340">
        <v>0.84799999999999998</v>
      </c>
      <c r="Z340">
        <v>0.11609999999999999</v>
      </c>
      <c r="AA340">
        <v>3.5900000000000001E-2</v>
      </c>
      <c r="AB340">
        <v>0.152</v>
      </c>
      <c r="AC340">
        <v>133.30000000000001</v>
      </c>
      <c r="AD340" s="1">
        <v>3640.54</v>
      </c>
      <c r="AE340">
        <v>494.09</v>
      </c>
      <c r="AF340" s="1">
        <v>111262.15</v>
      </c>
      <c r="AG340">
        <v>197</v>
      </c>
      <c r="AH340" s="1">
        <v>30107</v>
      </c>
      <c r="AI340" s="1">
        <v>44221</v>
      </c>
      <c r="AJ340">
        <v>52.4</v>
      </c>
      <c r="AK340">
        <v>25.6</v>
      </c>
      <c r="AL340">
        <v>32.06</v>
      </c>
      <c r="AM340">
        <v>4</v>
      </c>
      <c r="AN340" s="1">
        <v>1152.92</v>
      </c>
      <c r="AO340">
        <v>1.4371</v>
      </c>
      <c r="AP340" s="1">
        <v>1712.9</v>
      </c>
      <c r="AQ340" s="1">
        <v>2129.0500000000002</v>
      </c>
      <c r="AR340" s="1">
        <v>5632.59</v>
      </c>
      <c r="AS340">
        <v>465.02</v>
      </c>
      <c r="AT340">
        <v>259.58999999999997</v>
      </c>
      <c r="AU340" s="1">
        <v>10199.17</v>
      </c>
      <c r="AV340" s="1">
        <v>7919.34</v>
      </c>
      <c r="AW340">
        <v>0.54600000000000004</v>
      </c>
      <c r="AX340" s="1">
        <v>4385.28</v>
      </c>
      <c r="AY340">
        <v>0.30230000000000001</v>
      </c>
      <c r="AZ340" s="1">
        <v>1453.42</v>
      </c>
      <c r="BA340">
        <v>0.1002</v>
      </c>
      <c r="BB340">
        <v>747.17</v>
      </c>
      <c r="BC340">
        <v>5.1499999999999997E-2</v>
      </c>
      <c r="BD340" s="1">
        <v>14505.21</v>
      </c>
      <c r="BE340" s="1">
        <v>6648.74</v>
      </c>
      <c r="BF340">
        <v>2.6257000000000001</v>
      </c>
      <c r="BG340">
        <v>0.49230000000000002</v>
      </c>
      <c r="BH340">
        <v>0.22339999999999999</v>
      </c>
      <c r="BI340">
        <v>0.2266</v>
      </c>
      <c r="BJ340">
        <v>3.7499999999999999E-2</v>
      </c>
      <c r="BK340">
        <v>2.0199999999999999E-2</v>
      </c>
    </row>
    <row r="341" spans="1:63" x14ac:dyDescent="0.25">
      <c r="A341" t="s">
        <v>339</v>
      </c>
      <c r="B341">
        <v>49361</v>
      </c>
      <c r="C341">
        <v>46</v>
      </c>
      <c r="D341">
        <v>8.86</v>
      </c>
      <c r="E341">
        <v>407.6</v>
      </c>
      <c r="F341">
        <v>476.46</v>
      </c>
      <c r="G341">
        <v>0</v>
      </c>
      <c r="H341">
        <v>0</v>
      </c>
      <c r="I341">
        <v>0</v>
      </c>
      <c r="J341">
        <v>0</v>
      </c>
      <c r="K341">
        <v>8.3999999999999995E-3</v>
      </c>
      <c r="L341">
        <v>0.98740000000000006</v>
      </c>
      <c r="M341">
        <v>4.1999999999999997E-3</v>
      </c>
      <c r="N341">
        <v>0</v>
      </c>
      <c r="O341">
        <v>0</v>
      </c>
      <c r="P341">
        <v>0.1042</v>
      </c>
      <c r="Q341" s="1">
        <v>50985.120000000003</v>
      </c>
      <c r="R341">
        <v>0.40539999999999998</v>
      </c>
      <c r="S341">
        <v>0.27029999999999998</v>
      </c>
      <c r="T341">
        <v>0.32429999999999998</v>
      </c>
      <c r="U341">
        <v>3.9</v>
      </c>
      <c r="V341" s="1">
        <v>72348.97</v>
      </c>
      <c r="W341">
        <v>104.31</v>
      </c>
      <c r="X341" s="1">
        <v>159129.64000000001</v>
      </c>
      <c r="Y341">
        <v>0.95420000000000005</v>
      </c>
      <c r="Z341">
        <v>1.5100000000000001E-2</v>
      </c>
      <c r="AA341">
        <v>3.0700000000000002E-2</v>
      </c>
      <c r="AB341">
        <v>4.58E-2</v>
      </c>
      <c r="AC341">
        <v>159.13</v>
      </c>
      <c r="AD341" s="1">
        <v>3253.17</v>
      </c>
      <c r="AE341">
        <v>404.04</v>
      </c>
      <c r="AF341" s="1">
        <v>109656.33</v>
      </c>
      <c r="AG341">
        <v>183</v>
      </c>
      <c r="AH341" s="1">
        <v>38758</v>
      </c>
      <c r="AI341" s="1">
        <v>55793</v>
      </c>
      <c r="AJ341">
        <v>31</v>
      </c>
      <c r="AK341">
        <v>20</v>
      </c>
      <c r="AL341">
        <v>26.99</v>
      </c>
      <c r="AM341">
        <v>4.6500000000000004</v>
      </c>
      <c r="AN341" s="1">
        <v>1528.86</v>
      </c>
      <c r="AO341">
        <v>1.321</v>
      </c>
      <c r="AP341">
        <v>863.74</v>
      </c>
      <c r="AQ341" s="1">
        <v>2247.35</v>
      </c>
      <c r="AR341" s="1">
        <v>5780.81</v>
      </c>
      <c r="AS341">
        <v>267.27999999999997</v>
      </c>
      <c r="AT341">
        <v>289.74</v>
      </c>
      <c r="AU341" s="1">
        <v>9448.85</v>
      </c>
      <c r="AV341" s="1">
        <v>6300.38</v>
      </c>
      <c r="AW341">
        <v>0.499</v>
      </c>
      <c r="AX341" s="1">
        <v>3824.54</v>
      </c>
      <c r="AY341">
        <v>0.3029</v>
      </c>
      <c r="AZ341" s="1">
        <v>2114.81</v>
      </c>
      <c r="BA341">
        <v>0.16750000000000001</v>
      </c>
      <c r="BB341">
        <v>385.3</v>
      </c>
      <c r="BC341">
        <v>3.0499999999999999E-2</v>
      </c>
      <c r="BD341" s="1">
        <v>12625.03</v>
      </c>
      <c r="BE341" s="1">
        <v>7717.29</v>
      </c>
      <c r="BF341">
        <v>2.5226999999999999</v>
      </c>
      <c r="BG341">
        <v>0.54869999999999997</v>
      </c>
      <c r="BH341">
        <v>0.19889999999999999</v>
      </c>
      <c r="BI341">
        <v>0.16439999999999999</v>
      </c>
      <c r="BJ341">
        <v>5.5800000000000002E-2</v>
      </c>
      <c r="BK341">
        <v>3.2099999999999997E-2</v>
      </c>
    </row>
    <row r="342" spans="1:63" x14ac:dyDescent="0.25">
      <c r="A342" t="s">
        <v>340</v>
      </c>
      <c r="B342">
        <v>45518</v>
      </c>
      <c r="C342">
        <v>46</v>
      </c>
      <c r="D342">
        <v>30.98</v>
      </c>
      <c r="E342" s="1">
        <v>1425.17</v>
      </c>
      <c r="F342" s="1">
        <v>1384.66</v>
      </c>
      <c r="G342">
        <v>2.3E-3</v>
      </c>
      <c r="H342">
        <v>0</v>
      </c>
      <c r="I342">
        <v>5.3E-3</v>
      </c>
      <c r="J342">
        <v>2.8E-3</v>
      </c>
      <c r="K342">
        <v>1.24E-2</v>
      </c>
      <c r="L342">
        <v>0.95660000000000001</v>
      </c>
      <c r="M342">
        <v>2.07E-2</v>
      </c>
      <c r="N342">
        <v>0.42780000000000001</v>
      </c>
      <c r="O342">
        <v>0</v>
      </c>
      <c r="P342">
        <v>0.1135</v>
      </c>
      <c r="Q342" s="1">
        <v>57382.9</v>
      </c>
      <c r="R342">
        <v>0.14419999999999999</v>
      </c>
      <c r="S342">
        <v>0.16350000000000001</v>
      </c>
      <c r="T342">
        <v>0.69230000000000003</v>
      </c>
      <c r="U342">
        <v>9.4</v>
      </c>
      <c r="V342" s="1">
        <v>83081.279999999999</v>
      </c>
      <c r="W342">
        <v>144.83000000000001</v>
      </c>
      <c r="X342" s="1">
        <v>125900.32</v>
      </c>
      <c r="Y342">
        <v>0.88580000000000003</v>
      </c>
      <c r="Z342">
        <v>6.0900000000000003E-2</v>
      </c>
      <c r="AA342">
        <v>5.33E-2</v>
      </c>
      <c r="AB342">
        <v>0.1142</v>
      </c>
      <c r="AC342">
        <v>125.9</v>
      </c>
      <c r="AD342" s="1">
        <v>4369.76</v>
      </c>
      <c r="AE342">
        <v>589.52</v>
      </c>
      <c r="AF342" s="1">
        <v>129863.96</v>
      </c>
      <c r="AG342">
        <v>283</v>
      </c>
      <c r="AH342" s="1">
        <v>31474</v>
      </c>
      <c r="AI342" s="1">
        <v>49469</v>
      </c>
      <c r="AJ342">
        <v>65.48</v>
      </c>
      <c r="AK342">
        <v>32.4</v>
      </c>
      <c r="AL342">
        <v>41.29</v>
      </c>
      <c r="AM342">
        <v>3.6</v>
      </c>
      <c r="AN342">
        <v>103.87</v>
      </c>
      <c r="AO342">
        <v>1.115</v>
      </c>
      <c r="AP342" s="1">
        <v>1452.94</v>
      </c>
      <c r="AQ342" s="1">
        <v>1423.96</v>
      </c>
      <c r="AR342" s="1">
        <v>5445.5</v>
      </c>
      <c r="AS342">
        <v>624.70000000000005</v>
      </c>
      <c r="AT342">
        <v>828.25</v>
      </c>
      <c r="AU342" s="1">
        <v>9775.3799999999992</v>
      </c>
      <c r="AV342" s="1">
        <v>5853.94</v>
      </c>
      <c r="AW342">
        <v>0.50470000000000004</v>
      </c>
      <c r="AX342" s="1">
        <v>3831.68</v>
      </c>
      <c r="AY342">
        <v>0.33029999999999998</v>
      </c>
      <c r="AZ342" s="1">
        <v>1269.32</v>
      </c>
      <c r="BA342">
        <v>0.1094</v>
      </c>
      <c r="BB342">
        <v>644.08000000000004</v>
      </c>
      <c r="BC342">
        <v>5.5500000000000001E-2</v>
      </c>
      <c r="BD342" s="1">
        <v>11599.02</v>
      </c>
      <c r="BE342" s="1">
        <v>3913.26</v>
      </c>
      <c r="BF342">
        <v>1.1422000000000001</v>
      </c>
      <c r="BG342">
        <v>0.54859999999999998</v>
      </c>
      <c r="BH342">
        <v>0.24360000000000001</v>
      </c>
      <c r="BI342">
        <v>0.16930000000000001</v>
      </c>
      <c r="BJ342">
        <v>2.63E-2</v>
      </c>
      <c r="BK342">
        <v>1.23E-2</v>
      </c>
    </row>
    <row r="343" spans="1:63" x14ac:dyDescent="0.25">
      <c r="A343" t="s">
        <v>341</v>
      </c>
      <c r="B343">
        <v>49890</v>
      </c>
      <c r="C343">
        <v>81</v>
      </c>
      <c r="D343">
        <v>23.08</v>
      </c>
      <c r="E343" s="1">
        <v>1869.76</v>
      </c>
      <c r="F343" s="1">
        <v>1817.2</v>
      </c>
      <c r="G343">
        <v>1.2999999999999999E-3</v>
      </c>
      <c r="H343">
        <v>5.9999999999999995E-4</v>
      </c>
      <c r="I343">
        <v>0.01</v>
      </c>
      <c r="J343">
        <v>5.9999999999999995E-4</v>
      </c>
      <c r="K343">
        <v>1.2E-2</v>
      </c>
      <c r="L343">
        <v>0.95240000000000002</v>
      </c>
      <c r="M343">
        <v>2.3300000000000001E-2</v>
      </c>
      <c r="N343">
        <v>0.50629999999999997</v>
      </c>
      <c r="O343">
        <v>1.1999999999999999E-3</v>
      </c>
      <c r="P343">
        <v>0.15459999999999999</v>
      </c>
      <c r="Q343" s="1">
        <v>51216.9</v>
      </c>
      <c r="R343">
        <v>0.14410000000000001</v>
      </c>
      <c r="S343">
        <v>0.14410000000000001</v>
      </c>
      <c r="T343">
        <v>0.71189999999999998</v>
      </c>
      <c r="U343">
        <v>10.5</v>
      </c>
      <c r="V343" s="1">
        <v>77074.759999999995</v>
      </c>
      <c r="W343">
        <v>170.1</v>
      </c>
      <c r="X343" s="1">
        <v>113284.44</v>
      </c>
      <c r="Y343">
        <v>0.76990000000000003</v>
      </c>
      <c r="Z343">
        <v>0.14510000000000001</v>
      </c>
      <c r="AA343">
        <v>8.5000000000000006E-2</v>
      </c>
      <c r="AB343">
        <v>0.2301</v>
      </c>
      <c r="AC343">
        <v>113.28</v>
      </c>
      <c r="AD343" s="1">
        <v>3455.23</v>
      </c>
      <c r="AE343">
        <v>456.16</v>
      </c>
      <c r="AF343" s="1">
        <v>106840.11</v>
      </c>
      <c r="AG343">
        <v>158</v>
      </c>
      <c r="AH343" s="1">
        <v>31164</v>
      </c>
      <c r="AI343" s="1">
        <v>47531</v>
      </c>
      <c r="AJ343">
        <v>41.29</v>
      </c>
      <c r="AK343">
        <v>29.16</v>
      </c>
      <c r="AL343">
        <v>31.27</v>
      </c>
      <c r="AM343">
        <v>4.3</v>
      </c>
      <c r="AN343">
        <v>0</v>
      </c>
      <c r="AO343">
        <v>0.85870000000000002</v>
      </c>
      <c r="AP343" s="1">
        <v>1201.33</v>
      </c>
      <c r="AQ343" s="1">
        <v>1621.08</v>
      </c>
      <c r="AR343" s="1">
        <v>5254.62</v>
      </c>
      <c r="AS343">
        <v>531.77</v>
      </c>
      <c r="AT343">
        <v>134.85</v>
      </c>
      <c r="AU343" s="1">
        <v>8743.67</v>
      </c>
      <c r="AV343" s="1">
        <v>6705.38</v>
      </c>
      <c r="AW343">
        <v>0.57230000000000003</v>
      </c>
      <c r="AX343" s="1">
        <v>2985.72</v>
      </c>
      <c r="AY343">
        <v>0.25480000000000003</v>
      </c>
      <c r="AZ343" s="1">
        <v>1026.96</v>
      </c>
      <c r="BA343">
        <v>8.77E-2</v>
      </c>
      <c r="BB343">
        <v>998.03</v>
      </c>
      <c r="BC343">
        <v>8.5199999999999998E-2</v>
      </c>
      <c r="BD343" s="1">
        <v>11716.1</v>
      </c>
      <c r="BE343" s="1">
        <v>6160.93</v>
      </c>
      <c r="BF343">
        <v>2.1939000000000002</v>
      </c>
      <c r="BG343">
        <v>0.51649999999999996</v>
      </c>
      <c r="BH343">
        <v>0.22170000000000001</v>
      </c>
      <c r="BI343">
        <v>0.1978</v>
      </c>
      <c r="BJ343">
        <v>3.4599999999999999E-2</v>
      </c>
      <c r="BK343">
        <v>2.9499999999999998E-2</v>
      </c>
    </row>
    <row r="344" spans="1:63" x14ac:dyDescent="0.25">
      <c r="A344" t="s">
        <v>342</v>
      </c>
      <c r="B344">
        <v>49627</v>
      </c>
      <c r="C344">
        <v>80</v>
      </c>
      <c r="D344">
        <v>16.61</v>
      </c>
      <c r="E344" s="1">
        <v>1328.87</v>
      </c>
      <c r="F344" s="1">
        <v>1394.88</v>
      </c>
      <c r="G344">
        <v>0</v>
      </c>
      <c r="H344">
        <v>0</v>
      </c>
      <c r="I344">
        <v>7.1000000000000004E-3</v>
      </c>
      <c r="J344">
        <v>2.9999999999999997E-4</v>
      </c>
      <c r="K344">
        <v>6.1999999999999998E-3</v>
      </c>
      <c r="L344">
        <v>0.97350000000000003</v>
      </c>
      <c r="M344">
        <v>1.29E-2</v>
      </c>
      <c r="N344">
        <v>0.4385</v>
      </c>
      <c r="O344">
        <v>0</v>
      </c>
      <c r="P344">
        <v>0.14380000000000001</v>
      </c>
      <c r="Q344" s="1">
        <v>54780.71</v>
      </c>
      <c r="R344">
        <v>0.125</v>
      </c>
      <c r="S344">
        <v>0.20449999999999999</v>
      </c>
      <c r="T344">
        <v>0.67049999999999998</v>
      </c>
      <c r="U344">
        <v>7</v>
      </c>
      <c r="V344" s="1">
        <v>78788.570000000007</v>
      </c>
      <c r="W344">
        <v>181.33</v>
      </c>
      <c r="X344" s="1">
        <v>80286.259999999995</v>
      </c>
      <c r="Y344">
        <v>0.88490000000000002</v>
      </c>
      <c r="Z344">
        <v>3.9699999999999999E-2</v>
      </c>
      <c r="AA344">
        <v>7.5300000000000006E-2</v>
      </c>
      <c r="AB344">
        <v>0.11509999999999999</v>
      </c>
      <c r="AC344">
        <v>80.290000000000006</v>
      </c>
      <c r="AD344" s="1">
        <v>1818.09</v>
      </c>
      <c r="AE344">
        <v>258</v>
      </c>
      <c r="AF344" s="1">
        <v>67250.78</v>
      </c>
      <c r="AG344">
        <v>35</v>
      </c>
      <c r="AH344" s="1">
        <v>33493</v>
      </c>
      <c r="AI344" s="1">
        <v>50175</v>
      </c>
      <c r="AJ344">
        <v>29.58</v>
      </c>
      <c r="AK344">
        <v>22.04</v>
      </c>
      <c r="AL344">
        <v>22.94</v>
      </c>
      <c r="AM344">
        <v>5.1100000000000003</v>
      </c>
      <c r="AN344">
        <v>0</v>
      </c>
      <c r="AO344">
        <v>0.62339999999999995</v>
      </c>
      <c r="AP344" s="1">
        <v>1252.23</v>
      </c>
      <c r="AQ344" s="1">
        <v>2037.91</v>
      </c>
      <c r="AR344" s="1">
        <v>5443.5</v>
      </c>
      <c r="AS344">
        <v>346.7</v>
      </c>
      <c r="AT344">
        <v>203.48</v>
      </c>
      <c r="AU344" s="1">
        <v>9283.7999999999993</v>
      </c>
      <c r="AV344" s="1">
        <v>8154.42</v>
      </c>
      <c r="AW344">
        <v>0.66749999999999998</v>
      </c>
      <c r="AX344" s="1">
        <v>1374.98</v>
      </c>
      <c r="AY344">
        <v>0.11260000000000001</v>
      </c>
      <c r="AZ344" s="1">
        <v>1895.64</v>
      </c>
      <c r="BA344">
        <v>0.1552</v>
      </c>
      <c r="BB344">
        <v>790.68</v>
      </c>
      <c r="BC344">
        <v>6.4699999999999994E-2</v>
      </c>
      <c r="BD344" s="1">
        <v>12215.72</v>
      </c>
      <c r="BE344" s="1">
        <v>7838.8</v>
      </c>
      <c r="BF344">
        <v>3.3433000000000002</v>
      </c>
      <c r="BG344">
        <v>0.4965</v>
      </c>
      <c r="BH344">
        <v>0.21959999999999999</v>
      </c>
      <c r="BI344">
        <v>0.22459999999999999</v>
      </c>
      <c r="BJ344">
        <v>4.1599999999999998E-2</v>
      </c>
      <c r="BK344">
        <v>1.77E-2</v>
      </c>
    </row>
    <row r="345" spans="1:63" x14ac:dyDescent="0.25">
      <c r="A345" t="s">
        <v>343</v>
      </c>
      <c r="B345">
        <v>45948</v>
      </c>
      <c r="C345">
        <v>30</v>
      </c>
      <c r="D345">
        <v>28.97</v>
      </c>
      <c r="E345">
        <v>869.24</v>
      </c>
      <c r="F345">
        <v>850.16</v>
      </c>
      <c r="G345">
        <v>4.7000000000000002E-3</v>
      </c>
      <c r="H345">
        <v>2.3999999999999998E-3</v>
      </c>
      <c r="I345">
        <v>7.1000000000000004E-3</v>
      </c>
      <c r="J345">
        <v>0</v>
      </c>
      <c r="K345">
        <v>2.2700000000000001E-2</v>
      </c>
      <c r="L345">
        <v>0.96309999999999996</v>
      </c>
      <c r="M345">
        <v>0</v>
      </c>
      <c r="N345">
        <v>0.1085</v>
      </c>
      <c r="O345">
        <v>2.3999999999999998E-3</v>
      </c>
      <c r="P345">
        <v>0.1069</v>
      </c>
      <c r="Q345" s="1">
        <v>58415.32</v>
      </c>
      <c r="R345">
        <v>0.1077</v>
      </c>
      <c r="S345">
        <v>0.26150000000000001</v>
      </c>
      <c r="T345">
        <v>0.63080000000000003</v>
      </c>
      <c r="U345">
        <v>5</v>
      </c>
      <c r="V345" s="1">
        <v>64693.8</v>
      </c>
      <c r="W345">
        <v>173.69</v>
      </c>
      <c r="X345" s="1">
        <v>160893.92000000001</v>
      </c>
      <c r="Y345">
        <v>0.78310000000000002</v>
      </c>
      <c r="Z345">
        <v>0.20699999999999999</v>
      </c>
      <c r="AA345">
        <v>0.01</v>
      </c>
      <c r="AB345">
        <v>0.21690000000000001</v>
      </c>
      <c r="AC345">
        <v>160.88999999999999</v>
      </c>
      <c r="AD345" s="1">
        <v>4408.2299999999996</v>
      </c>
      <c r="AE345">
        <v>548.79999999999995</v>
      </c>
      <c r="AF345" s="1">
        <v>151000.26999999999</v>
      </c>
      <c r="AG345">
        <v>405</v>
      </c>
      <c r="AH345" s="1">
        <v>41215</v>
      </c>
      <c r="AI345" s="1">
        <v>77673</v>
      </c>
      <c r="AJ345">
        <v>44.87</v>
      </c>
      <c r="AK345">
        <v>23.88</v>
      </c>
      <c r="AL345">
        <v>39.880000000000003</v>
      </c>
      <c r="AM345">
        <v>4.8</v>
      </c>
      <c r="AN345" s="1">
        <v>1832.38</v>
      </c>
      <c r="AO345">
        <v>0.92659999999999998</v>
      </c>
      <c r="AP345">
        <v>908.4</v>
      </c>
      <c r="AQ345" s="1">
        <v>1785.68</v>
      </c>
      <c r="AR345" s="1">
        <v>5938.82</v>
      </c>
      <c r="AS345">
        <v>282.97000000000003</v>
      </c>
      <c r="AT345">
        <v>238.61</v>
      </c>
      <c r="AU345" s="1">
        <v>9154.4699999999993</v>
      </c>
      <c r="AV345" s="1">
        <v>5301.07</v>
      </c>
      <c r="AW345">
        <v>0.41970000000000002</v>
      </c>
      <c r="AX345" s="1">
        <v>5977.63</v>
      </c>
      <c r="AY345">
        <v>0.47320000000000001</v>
      </c>
      <c r="AZ345" s="1">
        <v>1017.82</v>
      </c>
      <c r="BA345">
        <v>8.0600000000000005E-2</v>
      </c>
      <c r="BB345">
        <v>334.53</v>
      </c>
      <c r="BC345">
        <v>2.6499999999999999E-2</v>
      </c>
      <c r="BD345" s="1">
        <v>12631.05</v>
      </c>
      <c r="BE345" s="1">
        <v>3572.6</v>
      </c>
      <c r="BF345">
        <v>0.67079999999999995</v>
      </c>
      <c r="BG345">
        <v>0.55230000000000001</v>
      </c>
      <c r="BH345">
        <v>0.23330000000000001</v>
      </c>
      <c r="BI345">
        <v>0.17560000000000001</v>
      </c>
      <c r="BJ345">
        <v>2.3199999999999998E-2</v>
      </c>
      <c r="BK345">
        <v>1.5599999999999999E-2</v>
      </c>
    </row>
    <row r="346" spans="1:63" x14ac:dyDescent="0.25">
      <c r="A346" t="s">
        <v>344</v>
      </c>
      <c r="B346">
        <v>46672</v>
      </c>
      <c r="C346">
        <v>80</v>
      </c>
      <c r="D346">
        <v>8.0500000000000007</v>
      </c>
      <c r="E346">
        <v>643.73</v>
      </c>
      <c r="F346">
        <v>627.73</v>
      </c>
      <c r="G346">
        <v>0</v>
      </c>
      <c r="H346">
        <v>0</v>
      </c>
      <c r="I346">
        <v>0</v>
      </c>
      <c r="J346">
        <v>0</v>
      </c>
      <c r="K346">
        <v>7.7899999999999997E-2</v>
      </c>
      <c r="L346">
        <v>0.9002</v>
      </c>
      <c r="M346">
        <v>2.1899999999999999E-2</v>
      </c>
      <c r="N346">
        <v>0.5353</v>
      </c>
      <c r="O346">
        <v>7.3000000000000001E-3</v>
      </c>
      <c r="P346">
        <v>0.1522</v>
      </c>
      <c r="Q346" s="1">
        <v>54202.46</v>
      </c>
      <c r="R346">
        <v>0.39219999999999999</v>
      </c>
      <c r="S346">
        <v>0.15690000000000001</v>
      </c>
      <c r="T346">
        <v>0.45100000000000001</v>
      </c>
      <c r="U346">
        <v>7</v>
      </c>
      <c r="V346" s="1">
        <v>67545.84</v>
      </c>
      <c r="W346">
        <v>87.27</v>
      </c>
      <c r="X346" s="1">
        <v>154568.93</v>
      </c>
      <c r="Y346">
        <v>0.93049999999999999</v>
      </c>
      <c r="Z346">
        <v>4.4400000000000002E-2</v>
      </c>
      <c r="AA346">
        <v>2.5100000000000001E-2</v>
      </c>
      <c r="AB346">
        <v>6.9500000000000006E-2</v>
      </c>
      <c r="AC346">
        <v>154.57</v>
      </c>
      <c r="AD346" s="1">
        <v>3490.34</v>
      </c>
      <c r="AE346">
        <v>434.94</v>
      </c>
      <c r="AF346" s="1">
        <v>104086.72</v>
      </c>
      <c r="AG346">
        <v>149</v>
      </c>
      <c r="AH346" s="1">
        <v>26389</v>
      </c>
      <c r="AI346" s="1">
        <v>42692</v>
      </c>
      <c r="AJ346">
        <v>28.98</v>
      </c>
      <c r="AK346">
        <v>22.38</v>
      </c>
      <c r="AL346">
        <v>23.12</v>
      </c>
      <c r="AM346">
        <v>4.8</v>
      </c>
      <c r="AN346" s="1">
        <v>1747.65</v>
      </c>
      <c r="AO346">
        <v>2.7526000000000002</v>
      </c>
      <c r="AP346">
        <v>998.71</v>
      </c>
      <c r="AQ346" s="1">
        <v>2383.35</v>
      </c>
      <c r="AR346" s="1">
        <v>7670.73</v>
      </c>
      <c r="AS346">
        <v>538.74</v>
      </c>
      <c r="AT346">
        <v>339.92</v>
      </c>
      <c r="AU346" s="1">
        <v>11931.41</v>
      </c>
      <c r="AV346" s="1">
        <v>8364.31</v>
      </c>
      <c r="AW346">
        <v>0.54279999999999995</v>
      </c>
      <c r="AX346" s="1">
        <v>4724.24</v>
      </c>
      <c r="AY346">
        <v>0.30659999999999998</v>
      </c>
      <c r="AZ346" s="1">
        <v>1333.96</v>
      </c>
      <c r="BA346">
        <v>8.6599999999999996E-2</v>
      </c>
      <c r="BB346">
        <v>986.39</v>
      </c>
      <c r="BC346">
        <v>6.4000000000000001E-2</v>
      </c>
      <c r="BD346" s="1">
        <v>15408.91</v>
      </c>
      <c r="BE346" s="1">
        <v>7637.42</v>
      </c>
      <c r="BF346">
        <v>3.7033999999999998</v>
      </c>
      <c r="BG346">
        <v>0.52510000000000001</v>
      </c>
      <c r="BH346">
        <v>0.21060000000000001</v>
      </c>
      <c r="BI346">
        <v>0.19719999999999999</v>
      </c>
      <c r="BJ346">
        <v>4.1700000000000001E-2</v>
      </c>
      <c r="BK346">
        <v>2.5399999999999999E-2</v>
      </c>
    </row>
    <row r="347" spans="1:63" x14ac:dyDescent="0.25">
      <c r="A347" t="s">
        <v>345</v>
      </c>
      <c r="B347">
        <v>50039</v>
      </c>
      <c r="C347">
        <v>3</v>
      </c>
      <c r="D347">
        <v>216.99</v>
      </c>
      <c r="E347">
        <v>650.98</v>
      </c>
      <c r="F347">
        <v>868.23</v>
      </c>
      <c r="G347">
        <v>1.1999999999999999E-3</v>
      </c>
      <c r="H347">
        <v>1.1999999999999999E-3</v>
      </c>
      <c r="I347">
        <v>1.1999999999999999E-3</v>
      </c>
      <c r="J347">
        <v>0</v>
      </c>
      <c r="K347">
        <v>9.1999999999999998E-3</v>
      </c>
      <c r="L347">
        <v>0.98619999999999997</v>
      </c>
      <c r="M347">
        <v>1.1999999999999999E-3</v>
      </c>
      <c r="N347">
        <v>0.3206</v>
      </c>
      <c r="O347">
        <v>0</v>
      </c>
      <c r="P347">
        <v>0.12939999999999999</v>
      </c>
      <c r="Q347" s="1">
        <v>63783.61</v>
      </c>
      <c r="R347">
        <v>1.67E-2</v>
      </c>
      <c r="S347">
        <v>0.26669999999999999</v>
      </c>
      <c r="T347">
        <v>0.7167</v>
      </c>
      <c r="U347">
        <v>12.3</v>
      </c>
      <c r="V347" s="1">
        <v>51960.98</v>
      </c>
      <c r="W347">
        <v>51.49</v>
      </c>
      <c r="X347" s="1">
        <v>128878.52</v>
      </c>
      <c r="Y347">
        <v>0.70369999999999999</v>
      </c>
      <c r="Z347">
        <v>0.2616</v>
      </c>
      <c r="AA347">
        <v>3.4700000000000002E-2</v>
      </c>
      <c r="AB347">
        <v>0.29630000000000001</v>
      </c>
      <c r="AC347">
        <v>128.88</v>
      </c>
      <c r="AD347" s="1">
        <v>6280.33</v>
      </c>
      <c r="AE347">
        <v>741.67</v>
      </c>
      <c r="AF347" s="1">
        <v>91526.16</v>
      </c>
      <c r="AG347">
        <v>105</v>
      </c>
      <c r="AH347" s="1">
        <v>32163</v>
      </c>
      <c r="AI347" s="1">
        <v>44728</v>
      </c>
      <c r="AJ347">
        <v>82.89</v>
      </c>
      <c r="AK347">
        <v>45.54</v>
      </c>
      <c r="AL347">
        <v>52.78</v>
      </c>
      <c r="AM347">
        <v>5</v>
      </c>
      <c r="AN347">
        <v>0</v>
      </c>
      <c r="AO347">
        <v>1.1093999999999999</v>
      </c>
      <c r="AP347" s="1">
        <v>1472.8</v>
      </c>
      <c r="AQ347" s="1">
        <v>1708.23</v>
      </c>
      <c r="AR347" s="1">
        <v>6572.89</v>
      </c>
      <c r="AS347">
        <v>492.61</v>
      </c>
      <c r="AT347">
        <v>382.76</v>
      </c>
      <c r="AU347" s="1">
        <v>10629.25</v>
      </c>
      <c r="AV347" s="1">
        <v>5758.93</v>
      </c>
      <c r="AW347">
        <v>0.46010000000000001</v>
      </c>
      <c r="AX347" s="1">
        <v>3725.07</v>
      </c>
      <c r="AY347">
        <v>0.29759999999999998</v>
      </c>
      <c r="AZ347" s="1">
        <v>2482.86</v>
      </c>
      <c r="BA347">
        <v>0.1983</v>
      </c>
      <c r="BB347">
        <v>551.14</v>
      </c>
      <c r="BC347">
        <v>4.3999999999999997E-2</v>
      </c>
      <c r="BD347" s="1">
        <v>12518</v>
      </c>
      <c r="BE347" s="1">
        <v>7266.52</v>
      </c>
      <c r="BF347">
        <v>2.5642999999999998</v>
      </c>
      <c r="BG347">
        <v>0.57630000000000003</v>
      </c>
      <c r="BH347">
        <v>0.2341</v>
      </c>
      <c r="BI347">
        <v>0.1424</v>
      </c>
      <c r="BJ347">
        <v>2.6800000000000001E-2</v>
      </c>
      <c r="BK347">
        <v>2.0400000000000001E-2</v>
      </c>
    </row>
    <row r="348" spans="1:63" x14ac:dyDescent="0.25">
      <c r="A348" t="s">
        <v>346</v>
      </c>
      <c r="B348">
        <v>50740</v>
      </c>
      <c r="C348">
        <v>127</v>
      </c>
      <c r="D348">
        <v>7.44</v>
      </c>
      <c r="E348">
        <v>944.38</v>
      </c>
      <c r="F348">
        <v>935.62</v>
      </c>
      <c r="G348">
        <v>0</v>
      </c>
      <c r="H348">
        <v>0</v>
      </c>
      <c r="I348">
        <v>7.4999999999999997E-3</v>
      </c>
      <c r="J348">
        <v>0</v>
      </c>
      <c r="K348">
        <v>7.4999999999999997E-3</v>
      </c>
      <c r="L348">
        <v>0.97860000000000003</v>
      </c>
      <c r="M348">
        <v>6.4000000000000003E-3</v>
      </c>
      <c r="N348">
        <v>0.30869999999999997</v>
      </c>
      <c r="O348">
        <v>0</v>
      </c>
      <c r="P348">
        <v>0.12180000000000001</v>
      </c>
      <c r="Q348" s="1">
        <v>50176.91</v>
      </c>
      <c r="R348">
        <v>0.32650000000000001</v>
      </c>
      <c r="S348">
        <v>2.0400000000000001E-2</v>
      </c>
      <c r="T348">
        <v>0.65310000000000001</v>
      </c>
      <c r="U348">
        <v>9.1</v>
      </c>
      <c r="V348" s="1">
        <v>72219.67</v>
      </c>
      <c r="W348">
        <v>101.86</v>
      </c>
      <c r="X348" s="1">
        <v>164077.88</v>
      </c>
      <c r="Y348">
        <v>0.92230000000000001</v>
      </c>
      <c r="Z348">
        <v>2.1100000000000001E-2</v>
      </c>
      <c r="AA348">
        <v>5.6599999999999998E-2</v>
      </c>
      <c r="AB348">
        <v>7.7700000000000005E-2</v>
      </c>
      <c r="AC348">
        <v>164.08</v>
      </c>
      <c r="AD348" s="1">
        <v>3713.56</v>
      </c>
      <c r="AE348">
        <v>494.01</v>
      </c>
      <c r="AF348" s="1">
        <v>133845.84</v>
      </c>
      <c r="AG348">
        <v>312</v>
      </c>
      <c r="AH348" s="1">
        <v>33763</v>
      </c>
      <c r="AI348" s="1">
        <v>53409</v>
      </c>
      <c r="AJ348">
        <v>38.5</v>
      </c>
      <c r="AK348">
        <v>21.6</v>
      </c>
      <c r="AL348">
        <v>25.24</v>
      </c>
      <c r="AM348">
        <v>5</v>
      </c>
      <c r="AN348" s="1">
        <v>1215.01</v>
      </c>
      <c r="AO348">
        <v>1.2847</v>
      </c>
      <c r="AP348" s="1">
        <v>1125.22</v>
      </c>
      <c r="AQ348" s="1">
        <v>2501.1799999999998</v>
      </c>
      <c r="AR348" s="1">
        <v>4737.91</v>
      </c>
      <c r="AS348">
        <v>850.5</v>
      </c>
      <c r="AT348">
        <v>550.61</v>
      </c>
      <c r="AU348" s="1">
        <v>9765.4500000000007</v>
      </c>
      <c r="AV348" s="1">
        <v>5905.37</v>
      </c>
      <c r="AW348">
        <v>0.4667</v>
      </c>
      <c r="AX348" s="1">
        <v>4656.41</v>
      </c>
      <c r="AY348">
        <v>0.36799999999999999</v>
      </c>
      <c r="AZ348" s="1">
        <v>1550.82</v>
      </c>
      <c r="BA348">
        <v>0.1226</v>
      </c>
      <c r="BB348">
        <v>540.09</v>
      </c>
      <c r="BC348">
        <v>4.2700000000000002E-2</v>
      </c>
      <c r="BD348" s="1">
        <v>12652.69</v>
      </c>
      <c r="BE348" s="1">
        <v>4750.74</v>
      </c>
      <c r="BF348">
        <v>1.3540000000000001</v>
      </c>
      <c r="BG348">
        <v>0.49230000000000002</v>
      </c>
      <c r="BH348">
        <v>0.19170000000000001</v>
      </c>
      <c r="BI348">
        <v>0.25979999999999998</v>
      </c>
      <c r="BJ348">
        <v>4.4600000000000001E-2</v>
      </c>
      <c r="BK348">
        <v>1.15E-2</v>
      </c>
    </row>
    <row r="349" spans="1:63" x14ac:dyDescent="0.25">
      <c r="A349" t="s">
        <v>347</v>
      </c>
      <c r="B349">
        <v>139303</v>
      </c>
      <c r="C349">
        <v>18</v>
      </c>
      <c r="D349">
        <v>146.54</v>
      </c>
      <c r="E349" s="1">
        <v>2637.66</v>
      </c>
      <c r="F349" s="1">
        <v>2541.7600000000002</v>
      </c>
      <c r="G349">
        <v>1.9099999999999999E-2</v>
      </c>
      <c r="H349">
        <v>4.0000000000000002E-4</v>
      </c>
      <c r="I349">
        <v>3.1E-2</v>
      </c>
      <c r="J349">
        <v>1.9E-3</v>
      </c>
      <c r="K349">
        <v>8.0299999999999996E-2</v>
      </c>
      <c r="L349">
        <v>0.83379999999999999</v>
      </c>
      <c r="M349">
        <v>3.3500000000000002E-2</v>
      </c>
      <c r="N349">
        <v>0.28260000000000002</v>
      </c>
      <c r="O349">
        <v>4.8300000000000003E-2</v>
      </c>
      <c r="P349">
        <v>0.1</v>
      </c>
      <c r="Q349" s="1">
        <v>54097.38</v>
      </c>
      <c r="R349">
        <v>0.3846</v>
      </c>
      <c r="S349">
        <v>0.1888</v>
      </c>
      <c r="T349">
        <v>0.42659999999999998</v>
      </c>
      <c r="U349">
        <v>11</v>
      </c>
      <c r="V349" s="1">
        <v>82647.73</v>
      </c>
      <c r="W349">
        <v>230.05</v>
      </c>
      <c r="X349" s="1">
        <v>117485.78</v>
      </c>
      <c r="Y349">
        <v>0.5514</v>
      </c>
      <c r="Z349">
        <v>0.25140000000000001</v>
      </c>
      <c r="AA349">
        <v>0.19719999999999999</v>
      </c>
      <c r="AB349">
        <v>0.4486</v>
      </c>
      <c r="AC349">
        <v>117.49</v>
      </c>
      <c r="AD349" s="1">
        <v>5081.03</v>
      </c>
      <c r="AE349">
        <v>547.26</v>
      </c>
      <c r="AF349" s="1">
        <v>140193.4</v>
      </c>
      <c r="AG349">
        <v>349</v>
      </c>
      <c r="AH349" s="1">
        <v>42991</v>
      </c>
      <c r="AI349" s="1">
        <v>58000</v>
      </c>
      <c r="AJ349">
        <v>44.02</v>
      </c>
      <c r="AK349">
        <v>42.62</v>
      </c>
      <c r="AL349">
        <v>44.02</v>
      </c>
      <c r="AM349">
        <v>5.16</v>
      </c>
      <c r="AN349">
        <v>0</v>
      </c>
      <c r="AO349">
        <v>0.63639999999999997</v>
      </c>
      <c r="AP349" s="1">
        <v>1046.54</v>
      </c>
      <c r="AQ349" s="1">
        <v>1463.49</v>
      </c>
      <c r="AR349" s="1">
        <v>4685.78</v>
      </c>
      <c r="AS349">
        <v>504.73</v>
      </c>
      <c r="AT349">
        <v>279.10000000000002</v>
      </c>
      <c r="AU349" s="1">
        <v>7979.62</v>
      </c>
      <c r="AV349" s="1">
        <v>3417.69</v>
      </c>
      <c r="AW349">
        <v>0.32369999999999999</v>
      </c>
      <c r="AX349" s="1">
        <v>4610.1000000000004</v>
      </c>
      <c r="AY349">
        <v>0.43659999999999999</v>
      </c>
      <c r="AZ349" s="1">
        <v>2093.09</v>
      </c>
      <c r="BA349">
        <v>0.19819999999999999</v>
      </c>
      <c r="BB349">
        <v>437.23</v>
      </c>
      <c r="BC349">
        <v>4.1399999999999999E-2</v>
      </c>
      <c r="BD349" s="1">
        <v>10558.1</v>
      </c>
      <c r="BE349" s="1">
        <v>2522.58</v>
      </c>
      <c r="BF349">
        <v>0.75780000000000003</v>
      </c>
      <c r="BG349">
        <v>0.48099999999999998</v>
      </c>
      <c r="BH349">
        <v>0.1782</v>
      </c>
      <c r="BI349">
        <v>0.2843</v>
      </c>
      <c r="BJ349">
        <v>4.3400000000000001E-2</v>
      </c>
      <c r="BK349">
        <v>1.32E-2</v>
      </c>
    </row>
    <row r="350" spans="1:63" x14ac:dyDescent="0.25">
      <c r="A350" t="s">
        <v>348</v>
      </c>
      <c r="B350">
        <v>47712</v>
      </c>
      <c r="C350">
        <v>63</v>
      </c>
      <c r="D350">
        <v>9.75</v>
      </c>
      <c r="E350">
        <v>614.55999999999995</v>
      </c>
      <c r="F350">
        <v>604.01</v>
      </c>
      <c r="G350">
        <v>0</v>
      </c>
      <c r="H350">
        <v>0</v>
      </c>
      <c r="I350">
        <v>0</v>
      </c>
      <c r="J350">
        <v>0</v>
      </c>
      <c r="K350">
        <v>2.3599999999999999E-2</v>
      </c>
      <c r="L350">
        <v>0.95399999999999996</v>
      </c>
      <c r="M350">
        <v>2.24E-2</v>
      </c>
      <c r="N350">
        <v>0.28870000000000001</v>
      </c>
      <c r="O350">
        <v>0</v>
      </c>
      <c r="P350">
        <v>0.14699999999999999</v>
      </c>
      <c r="Q350" s="1">
        <v>49221.78</v>
      </c>
      <c r="R350">
        <v>0.2979</v>
      </c>
      <c r="S350">
        <v>0.1489</v>
      </c>
      <c r="T350">
        <v>0.55320000000000003</v>
      </c>
      <c r="U350">
        <v>4.0999999999999996</v>
      </c>
      <c r="V350" s="1">
        <v>70740.490000000005</v>
      </c>
      <c r="W350">
        <v>140.41999999999999</v>
      </c>
      <c r="X350" s="1">
        <v>169730.03</v>
      </c>
      <c r="Y350">
        <v>0.88649999999999995</v>
      </c>
      <c r="Z350">
        <v>8.43E-2</v>
      </c>
      <c r="AA350">
        <v>2.92E-2</v>
      </c>
      <c r="AB350">
        <v>0.1135</v>
      </c>
      <c r="AC350">
        <v>169.73</v>
      </c>
      <c r="AD350" s="1">
        <v>5250.78</v>
      </c>
      <c r="AE350">
        <v>540.88</v>
      </c>
      <c r="AF350" s="1">
        <v>153031.92000000001</v>
      </c>
      <c r="AG350">
        <v>416</v>
      </c>
      <c r="AH350" s="1">
        <v>35439</v>
      </c>
      <c r="AI350" s="1">
        <v>54882</v>
      </c>
      <c r="AJ350">
        <v>39.049999999999997</v>
      </c>
      <c r="AK350">
        <v>30.57</v>
      </c>
      <c r="AL350">
        <v>31.96</v>
      </c>
      <c r="AM350">
        <v>4.5</v>
      </c>
      <c r="AN350" s="1">
        <v>1970.85</v>
      </c>
      <c r="AO350">
        <v>1.3176000000000001</v>
      </c>
      <c r="AP350" s="1">
        <v>1730.73</v>
      </c>
      <c r="AQ350" s="1">
        <v>1798.15</v>
      </c>
      <c r="AR350" s="1">
        <v>5656.27</v>
      </c>
      <c r="AS350">
        <v>387.6</v>
      </c>
      <c r="AT350">
        <v>665.54</v>
      </c>
      <c r="AU350" s="1">
        <v>10238.25</v>
      </c>
      <c r="AV350" s="1">
        <v>5353.42</v>
      </c>
      <c r="AW350">
        <v>0.3916</v>
      </c>
      <c r="AX350" s="1">
        <v>6068.57</v>
      </c>
      <c r="AY350">
        <v>0.44390000000000002</v>
      </c>
      <c r="AZ350" s="1">
        <v>1629.89</v>
      </c>
      <c r="BA350">
        <v>0.1192</v>
      </c>
      <c r="BB350">
        <v>617.86</v>
      </c>
      <c r="BC350">
        <v>4.5199999999999997E-2</v>
      </c>
      <c r="BD350" s="1">
        <v>13669.74</v>
      </c>
      <c r="BE350" s="1">
        <v>4771.32</v>
      </c>
      <c r="BF350">
        <v>1.1463000000000001</v>
      </c>
      <c r="BG350">
        <v>0.54469999999999996</v>
      </c>
      <c r="BH350">
        <v>0.18540000000000001</v>
      </c>
      <c r="BI350">
        <v>0.20760000000000001</v>
      </c>
      <c r="BJ350">
        <v>4.4499999999999998E-2</v>
      </c>
      <c r="BK350">
        <v>1.78E-2</v>
      </c>
    </row>
    <row r="351" spans="1:63" x14ac:dyDescent="0.25">
      <c r="A351" t="s">
        <v>349</v>
      </c>
      <c r="B351">
        <v>45526</v>
      </c>
      <c r="C351">
        <v>46</v>
      </c>
      <c r="D351">
        <v>21.84</v>
      </c>
      <c r="E351" s="1">
        <v>1004.79</v>
      </c>
      <c r="F351">
        <v>941.01</v>
      </c>
      <c r="G351">
        <v>1.5599999999999999E-2</v>
      </c>
      <c r="H351">
        <v>0</v>
      </c>
      <c r="I351">
        <v>3.8999999999999998E-3</v>
      </c>
      <c r="J351">
        <v>3.2000000000000002E-3</v>
      </c>
      <c r="K351">
        <v>2.4799999999999999E-2</v>
      </c>
      <c r="L351">
        <v>0.93620000000000003</v>
      </c>
      <c r="M351">
        <v>1.6299999999999999E-2</v>
      </c>
      <c r="N351">
        <v>0.48320000000000002</v>
      </c>
      <c r="O351">
        <v>2.9999999999999997E-4</v>
      </c>
      <c r="P351">
        <v>0.15240000000000001</v>
      </c>
      <c r="Q351" s="1">
        <v>33191.449999999997</v>
      </c>
      <c r="R351">
        <v>0.28239999999999998</v>
      </c>
      <c r="S351">
        <v>0.18820000000000001</v>
      </c>
      <c r="T351">
        <v>0.52939999999999998</v>
      </c>
      <c r="U351">
        <v>11</v>
      </c>
      <c r="V351" s="1">
        <v>60046.36</v>
      </c>
      <c r="W351">
        <v>88.65</v>
      </c>
      <c r="X351" s="1">
        <v>93669.78</v>
      </c>
      <c r="Y351">
        <v>0.79759999999999998</v>
      </c>
      <c r="Z351">
        <v>0.18229999999999999</v>
      </c>
      <c r="AA351">
        <v>2.0199999999999999E-2</v>
      </c>
      <c r="AB351">
        <v>0.2024</v>
      </c>
      <c r="AC351">
        <v>93.67</v>
      </c>
      <c r="AD351" s="1">
        <v>2287.65</v>
      </c>
      <c r="AE351">
        <v>348.26</v>
      </c>
      <c r="AF351" s="1">
        <v>85497.72</v>
      </c>
      <c r="AG351">
        <v>84</v>
      </c>
      <c r="AH351" s="1">
        <v>28447</v>
      </c>
      <c r="AI351" s="1">
        <v>41698</v>
      </c>
      <c r="AJ351">
        <v>56.05</v>
      </c>
      <c r="AK351">
        <v>22</v>
      </c>
      <c r="AL351">
        <v>31.53</v>
      </c>
      <c r="AM351">
        <v>4</v>
      </c>
      <c r="AN351" s="1">
        <v>1177.33</v>
      </c>
      <c r="AO351">
        <v>1.2878000000000001</v>
      </c>
      <c r="AP351" s="1">
        <v>1340.05</v>
      </c>
      <c r="AQ351" s="1">
        <v>2117.66</v>
      </c>
      <c r="AR351" s="1">
        <v>5352.45</v>
      </c>
      <c r="AS351">
        <v>569.99</v>
      </c>
      <c r="AT351">
        <v>494.18</v>
      </c>
      <c r="AU351" s="1">
        <v>9874.36</v>
      </c>
      <c r="AV351" s="1">
        <v>8338.0400000000009</v>
      </c>
      <c r="AW351">
        <v>0.62160000000000004</v>
      </c>
      <c r="AX351" s="1">
        <v>3258.09</v>
      </c>
      <c r="AY351">
        <v>0.2429</v>
      </c>
      <c r="AZ351">
        <v>903.01</v>
      </c>
      <c r="BA351">
        <v>6.7299999999999999E-2</v>
      </c>
      <c r="BB351">
        <v>914.3</v>
      </c>
      <c r="BC351">
        <v>6.8199999999999997E-2</v>
      </c>
      <c r="BD351" s="1">
        <v>13413.44</v>
      </c>
      <c r="BE351" s="1">
        <v>7019.93</v>
      </c>
      <c r="BF351">
        <v>3.0036999999999998</v>
      </c>
      <c r="BG351">
        <v>0.50439999999999996</v>
      </c>
      <c r="BH351">
        <v>0.1923</v>
      </c>
      <c r="BI351">
        <v>0.2273</v>
      </c>
      <c r="BJ351">
        <v>6.4899999999999999E-2</v>
      </c>
      <c r="BK351">
        <v>1.11E-2</v>
      </c>
    </row>
    <row r="352" spans="1:63" x14ac:dyDescent="0.25">
      <c r="A352" t="s">
        <v>350</v>
      </c>
      <c r="B352">
        <v>48777</v>
      </c>
      <c r="C352">
        <v>387</v>
      </c>
      <c r="D352">
        <v>5.32</v>
      </c>
      <c r="E352" s="1">
        <v>2057.8200000000002</v>
      </c>
      <c r="F352" s="1">
        <v>1941.76</v>
      </c>
      <c r="G352">
        <v>1.5E-3</v>
      </c>
      <c r="H352">
        <v>1E-3</v>
      </c>
      <c r="I352">
        <v>3.6499999999999998E-2</v>
      </c>
      <c r="J352">
        <v>2.0999999999999999E-3</v>
      </c>
      <c r="K352">
        <v>3.7000000000000002E-3</v>
      </c>
      <c r="L352">
        <v>0.89139999999999997</v>
      </c>
      <c r="M352">
        <v>6.3899999999999998E-2</v>
      </c>
      <c r="N352">
        <v>0.57010000000000005</v>
      </c>
      <c r="O352">
        <v>5.9999999999999995E-4</v>
      </c>
      <c r="P352">
        <v>0.15290000000000001</v>
      </c>
      <c r="Q352" s="1">
        <v>45551.92</v>
      </c>
      <c r="R352">
        <v>0.33329999999999999</v>
      </c>
      <c r="S352">
        <v>0.1986</v>
      </c>
      <c r="T352">
        <v>0.46810000000000002</v>
      </c>
      <c r="U352">
        <v>11.9</v>
      </c>
      <c r="V352" s="1">
        <v>74636.72</v>
      </c>
      <c r="W352">
        <v>172.5</v>
      </c>
      <c r="X352" s="1">
        <v>121947.25</v>
      </c>
      <c r="Y352">
        <v>0.81530000000000002</v>
      </c>
      <c r="Z352">
        <v>6.4500000000000002E-2</v>
      </c>
      <c r="AA352">
        <v>0.1202</v>
      </c>
      <c r="AB352">
        <v>0.1847</v>
      </c>
      <c r="AC352">
        <v>121.95</v>
      </c>
      <c r="AD352" s="1">
        <v>2659.9</v>
      </c>
      <c r="AE352">
        <v>374.89</v>
      </c>
      <c r="AF352" s="1">
        <v>101597.75</v>
      </c>
      <c r="AG352">
        <v>140</v>
      </c>
      <c r="AH352" s="1">
        <v>28252</v>
      </c>
      <c r="AI352" s="1">
        <v>40983</v>
      </c>
      <c r="AJ352">
        <v>32.5</v>
      </c>
      <c r="AK352">
        <v>20</v>
      </c>
      <c r="AL352">
        <v>24.79</v>
      </c>
      <c r="AM352">
        <v>4.3</v>
      </c>
      <c r="AN352">
        <v>0</v>
      </c>
      <c r="AO352">
        <v>0.8538</v>
      </c>
      <c r="AP352" s="1">
        <v>1542.07</v>
      </c>
      <c r="AQ352" s="1">
        <v>2480.7600000000002</v>
      </c>
      <c r="AR352" s="1">
        <v>6133.84</v>
      </c>
      <c r="AS352">
        <v>438.39</v>
      </c>
      <c r="AT352">
        <v>224.68</v>
      </c>
      <c r="AU352" s="1">
        <v>10819.75</v>
      </c>
      <c r="AV352" s="1">
        <v>8244.98</v>
      </c>
      <c r="AW352">
        <v>0.6603</v>
      </c>
      <c r="AX352" s="1">
        <v>2472.13</v>
      </c>
      <c r="AY352">
        <v>0.19800000000000001</v>
      </c>
      <c r="AZ352">
        <v>484.62</v>
      </c>
      <c r="BA352">
        <v>3.8800000000000001E-2</v>
      </c>
      <c r="BB352" s="1">
        <v>1285.54</v>
      </c>
      <c r="BC352">
        <v>0.10290000000000001</v>
      </c>
      <c r="BD352" s="1">
        <v>12487.27</v>
      </c>
      <c r="BE352" s="1">
        <v>6369.39</v>
      </c>
      <c r="BF352">
        <v>3.1326000000000001</v>
      </c>
      <c r="BG352">
        <v>0.47399999999999998</v>
      </c>
      <c r="BH352">
        <v>0.22600000000000001</v>
      </c>
      <c r="BI352">
        <v>0.21379999999999999</v>
      </c>
      <c r="BJ352">
        <v>6.8199999999999997E-2</v>
      </c>
      <c r="BK352">
        <v>1.7999999999999999E-2</v>
      </c>
    </row>
    <row r="353" spans="1:63" x14ac:dyDescent="0.25">
      <c r="A353" t="s">
        <v>351</v>
      </c>
      <c r="B353">
        <v>45534</v>
      </c>
      <c r="C353">
        <v>77</v>
      </c>
      <c r="D353">
        <v>17.21</v>
      </c>
      <c r="E353" s="1">
        <v>1325.54</v>
      </c>
      <c r="F353" s="1">
        <v>1283.82</v>
      </c>
      <c r="G353">
        <v>4.7000000000000002E-3</v>
      </c>
      <c r="H353">
        <v>0</v>
      </c>
      <c r="I353">
        <v>4.3E-3</v>
      </c>
      <c r="J353">
        <v>0</v>
      </c>
      <c r="K353">
        <v>3.0499999999999999E-2</v>
      </c>
      <c r="L353">
        <v>0.93459999999999999</v>
      </c>
      <c r="M353">
        <v>2.5999999999999999E-2</v>
      </c>
      <c r="N353">
        <v>0.41799999999999998</v>
      </c>
      <c r="O353">
        <v>4.7000000000000002E-3</v>
      </c>
      <c r="P353">
        <v>0.1658</v>
      </c>
      <c r="Q353" s="1">
        <v>49235.49</v>
      </c>
      <c r="R353">
        <v>0.1807</v>
      </c>
      <c r="S353">
        <v>0.30120000000000002</v>
      </c>
      <c r="T353">
        <v>0.5181</v>
      </c>
      <c r="U353">
        <v>9</v>
      </c>
      <c r="V353" s="1">
        <v>73536</v>
      </c>
      <c r="W353">
        <v>143.93</v>
      </c>
      <c r="X353" s="1">
        <v>124656.4</v>
      </c>
      <c r="Y353">
        <v>0.85599999999999998</v>
      </c>
      <c r="Z353">
        <v>0.10290000000000001</v>
      </c>
      <c r="AA353">
        <v>4.1099999999999998E-2</v>
      </c>
      <c r="AB353">
        <v>0.14399999999999999</v>
      </c>
      <c r="AC353">
        <v>124.66</v>
      </c>
      <c r="AD353" s="1">
        <v>2905.87</v>
      </c>
      <c r="AE353">
        <v>386.83</v>
      </c>
      <c r="AF353" s="1">
        <v>116112.63</v>
      </c>
      <c r="AG353">
        <v>216</v>
      </c>
      <c r="AH353" s="1">
        <v>30997</v>
      </c>
      <c r="AI353" s="1">
        <v>46693</v>
      </c>
      <c r="AJ353">
        <v>42.8</v>
      </c>
      <c r="AK353">
        <v>22</v>
      </c>
      <c r="AL353">
        <v>26.43</v>
      </c>
      <c r="AM353">
        <v>4</v>
      </c>
      <c r="AN353">
        <v>856.28</v>
      </c>
      <c r="AO353">
        <v>1.3191999999999999</v>
      </c>
      <c r="AP353" s="1">
        <v>1914.28</v>
      </c>
      <c r="AQ353" s="1">
        <v>1976</v>
      </c>
      <c r="AR353" s="1">
        <v>5193.72</v>
      </c>
      <c r="AS353">
        <v>448.04</v>
      </c>
      <c r="AT353">
        <v>107.57</v>
      </c>
      <c r="AU353" s="1">
        <v>9639.65</v>
      </c>
      <c r="AV353" s="1">
        <v>6332.37</v>
      </c>
      <c r="AW353">
        <v>0.53769999999999996</v>
      </c>
      <c r="AX353" s="1">
        <v>3465.92</v>
      </c>
      <c r="AY353">
        <v>0.29430000000000001</v>
      </c>
      <c r="AZ353" s="1">
        <v>1302.82</v>
      </c>
      <c r="BA353">
        <v>0.1106</v>
      </c>
      <c r="BB353">
        <v>676.65</v>
      </c>
      <c r="BC353">
        <v>5.7500000000000002E-2</v>
      </c>
      <c r="BD353" s="1">
        <v>11777.75</v>
      </c>
      <c r="BE353" s="1">
        <v>5126.1499999999996</v>
      </c>
      <c r="BF353">
        <v>2.0844999999999998</v>
      </c>
      <c r="BG353">
        <v>0.48730000000000001</v>
      </c>
      <c r="BH353">
        <v>0.18240000000000001</v>
      </c>
      <c r="BI353">
        <v>0.27150000000000002</v>
      </c>
      <c r="BJ353">
        <v>4.7100000000000003E-2</v>
      </c>
      <c r="BK353">
        <v>1.18E-2</v>
      </c>
    </row>
    <row r="354" spans="1:63" x14ac:dyDescent="0.25">
      <c r="A354" t="s">
        <v>352</v>
      </c>
      <c r="B354">
        <v>44412</v>
      </c>
      <c r="C354">
        <v>8</v>
      </c>
      <c r="D354">
        <v>528.27</v>
      </c>
      <c r="E354" s="1">
        <v>4226.1499999999996</v>
      </c>
      <c r="F354" s="1">
        <v>3350.53</v>
      </c>
      <c r="G354">
        <v>1.0200000000000001E-2</v>
      </c>
      <c r="H354">
        <v>4.0000000000000002E-4</v>
      </c>
      <c r="I354">
        <v>0.72870000000000001</v>
      </c>
      <c r="J354">
        <v>2.9999999999999997E-4</v>
      </c>
      <c r="K354">
        <v>3.4700000000000002E-2</v>
      </c>
      <c r="L354">
        <v>0.15110000000000001</v>
      </c>
      <c r="M354">
        <v>7.46E-2</v>
      </c>
      <c r="N354">
        <v>0.43990000000000001</v>
      </c>
      <c r="O354">
        <v>2.0799999999999999E-2</v>
      </c>
      <c r="P354">
        <v>0.19839999999999999</v>
      </c>
      <c r="Q354" s="1">
        <v>56233.29</v>
      </c>
      <c r="R354">
        <v>0.31030000000000002</v>
      </c>
      <c r="S354">
        <v>0.21179999999999999</v>
      </c>
      <c r="T354">
        <v>0.4778</v>
      </c>
      <c r="U354">
        <v>21</v>
      </c>
      <c r="V354" s="1">
        <v>99847.66</v>
      </c>
      <c r="W354">
        <v>195.85</v>
      </c>
      <c r="X354" s="1">
        <v>67642.820000000007</v>
      </c>
      <c r="Y354">
        <v>0.79020000000000001</v>
      </c>
      <c r="Z354">
        <v>0.15790000000000001</v>
      </c>
      <c r="AA354">
        <v>5.1900000000000002E-2</v>
      </c>
      <c r="AB354">
        <v>0.20979999999999999</v>
      </c>
      <c r="AC354">
        <v>67.64</v>
      </c>
      <c r="AD354" s="1">
        <v>3082.72</v>
      </c>
      <c r="AE354">
        <v>459.91</v>
      </c>
      <c r="AF354" s="1">
        <v>75927.399999999994</v>
      </c>
      <c r="AG354">
        <v>57</v>
      </c>
      <c r="AH354" s="1">
        <v>28742</v>
      </c>
      <c r="AI354" s="1">
        <v>40851</v>
      </c>
      <c r="AJ354">
        <v>69.61</v>
      </c>
      <c r="AK354">
        <v>43.95</v>
      </c>
      <c r="AL354">
        <v>45.8</v>
      </c>
      <c r="AM354">
        <v>4.5599999999999996</v>
      </c>
      <c r="AN354">
        <v>0</v>
      </c>
      <c r="AO354">
        <v>1.1235999999999999</v>
      </c>
      <c r="AP354" s="1">
        <v>1171.3</v>
      </c>
      <c r="AQ354" s="1">
        <v>1951.76</v>
      </c>
      <c r="AR354" s="1">
        <v>5742.72</v>
      </c>
      <c r="AS354">
        <v>849.14</v>
      </c>
      <c r="AT354">
        <v>464.86</v>
      </c>
      <c r="AU354" s="1">
        <v>10179.780000000001</v>
      </c>
      <c r="AV354" s="1">
        <v>8316.32</v>
      </c>
      <c r="AW354">
        <v>0.62019999999999997</v>
      </c>
      <c r="AX354" s="1">
        <v>3210.05</v>
      </c>
      <c r="AY354">
        <v>0.2394</v>
      </c>
      <c r="AZ354">
        <v>257.94</v>
      </c>
      <c r="BA354">
        <v>1.9199999999999998E-2</v>
      </c>
      <c r="BB354" s="1">
        <v>1624.45</v>
      </c>
      <c r="BC354">
        <v>0.1211</v>
      </c>
      <c r="BD354" s="1">
        <v>13408.76</v>
      </c>
      <c r="BE354" s="1">
        <v>4971.78</v>
      </c>
      <c r="BF354">
        <v>2.4224000000000001</v>
      </c>
      <c r="BG354">
        <v>0.43809999999999999</v>
      </c>
      <c r="BH354">
        <v>0.1646</v>
      </c>
      <c r="BI354">
        <v>0.3624</v>
      </c>
      <c r="BJ354">
        <v>2.6499999999999999E-2</v>
      </c>
      <c r="BK354">
        <v>8.3999999999999995E-3</v>
      </c>
    </row>
    <row r="355" spans="1:63" x14ac:dyDescent="0.25">
      <c r="A355" t="s">
        <v>353</v>
      </c>
      <c r="B355">
        <v>44420</v>
      </c>
      <c r="C355">
        <v>147</v>
      </c>
      <c r="D355">
        <v>27.34</v>
      </c>
      <c r="E355" s="1">
        <v>4018.49</v>
      </c>
      <c r="F355" s="1">
        <v>3753.4</v>
      </c>
      <c r="G355">
        <v>6.7999999999999996E-3</v>
      </c>
      <c r="H355">
        <v>2.9999999999999997E-4</v>
      </c>
      <c r="I355">
        <v>1.2999999999999999E-2</v>
      </c>
      <c r="J355">
        <v>2.3E-3</v>
      </c>
      <c r="K355">
        <v>3.1899999999999998E-2</v>
      </c>
      <c r="L355">
        <v>0.89749999999999996</v>
      </c>
      <c r="M355">
        <v>4.8300000000000003E-2</v>
      </c>
      <c r="N355">
        <v>0.48899999999999999</v>
      </c>
      <c r="O355">
        <v>9.1000000000000004E-3</v>
      </c>
      <c r="P355">
        <v>0.17799999999999999</v>
      </c>
      <c r="Q355" s="1">
        <v>55950.6</v>
      </c>
      <c r="R355">
        <v>0.29509999999999997</v>
      </c>
      <c r="S355">
        <v>0.19439999999999999</v>
      </c>
      <c r="T355">
        <v>0.51039999999999996</v>
      </c>
      <c r="U355">
        <v>22.5</v>
      </c>
      <c r="V355" s="1">
        <v>85665.07</v>
      </c>
      <c r="W355">
        <v>170.9</v>
      </c>
      <c r="X355" s="1">
        <v>142632.16</v>
      </c>
      <c r="Y355">
        <v>0.78059999999999996</v>
      </c>
      <c r="Z355">
        <v>0.15859999999999999</v>
      </c>
      <c r="AA355">
        <v>6.08E-2</v>
      </c>
      <c r="AB355">
        <v>0.21940000000000001</v>
      </c>
      <c r="AC355">
        <v>142.63</v>
      </c>
      <c r="AD355" s="1">
        <v>4894.04</v>
      </c>
      <c r="AE355">
        <v>576.42999999999995</v>
      </c>
      <c r="AF355" s="1">
        <v>137083.35999999999</v>
      </c>
      <c r="AG355">
        <v>335</v>
      </c>
      <c r="AH355" s="1">
        <v>30252</v>
      </c>
      <c r="AI355" s="1">
        <v>54386</v>
      </c>
      <c r="AJ355">
        <v>41.55</v>
      </c>
      <c r="AK355">
        <v>33.340000000000003</v>
      </c>
      <c r="AL355">
        <v>36.31</v>
      </c>
      <c r="AM355">
        <v>3.4</v>
      </c>
      <c r="AN355">
        <v>0</v>
      </c>
      <c r="AO355">
        <v>1.0720000000000001</v>
      </c>
      <c r="AP355" s="1">
        <v>1552.67</v>
      </c>
      <c r="AQ355" s="1">
        <v>1590.05</v>
      </c>
      <c r="AR355" s="1">
        <v>5811.08</v>
      </c>
      <c r="AS355">
        <v>628.87</v>
      </c>
      <c r="AT355">
        <v>423.75</v>
      </c>
      <c r="AU355" s="1">
        <v>10006.42</v>
      </c>
      <c r="AV355" s="1">
        <v>5290.28</v>
      </c>
      <c r="AW355">
        <v>0.4672</v>
      </c>
      <c r="AX355" s="1">
        <v>4269.84</v>
      </c>
      <c r="AY355">
        <v>0.377</v>
      </c>
      <c r="AZ355">
        <v>827.66</v>
      </c>
      <c r="BA355">
        <v>7.3099999999999998E-2</v>
      </c>
      <c r="BB355">
        <v>936.65</v>
      </c>
      <c r="BC355">
        <v>8.2699999999999996E-2</v>
      </c>
      <c r="BD355" s="1">
        <v>11324.42</v>
      </c>
      <c r="BE355" s="1">
        <v>3416.53</v>
      </c>
      <c r="BF355">
        <v>0.79039999999999999</v>
      </c>
      <c r="BG355">
        <v>0.56310000000000004</v>
      </c>
      <c r="BH355">
        <v>0.20269999999999999</v>
      </c>
      <c r="BI355">
        <v>0.1401</v>
      </c>
      <c r="BJ355">
        <v>2.5399999999999999E-2</v>
      </c>
      <c r="BK355">
        <v>6.8599999999999994E-2</v>
      </c>
    </row>
    <row r="356" spans="1:63" x14ac:dyDescent="0.25">
      <c r="A356" t="s">
        <v>354</v>
      </c>
      <c r="B356">
        <v>44438</v>
      </c>
      <c r="C356">
        <v>131</v>
      </c>
      <c r="D356">
        <v>16.190000000000001</v>
      </c>
      <c r="E356" s="1">
        <v>2121.42</v>
      </c>
      <c r="F356" s="1">
        <v>1955.61</v>
      </c>
      <c r="G356">
        <v>7.1000000000000004E-3</v>
      </c>
      <c r="H356">
        <v>0</v>
      </c>
      <c r="I356">
        <v>1.14E-2</v>
      </c>
      <c r="J356">
        <v>1.8E-3</v>
      </c>
      <c r="K356">
        <v>9.9400000000000002E-2</v>
      </c>
      <c r="L356">
        <v>0.86219999999999997</v>
      </c>
      <c r="M356">
        <v>1.8100000000000002E-2</v>
      </c>
      <c r="N356">
        <v>0.39660000000000001</v>
      </c>
      <c r="O356">
        <v>1.09E-2</v>
      </c>
      <c r="P356">
        <v>0.15079999999999999</v>
      </c>
      <c r="Q356" s="1">
        <v>48908.95</v>
      </c>
      <c r="R356">
        <v>0.53269999999999995</v>
      </c>
      <c r="S356">
        <v>0.18690000000000001</v>
      </c>
      <c r="T356">
        <v>0.28039999999999998</v>
      </c>
      <c r="U356">
        <v>20</v>
      </c>
      <c r="V356" s="1">
        <v>55120.3</v>
      </c>
      <c r="W356">
        <v>102.66</v>
      </c>
      <c r="X356" s="1">
        <v>154575.32999999999</v>
      </c>
      <c r="Y356">
        <v>0.85250000000000004</v>
      </c>
      <c r="Z356">
        <v>0.13200000000000001</v>
      </c>
      <c r="AA356">
        <v>1.55E-2</v>
      </c>
      <c r="AB356">
        <v>0.14749999999999999</v>
      </c>
      <c r="AC356">
        <v>154.58000000000001</v>
      </c>
      <c r="AD356" s="1">
        <v>4760.24</v>
      </c>
      <c r="AE356">
        <v>613.6</v>
      </c>
      <c r="AF356" s="1">
        <v>136846.72</v>
      </c>
      <c r="AG356">
        <v>333</v>
      </c>
      <c r="AH356" s="1">
        <v>32184</v>
      </c>
      <c r="AI356" s="1">
        <v>52333</v>
      </c>
      <c r="AJ356">
        <v>54.5</v>
      </c>
      <c r="AK356">
        <v>27.79</v>
      </c>
      <c r="AL356">
        <v>47.4</v>
      </c>
      <c r="AM356">
        <v>3.3</v>
      </c>
      <c r="AN356">
        <v>0</v>
      </c>
      <c r="AO356">
        <v>0.94269999999999998</v>
      </c>
      <c r="AP356" s="1">
        <v>1127.55</v>
      </c>
      <c r="AQ356" s="1">
        <v>1739.75</v>
      </c>
      <c r="AR356" s="1">
        <v>6091.52</v>
      </c>
      <c r="AS356">
        <v>664.12</v>
      </c>
      <c r="AT356">
        <v>278.82</v>
      </c>
      <c r="AU356" s="1">
        <v>9901.7800000000007</v>
      </c>
      <c r="AV356" s="1">
        <v>6169.61</v>
      </c>
      <c r="AW356">
        <v>0.47960000000000003</v>
      </c>
      <c r="AX356" s="1">
        <v>4770.82</v>
      </c>
      <c r="AY356">
        <v>0.37090000000000001</v>
      </c>
      <c r="AZ356">
        <v>966.78</v>
      </c>
      <c r="BA356">
        <v>7.5200000000000003E-2</v>
      </c>
      <c r="BB356">
        <v>956.4</v>
      </c>
      <c r="BC356">
        <v>7.4300000000000005E-2</v>
      </c>
      <c r="BD356" s="1">
        <v>12863.61</v>
      </c>
      <c r="BE356" s="1">
        <v>3544.98</v>
      </c>
      <c r="BF356">
        <v>0.92589999999999995</v>
      </c>
      <c r="BG356">
        <v>0.5444</v>
      </c>
      <c r="BH356">
        <v>0.2041</v>
      </c>
      <c r="BI356">
        <v>0.2</v>
      </c>
      <c r="BJ356">
        <v>2.9700000000000001E-2</v>
      </c>
      <c r="BK356">
        <v>2.1600000000000001E-2</v>
      </c>
    </row>
    <row r="357" spans="1:63" x14ac:dyDescent="0.25">
      <c r="A357" t="s">
        <v>355</v>
      </c>
      <c r="B357">
        <v>49270</v>
      </c>
      <c r="C357">
        <v>112</v>
      </c>
      <c r="D357">
        <v>9.68</v>
      </c>
      <c r="E357" s="1">
        <v>1084.26</v>
      </c>
      <c r="F357">
        <v>974.46</v>
      </c>
      <c r="G357">
        <v>3.0999999999999999E-3</v>
      </c>
      <c r="H357">
        <v>0</v>
      </c>
      <c r="I357">
        <v>4.4000000000000003E-3</v>
      </c>
      <c r="J357">
        <v>3.0000000000000001E-3</v>
      </c>
      <c r="K357">
        <v>0.01</v>
      </c>
      <c r="L357">
        <v>0.95989999999999998</v>
      </c>
      <c r="M357">
        <v>1.9599999999999999E-2</v>
      </c>
      <c r="N357">
        <v>0.47620000000000001</v>
      </c>
      <c r="O357">
        <v>1E-3</v>
      </c>
      <c r="P357">
        <v>0.1217</v>
      </c>
      <c r="Q357" s="1">
        <v>44429.279999999999</v>
      </c>
      <c r="R357">
        <v>0.41889999999999999</v>
      </c>
      <c r="S357">
        <v>0.22969999999999999</v>
      </c>
      <c r="T357">
        <v>0.35139999999999999</v>
      </c>
      <c r="U357">
        <v>6.2</v>
      </c>
      <c r="V357" s="1">
        <v>76525</v>
      </c>
      <c r="W357">
        <v>167.18</v>
      </c>
      <c r="X357" s="1">
        <v>155670.13</v>
      </c>
      <c r="Y357">
        <v>0.88859999999999995</v>
      </c>
      <c r="Z357">
        <v>6.5000000000000002E-2</v>
      </c>
      <c r="AA357">
        <v>4.6399999999999997E-2</v>
      </c>
      <c r="AB357">
        <v>0.1114</v>
      </c>
      <c r="AC357">
        <v>155.66999999999999</v>
      </c>
      <c r="AD357" s="1">
        <v>3553.5</v>
      </c>
      <c r="AE357">
        <v>418.54</v>
      </c>
      <c r="AF357" s="1">
        <v>124102.36</v>
      </c>
      <c r="AG357">
        <v>261</v>
      </c>
      <c r="AH357" s="1">
        <v>28681</v>
      </c>
      <c r="AI357" s="1">
        <v>45687</v>
      </c>
      <c r="AJ357">
        <v>30.08</v>
      </c>
      <c r="AK357">
        <v>22.39</v>
      </c>
      <c r="AL357">
        <v>23.67</v>
      </c>
      <c r="AM357">
        <v>5</v>
      </c>
      <c r="AN357" s="1">
        <v>1918.1</v>
      </c>
      <c r="AO357">
        <v>2.2725</v>
      </c>
      <c r="AP357" s="1">
        <v>1472.2</v>
      </c>
      <c r="AQ357" s="1">
        <v>2871.5</v>
      </c>
      <c r="AR357" s="1">
        <v>5756.69</v>
      </c>
      <c r="AS357">
        <v>464.26</v>
      </c>
      <c r="AT357">
        <v>634.74</v>
      </c>
      <c r="AU357" s="1">
        <v>11199.45</v>
      </c>
      <c r="AV357" s="1">
        <v>7017.69</v>
      </c>
      <c r="AW357">
        <v>0.47860000000000003</v>
      </c>
      <c r="AX357" s="1">
        <v>5467.62</v>
      </c>
      <c r="AY357">
        <v>0.37290000000000001</v>
      </c>
      <c r="AZ357" s="1">
        <v>1435.07</v>
      </c>
      <c r="BA357">
        <v>9.7900000000000001E-2</v>
      </c>
      <c r="BB357">
        <v>742.1</v>
      </c>
      <c r="BC357">
        <v>5.0599999999999999E-2</v>
      </c>
      <c r="BD357" s="1">
        <v>14662.48</v>
      </c>
      <c r="BE357" s="1">
        <v>4870.88</v>
      </c>
      <c r="BF357">
        <v>1.8519000000000001</v>
      </c>
      <c r="BG357">
        <v>0.504</v>
      </c>
      <c r="BH357">
        <v>0.20330000000000001</v>
      </c>
      <c r="BI357">
        <v>0.222</v>
      </c>
      <c r="BJ357">
        <v>3.9800000000000002E-2</v>
      </c>
      <c r="BK357">
        <v>3.09E-2</v>
      </c>
    </row>
    <row r="358" spans="1:63" x14ac:dyDescent="0.25">
      <c r="A358" t="s">
        <v>356</v>
      </c>
      <c r="B358">
        <v>44446</v>
      </c>
      <c r="C358">
        <v>76</v>
      </c>
      <c r="D358">
        <v>16.440000000000001</v>
      </c>
      <c r="E358" s="1">
        <v>1249.0899999999999</v>
      </c>
      <c r="F358" s="1">
        <v>1270.1400000000001</v>
      </c>
      <c r="G358">
        <v>3.0999999999999999E-3</v>
      </c>
      <c r="H358">
        <v>0</v>
      </c>
      <c r="I358">
        <v>8.8999999999999999E-3</v>
      </c>
      <c r="J358">
        <v>8.0000000000000004E-4</v>
      </c>
      <c r="K358">
        <v>8.6999999999999994E-3</v>
      </c>
      <c r="L358">
        <v>0.95109999999999995</v>
      </c>
      <c r="M358">
        <v>2.7400000000000001E-2</v>
      </c>
      <c r="N358">
        <v>0.61750000000000005</v>
      </c>
      <c r="O358">
        <v>2.9999999999999997E-4</v>
      </c>
      <c r="P358">
        <v>0.1852</v>
      </c>
      <c r="Q358" s="1">
        <v>52134.04</v>
      </c>
      <c r="R358">
        <v>0.253</v>
      </c>
      <c r="S358">
        <v>0.253</v>
      </c>
      <c r="T358">
        <v>0.49399999999999999</v>
      </c>
      <c r="U358">
        <v>13</v>
      </c>
      <c r="V358" s="1">
        <v>65923.08</v>
      </c>
      <c r="W358">
        <v>93.66</v>
      </c>
      <c r="X358" s="1">
        <v>81623.960000000006</v>
      </c>
      <c r="Y358">
        <v>0.65539999999999998</v>
      </c>
      <c r="Z358">
        <v>0.19109999999999999</v>
      </c>
      <c r="AA358">
        <v>0.15340000000000001</v>
      </c>
      <c r="AB358">
        <v>0.34460000000000002</v>
      </c>
      <c r="AC358">
        <v>81.62</v>
      </c>
      <c r="AD358" s="1">
        <v>1919.46</v>
      </c>
      <c r="AE358">
        <v>230.15</v>
      </c>
      <c r="AF358" s="1">
        <v>72804.92</v>
      </c>
      <c r="AG358">
        <v>49</v>
      </c>
      <c r="AH358" s="1">
        <v>24436</v>
      </c>
      <c r="AI358" s="1">
        <v>35800</v>
      </c>
      <c r="AJ358">
        <v>31</v>
      </c>
      <c r="AK358">
        <v>22.02</v>
      </c>
      <c r="AL358">
        <v>22.62</v>
      </c>
      <c r="AM358">
        <v>3.7</v>
      </c>
      <c r="AN358">
        <v>0</v>
      </c>
      <c r="AO358">
        <v>0.81330000000000002</v>
      </c>
      <c r="AP358" s="1">
        <v>1369.76</v>
      </c>
      <c r="AQ358" s="1">
        <v>2413.64</v>
      </c>
      <c r="AR358" s="1">
        <v>6113.04</v>
      </c>
      <c r="AS358">
        <v>414.76</v>
      </c>
      <c r="AT358">
        <v>412.76</v>
      </c>
      <c r="AU358" s="1">
        <v>10723.92</v>
      </c>
      <c r="AV358" s="1">
        <v>8334.2199999999993</v>
      </c>
      <c r="AW358">
        <v>0.70430000000000004</v>
      </c>
      <c r="AX358" s="1">
        <v>1620.51</v>
      </c>
      <c r="AY358">
        <v>0.13700000000000001</v>
      </c>
      <c r="AZ358">
        <v>736.8</v>
      </c>
      <c r="BA358">
        <v>6.2300000000000001E-2</v>
      </c>
      <c r="BB358" s="1">
        <v>1141.2</v>
      </c>
      <c r="BC358">
        <v>9.64E-2</v>
      </c>
      <c r="BD358" s="1">
        <v>11832.73</v>
      </c>
      <c r="BE358" s="1">
        <v>8194.9</v>
      </c>
      <c r="BF358">
        <v>5.4477000000000002</v>
      </c>
      <c r="BG358">
        <v>0.55330000000000001</v>
      </c>
      <c r="BH358">
        <v>0.25180000000000002</v>
      </c>
      <c r="BI358">
        <v>0.12590000000000001</v>
      </c>
      <c r="BJ358">
        <v>5.5300000000000002E-2</v>
      </c>
      <c r="BK358">
        <v>1.37E-2</v>
      </c>
    </row>
    <row r="359" spans="1:63" x14ac:dyDescent="0.25">
      <c r="A359" t="s">
        <v>357</v>
      </c>
      <c r="B359">
        <v>46995</v>
      </c>
      <c r="C359">
        <v>23</v>
      </c>
      <c r="D359">
        <v>208.39</v>
      </c>
      <c r="E359" s="1">
        <v>4792.9799999999996</v>
      </c>
      <c r="F359" s="1">
        <v>4667.83</v>
      </c>
      <c r="G359">
        <v>0.1191</v>
      </c>
      <c r="H359">
        <v>1.2999999999999999E-3</v>
      </c>
      <c r="I359">
        <v>8.0799999999999997E-2</v>
      </c>
      <c r="J359">
        <v>1.5E-3</v>
      </c>
      <c r="K359">
        <v>3.6499999999999998E-2</v>
      </c>
      <c r="L359">
        <v>0.70760000000000001</v>
      </c>
      <c r="M359">
        <v>5.3199999999999997E-2</v>
      </c>
      <c r="N359">
        <v>8.1100000000000005E-2</v>
      </c>
      <c r="O359">
        <v>0.03</v>
      </c>
      <c r="P359">
        <v>0.10829999999999999</v>
      </c>
      <c r="Q359" s="1">
        <v>72476.98</v>
      </c>
      <c r="R359">
        <v>0.12620000000000001</v>
      </c>
      <c r="S359">
        <v>0.1429</v>
      </c>
      <c r="T359">
        <v>0.73089999999999999</v>
      </c>
      <c r="U359">
        <v>21</v>
      </c>
      <c r="V359" s="1">
        <v>99817.43</v>
      </c>
      <c r="W359">
        <v>226.47</v>
      </c>
      <c r="X359" s="1">
        <v>192328.97</v>
      </c>
      <c r="Y359">
        <v>0.7913</v>
      </c>
      <c r="Z359">
        <v>0.1686</v>
      </c>
      <c r="AA359">
        <v>4.0099999999999997E-2</v>
      </c>
      <c r="AB359">
        <v>0.2087</v>
      </c>
      <c r="AC359">
        <v>192.33</v>
      </c>
      <c r="AD359" s="1">
        <v>9904.84</v>
      </c>
      <c r="AE359" s="1">
        <v>1281.0899999999999</v>
      </c>
      <c r="AF359" s="1">
        <v>216687.09</v>
      </c>
      <c r="AG359">
        <v>543</v>
      </c>
      <c r="AH359" s="1">
        <v>69377</v>
      </c>
      <c r="AI359" s="1">
        <v>230872</v>
      </c>
      <c r="AJ359">
        <v>65.34</v>
      </c>
      <c r="AK359">
        <v>50.93</v>
      </c>
      <c r="AL359">
        <v>50.87</v>
      </c>
      <c r="AM359">
        <v>4.5</v>
      </c>
      <c r="AN359">
        <v>0</v>
      </c>
      <c r="AO359">
        <v>0.34689999999999999</v>
      </c>
      <c r="AP359" s="1">
        <v>1522.18</v>
      </c>
      <c r="AQ359" s="1">
        <v>2017.43</v>
      </c>
      <c r="AR359" s="1">
        <v>6945.25</v>
      </c>
      <c r="AS359" s="1">
        <v>1023.41</v>
      </c>
      <c r="AT359">
        <v>391.87</v>
      </c>
      <c r="AU359" s="1">
        <v>11900.14</v>
      </c>
      <c r="AV359" s="1">
        <v>1928.35</v>
      </c>
      <c r="AW359">
        <v>0.14180000000000001</v>
      </c>
      <c r="AX359" s="1">
        <v>9485.67</v>
      </c>
      <c r="AY359">
        <v>0.6976</v>
      </c>
      <c r="AZ359" s="1">
        <v>1900.55</v>
      </c>
      <c r="BA359">
        <v>0.13980000000000001</v>
      </c>
      <c r="BB359">
        <v>283.88</v>
      </c>
      <c r="BC359">
        <v>2.0899999999999998E-2</v>
      </c>
      <c r="BD359" s="1">
        <v>13598.45</v>
      </c>
      <c r="BE359">
        <v>518.55999999999995</v>
      </c>
      <c r="BF359">
        <v>2.93E-2</v>
      </c>
      <c r="BG359">
        <v>0.61909999999999998</v>
      </c>
      <c r="BH359">
        <v>0.21210000000000001</v>
      </c>
      <c r="BI359">
        <v>0.12139999999999999</v>
      </c>
      <c r="BJ359">
        <v>2.7300000000000001E-2</v>
      </c>
      <c r="BK359">
        <v>2.01E-2</v>
      </c>
    </row>
    <row r="360" spans="1:63" x14ac:dyDescent="0.25">
      <c r="A360" t="s">
        <v>358</v>
      </c>
      <c r="B360">
        <v>44461</v>
      </c>
      <c r="C360">
        <v>1</v>
      </c>
      <c r="D360">
        <v>389.41</v>
      </c>
      <c r="E360">
        <v>389.41</v>
      </c>
      <c r="F360">
        <v>465.88</v>
      </c>
      <c r="G360">
        <v>0</v>
      </c>
      <c r="H360">
        <v>0</v>
      </c>
      <c r="I360">
        <v>2.0999999999999999E-3</v>
      </c>
      <c r="J360">
        <v>4.7000000000000002E-3</v>
      </c>
      <c r="K360">
        <v>1.7899999999999999E-2</v>
      </c>
      <c r="L360">
        <v>0.90039999999999998</v>
      </c>
      <c r="M360">
        <v>7.4899999999999994E-2</v>
      </c>
      <c r="N360">
        <v>0.97819999999999996</v>
      </c>
      <c r="O360">
        <v>0</v>
      </c>
      <c r="P360">
        <v>0.17330000000000001</v>
      </c>
      <c r="Q360" s="1">
        <v>41781.89</v>
      </c>
      <c r="R360">
        <v>0.30299999999999999</v>
      </c>
      <c r="S360">
        <v>9.0899999999999995E-2</v>
      </c>
      <c r="T360">
        <v>0.60609999999999997</v>
      </c>
      <c r="U360">
        <v>10</v>
      </c>
      <c r="V360" s="1">
        <v>37083.199999999997</v>
      </c>
      <c r="W360">
        <v>37.700000000000003</v>
      </c>
      <c r="X360" s="1">
        <v>85378.21</v>
      </c>
      <c r="Y360">
        <v>0.28179999999999999</v>
      </c>
      <c r="Z360">
        <v>0.56430000000000002</v>
      </c>
      <c r="AA360">
        <v>0.15390000000000001</v>
      </c>
      <c r="AB360">
        <v>0.71819999999999995</v>
      </c>
      <c r="AC360">
        <v>85.38</v>
      </c>
      <c r="AD360" s="1">
        <v>2780.88</v>
      </c>
      <c r="AE360">
        <v>165.17</v>
      </c>
      <c r="AF360" s="1">
        <v>51152.81</v>
      </c>
      <c r="AG360">
        <v>12</v>
      </c>
      <c r="AH360" s="1">
        <v>18540</v>
      </c>
      <c r="AI360" s="1">
        <v>28547</v>
      </c>
      <c r="AJ360">
        <v>38.21</v>
      </c>
      <c r="AK360">
        <v>22.46</v>
      </c>
      <c r="AL360">
        <v>36.08</v>
      </c>
      <c r="AM360">
        <v>3.72</v>
      </c>
      <c r="AN360">
        <v>0</v>
      </c>
      <c r="AO360">
        <v>0.82850000000000001</v>
      </c>
      <c r="AP360" s="1">
        <v>1621.53</v>
      </c>
      <c r="AQ360" s="1">
        <v>1976.02</v>
      </c>
      <c r="AR360" s="1">
        <v>5638.46</v>
      </c>
      <c r="AS360">
        <v>404.48</v>
      </c>
      <c r="AT360">
        <v>731.98</v>
      </c>
      <c r="AU360" s="1">
        <v>10372.44</v>
      </c>
      <c r="AV360" s="1">
        <v>6768.99</v>
      </c>
      <c r="AW360">
        <v>0.47739999999999999</v>
      </c>
      <c r="AX360" s="1">
        <v>2290.46</v>
      </c>
      <c r="AY360">
        <v>0.1615</v>
      </c>
      <c r="AZ360" s="1">
        <v>3075.27</v>
      </c>
      <c r="BA360">
        <v>0.21690000000000001</v>
      </c>
      <c r="BB360" s="1">
        <v>2045.39</v>
      </c>
      <c r="BC360">
        <v>0.14419999999999999</v>
      </c>
      <c r="BD360" s="1">
        <v>14180.11</v>
      </c>
      <c r="BE360" s="1">
        <v>7340.69</v>
      </c>
      <c r="BF360">
        <v>11.63</v>
      </c>
      <c r="BG360">
        <v>0.48720000000000002</v>
      </c>
      <c r="BH360">
        <v>0.161</v>
      </c>
      <c r="BI360">
        <v>0.3135</v>
      </c>
      <c r="BJ360">
        <v>2.5399999999999999E-2</v>
      </c>
      <c r="BK360">
        <v>1.29E-2</v>
      </c>
    </row>
    <row r="361" spans="1:63" x14ac:dyDescent="0.25">
      <c r="A361" t="s">
        <v>359</v>
      </c>
      <c r="B361">
        <v>45955</v>
      </c>
      <c r="C361">
        <v>36</v>
      </c>
      <c r="D361">
        <v>20.420000000000002</v>
      </c>
      <c r="E361">
        <v>735.11</v>
      </c>
      <c r="F361">
        <v>756.8</v>
      </c>
      <c r="G361">
        <v>6.6E-3</v>
      </c>
      <c r="H361">
        <v>0</v>
      </c>
      <c r="I361">
        <v>5.3E-3</v>
      </c>
      <c r="J361">
        <v>0</v>
      </c>
      <c r="K361">
        <v>1.67E-2</v>
      </c>
      <c r="L361">
        <v>0.96740000000000004</v>
      </c>
      <c r="M361">
        <v>4.0000000000000001E-3</v>
      </c>
      <c r="N361">
        <v>7.2800000000000004E-2</v>
      </c>
      <c r="O361">
        <v>4.0000000000000001E-3</v>
      </c>
      <c r="P361">
        <v>9.3899999999999997E-2</v>
      </c>
      <c r="Q361" s="1">
        <v>55534.39</v>
      </c>
      <c r="R361">
        <v>0.1875</v>
      </c>
      <c r="S361">
        <v>0.1875</v>
      </c>
      <c r="T361">
        <v>0.625</v>
      </c>
      <c r="U361">
        <v>5</v>
      </c>
      <c r="V361" s="1">
        <v>87301.2</v>
      </c>
      <c r="W361">
        <v>147.02000000000001</v>
      </c>
      <c r="X361" s="1">
        <v>154923.81</v>
      </c>
      <c r="Y361">
        <v>0.82420000000000004</v>
      </c>
      <c r="Z361">
        <v>0.15040000000000001</v>
      </c>
      <c r="AA361">
        <v>2.5399999999999999E-2</v>
      </c>
      <c r="AB361">
        <v>0.17580000000000001</v>
      </c>
      <c r="AC361">
        <v>154.91999999999999</v>
      </c>
      <c r="AD361" s="1">
        <v>3411.86</v>
      </c>
      <c r="AE361">
        <v>460.69</v>
      </c>
      <c r="AF361" s="1">
        <v>140439.74</v>
      </c>
      <c r="AG361">
        <v>351</v>
      </c>
      <c r="AH361" s="1">
        <v>39640</v>
      </c>
      <c r="AI361" s="1">
        <v>78374</v>
      </c>
      <c r="AJ361">
        <v>42.85</v>
      </c>
      <c r="AK361">
        <v>20</v>
      </c>
      <c r="AL361">
        <v>29.59</v>
      </c>
      <c r="AM361">
        <v>5</v>
      </c>
      <c r="AN361" s="1">
        <v>2047.99</v>
      </c>
      <c r="AO361">
        <v>0.75339999999999996</v>
      </c>
      <c r="AP361" s="1">
        <v>1483.73</v>
      </c>
      <c r="AQ361" s="1">
        <v>1780.96</v>
      </c>
      <c r="AR361" s="1">
        <v>6660.8</v>
      </c>
      <c r="AS361">
        <v>352.79</v>
      </c>
      <c r="AT361">
        <v>360.59</v>
      </c>
      <c r="AU361" s="1">
        <v>10638.81</v>
      </c>
      <c r="AV361" s="1">
        <v>5350.92</v>
      </c>
      <c r="AW361">
        <v>0.43120000000000003</v>
      </c>
      <c r="AX361" s="1">
        <v>4978.42</v>
      </c>
      <c r="AY361">
        <v>0.4012</v>
      </c>
      <c r="AZ361" s="1">
        <v>1672.79</v>
      </c>
      <c r="BA361">
        <v>0.1348</v>
      </c>
      <c r="BB361">
        <v>406.8</v>
      </c>
      <c r="BC361">
        <v>3.2800000000000003E-2</v>
      </c>
      <c r="BD361" s="1">
        <v>12408.94</v>
      </c>
      <c r="BE361" s="1">
        <v>3793.34</v>
      </c>
      <c r="BF361">
        <v>0.73370000000000002</v>
      </c>
      <c r="BG361">
        <v>0.52390000000000003</v>
      </c>
      <c r="BH361">
        <v>0.24260000000000001</v>
      </c>
      <c r="BI361">
        <v>0.18110000000000001</v>
      </c>
      <c r="BJ361">
        <v>4.0099999999999997E-2</v>
      </c>
      <c r="BK361">
        <v>1.23E-2</v>
      </c>
    </row>
    <row r="362" spans="1:63" x14ac:dyDescent="0.25">
      <c r="A362" t="s">
        <v>360</v>
      </c>
      <c r="B362">
        <v>45963</v>
      </c>
      <c r="C362">
        <v>27</v>
      </c>
      <c r="D362">
        <v>14.51</v>
      </c>
      <c r="E362">
        <v>391.8</v>
      </c>
      <c r="F362">
        <v>395.27</v>
      </c>
      <c r="G362">
        <v>2.5000000000000001E-3</v>
      </c>
      <c r="H362">
        <v>0</v>
      </c>
      <c r="I362">
        <v>1.01E-2</v>
      </c>
      <c r="J362">
        <v>0</v>
      </c>
      <c r="K362">
        <v>9.4000000000000004E-3</v>
      </c>
      <c r="L362">
        <v>0.9526</v>
      </c>
      <c r="M362">
        <v>2.53E-2</v>
      </c>
      <c r="N362">
        <v>0.11799999999999999</v>
      </c>
      <c r="O362">
        <v>2.5000000000000001E-3</v>
      </c>
      <c r="P362">
        <v>7.4300000000000005E-2</v>
      </c>
      <c r="Q362" s="1">
        <v>53343.29</v>
      </c>
      <c r="R362">
        <v>0.27029999999999998</v>
      </c>
      <c r="S362">
        <v>0.18920000000000001</v>
      </c>
      <c r="T362">
        <v>0.54049999999999998</v>
      </c>
      <c r="U362">
        <v>3</v>
      </c>
      <c r="V362" s="1">
        <v>79548</v>
      </c>
      <c r="W362">
        <v>130.07</v>
      </c>
      <c r="X362" s="1">
        <v>161396.43</v>
      </c>
      <c r="Y362">
        <v>0.873</v>
      </c>
      <c r="Z362">
        <v>0.1113</v>
      </c>
      <c r="AA362">
        <v>1.5699999999999999E-2</v>
      </c>
      <c r="AB362">
        <v>0.127</v>
      </c>
      <c r="AC362">
        <v>161.4</v>
      </c>
      <c r="AD362" s="1">
        <v>3394.96</v>
      </c>
      <c r="AE362">
        <v>501.8</v>
      </c>
      <c r="AF362" s="1">
        <v>130553.78</v>
      </c>
      <c r="AG362">
        <v>291</v>
      </c>
      <c r="AH362" s="1">
        <v>35190</v>
      </c>
      <c r="AI362" s="1">
        <v>52940</v>
      </c>
      <c r="AJ362">
        <v>46.65</v>
      </c>
      <c r="AK362">
        <v>20</v>
      </c>
      <c r="AL362">
        <v>25.55</v>
      </c>
      <c r="AM362">
        <v>4.4000000000000004</v>
      </c>
      <c r="AN362" s="1">
        <v>1648.25</v>
      </c>
      <c r="AO362">
        <v>1.268</v>
      </c>
      <c r="AP362" s="1">
        <v>1266.98</v>
      </c>
      <c r="AQ362" s="1">
        <v>1864.28</v>
      </c>
      <c r="AR362" s="1">
        <v>6839.09</v>
      </c>
      <c r="AS362">
        <v>444.9</v>
      </c>
      <c r="AT362">
        <v>667.14</v>
      </c>
      <c r="AU362" s="1">
        <v>11082.28</v>
      </c>
      <c r="AV362" s="1">
        <v>6159.3</v>
      </c>
      <c r="AW362">
        <v>0.46710000000000002</v>
      </c>
      <c r="AX362" s="1">
        <v>5003.46</v>
      </c>
      <c r="AY362">
        <v>0.37940000000000002</v>
      </c>
      <c r="AZ362" s="1">
        <v>1522.79</v>
      </c>
      <c r="BA362">
        <v>0.11550000000000001</v>
      </c>
      <c r="BB362">
        <v>501.98</v>
      </c>
      <c r="BC362">
        <v>3.8100000000000002E-2</v>
      </c>
      <c r="BD362" s="1">
        <v>13187.54</v>
      </c>
      <c r="BE362" s="1">
        <v>5795.58</v>
      </c>
      <c r="BF362">
        <v>1.6992</v>
      </c>
      <c r="BG362">
        <v>0.56240000000000001</v>
      </c>
      <c r="BH362">
        <v>0.23499999999999999</v>
      </c>
      <c r="BI362">
        <v>0.16170000000000001</v>
      </c>
      <c r="BJ362">
        <v>3.0200000000000001E-2</v>
      </c>
      <c r="BK362">
        <v>1.0699999999999999E-2</v>
      </c>
    </row>
    <row r="363" spans="1:63" x14ac:dyDescent="0.25">
      <c r="A363" t="s">
        <v>361</v>
      </c>
      <c r="B363">
        <v>48710</v>
      </c>
      <c r="C363">
        <v>29</v>
      </c>
      <c r="D363">
        <v>36.76</v>
      </c>
      <c r="E363" s="1">
        <v>1066.1600000000001</v>
      </c>
      <c r="F363" s="1">
        <v>1151.1199999999999</v>
      </c>
      <c r="G363">
        <v>2.5999999999999999E-3</v>
      </c>
      <c r="H363">
        <v>0</v>
      </c>
      <c r="I363">
        <v>2.3999999999999998E-3</v>
      </c>
      <c r="J363">
        <v>8.9999999999999998E-4</v>
      </c>
      <c r="K363">
        <v>8.9999999999999993E-3</v>
      </c>
      <c r="L363">
        <v>0.95679999999999998</v>
      </c>
      <c r="M363">
        <v>2.8299999999999999E-2</v>
      </c>
      <c r="N363">
        <v>0.54920000000000002</v>
      </c>
      <c r="O363">
        <v>8.9999999999999998E-4</v>
      </c>
      <c r="P363">
        <v>0.16520000000000001</v>
      </c>
      <c r="Q363" s="1">
        <v>51191.59</v>
      </c>
      <c r="R363">
        <v>0.23599999999999999</v>
      </c>
      <c r="S363">
        <v>0.32579999999999998</v>
      </c>
      <c r="T363">
        <v>0.43819999999999998</v>
      </c>
      <c r="U363">
        <v>7</v>
      </c>
      <c r="V363" s="1">
        <v>71889.14</v>
      </c>
      <c r="W363">
        <v>146.68</v>
      </c>
      <c r="X363" s="1">
        <v>100116.08</v>
      </c>
      <c r="Y363">
        <v>0.89119999999999999</v>
      </c>
      <c r="Z363">
        <v>7.17E-2</v>
      </c>
      <c r="AA363">
        <v>3.7100000000000001E-2</v>
      </c>
      <c r="AB363">
        <v>0.10879999999999999</v>
      </c>
      <c r="AC363">
        <v>100.12</v>
      </c>
      <c r="AD363" s="1">
        <v>2638.53</v>
      </c>
      <c r="AE363">
        <v>436.23</v>
      </c>
      <c r="AF363" s="1">
        <v>85902.53</v>
      </c>
      <c r="AG363">
        <v>86</v>
      </c>
      <c r="AH363" s="1">
        <v>29564</v>
      </c>
      <c r="AI363" s="1">
        <v>42890</v>
      </c>
      <c r="AJ363">
        <v>47.53</v>
      </c>
      <c r="AK363">
        <v>25.2</v>
      </c>
      <c r="AL363">
        <v>29.8</v>
      </c>
      <c r="AM363">
        <v>6.5</v>
      </c>
      <c r="AN363" s="1">
        <v>1411.49</v>
      </c>
      <c r="AO363">
        <v>1.5844</v>
      </c>
      <c r="AP363" s="1">
        <v>1209.75</v>
      </c>
      <c r="AQ363" s="1">
        <v>1749.05</v>
      </c>
      <c r="AR363" s="1">
        <v>5772.87</v>
      </c>
      <c r="AS363">
        <v>663.96</v>
      </c>
      <c r="AT363">
        <v>261.52</v>
      </c>
      <c r="AU363" s="1">
        <v>9657.16</v>
      </c>
      <c r="AV363" s="1">
        <v>6490.85</v>
      </c>
      <c r="AW363">
        <v>0.53380000000000005</v>
      </c>
      <c r="AX363" s="1">
        <v>3286.03</v>
      </c>
      <c r="AY363">
        <v>0.2702</v>
      </c>
      <c r="AZ363" s="1">
        <v>1587.34</v>
      </c>
      <c r="BA363">
        <v>0.1305</v>
      </c>
      <c r="BB363">
        <v>796.41</v>
      </c>
      <c r="BC363">
        <v>6.5500000000000003E-2</v>
      </c>
      <c r="BD363" s="1">
        <v>12160.63</v>
      </c>
      <c r="BE363" s="1">
        <v>6824.07</v>
      </c>
      <c r="BF363">
        <v>2.8681000000000001</v>
      </c>
      <c r="BG363">
        <v>0.55659999999999998</v>
      </c>
      <c r="BH363">
        <v>0.2142</v>
      </c>
      <c r="BI363">
        <v>0.1615</v>
      </c>
      <c r="BJ363">
        <v>5.3900000000000003E-2</v>
      </c>
      <c r="BK363">
        <v>1.3899999999999999E-2</v>
      </c>
    </row>
    <row r="364" spans="1:63" x14ac:dyDescent="0.25">
      <c r="A364" t="s">
        <v>362</v>
      </c>
      <c r="B364">
        <v>44479</v>
      </c>
      <c r="C364">
        <v>97</v>
      </c>
      <c r="D364">
        <v>18.87</v>
      </c>
      <c r="E364" s="1">
        <v>1830.24</v>
      </c>
      <c r="F364" s="1">
        <v>1758.69</v>
      </c>
      <c r="G364">
        <v>2.8E-3</v>
      </c>
      <c r="H364">
        <v>5.9999999999999995E-4</v>
      </c>
      <c r="I364">
        <v>2.8999999999999998E-3</v>
      </c>
      <c r="J364">
        <v>3.3999999999999998E-3</v>
      </c>
      <c r="K364">
        <v>1.14E-2</v>
      </c>
      <c r="L364">
        <v>0.96699999999999997</v>
      </c>
      <c r="M364">
        <v>1.18E-2</v>
      </c>
      <c r="N364">
        <v>0.96889999999999998</v>
      </c>
      <c r="O364">
        <v>0</v>
      </c>
      <c r="P364">
        <v>0.1469</v>
      </c>
      <c r="Q364" s="1">
        <v>45108.68</v>
      </c>
      <c r="R364">
        <v>0.31540000000000001</v>
      </c>
      <c r="S364">
        <v>0.13850000000000001</v>
      </c>
      <c r="T364">
        <v>0.54620000000000002</v>
      </c>
      <c r="U364">
        <v>10.7</v>
      </c>
      <c r="V364" s="1">
        <v>73789.75</v>
      </c>
      <c r="W364">
        <v>169.06</v>
      </c>
      <c r="X364" s="1">
        <v>84639.31</v>
      </c>
      <c r="Y364">
        <v>0.74980000000000002</v>
      </c>
      <c r="Z364">
        <v>0.14360000000000001</v>
      </c>
      <c r="AA364">
        <v>0.1066</v>
      </c>
      <c r="AB364">
        <v>0.25019999999999998</v>
      </c>
      <c r="AC364">
        <v>84.64</v>
      </c>
      <c r="AD364" s="1">
        <v>1972.56</v>
      </c>
      <c r="AE364">
        <v>233.9</v>
      </c>
      <c r="AF364" s="1">
        <v>76893.58</v>
      </c>
      <c r="AG364">
        <v>58</v>
      </c>
      <c r="AH364" s="1">
        <v>28924</v>
      </c>
      <c r="AI364" s="1">
        <v>40154</v>
      </c>
      <c r="AJ364">
        <v>32.5</v>
      </c>
      <c r="AK364">
        <v>22.02</v>
      </c>
      <c r="AL364">
        <v>23.17</v>
      </c>
      <c r="AM364">
        <v>3.8</v>
      </c>
      <c r="AN364">
        <v>0</v>
      </c>
      <c r="AO364">
        <v>0.75370000000000004</v>
      </c>
      <c r="AP364" s="1">
        <v>1641.13</v>
      </c>
      <c r="AQ364" s="1">
        <v>2401.17</v>
      </c>
      <c r="AR364" s="1">
        <v>6862.57</v>
      </c>
      <c r="AS364">
        <v>698.52</v>
      </c>
      <c r="AT364">
        <v>310.18</v>
      </c>
      <c r="AU364" s="1">
        <v>11913.58</v>
      </c>
      <c r="AV364" s="1">
        <v>9173.5400000000009</v>
      </c>
      <c r="AW364">
        <v>0.67789999999999995</v>
      </c>
      <c r="AX364" s="1">
        <v>1631.44</v>
      </c>
      <c r="AY364">
        <v>0.1206</v>
      </c>
      <c r="AZ364">
        <v>682.74</v>
      </c>
      <c r="BA364">
        <v>5.04E-2</v>
      </c>
      <c r="BB364" s="1">
        <v>2045.44</v>
      </c>
      <c r="BC364">
        <v>0.15110000000000001</v>
      </c>
      <c r="BD364" s="1">
        <v>13533.16</v>
      </c>
      <c r="BE364" s="1">
        <v>6943.7</v>
      </c>
      <c r="BF364">
        <v>3.8664000000000001</v>
      </c>
      <c r="BG364">
        <v>0.44950000000000001</v>
      </c>
      <c r="BH364">
        <v>0.2437</v>
      </c>
      <c r="BI364">
        <v>0.25719999999999998</v>
      </c>
      <c r="BJ364">
        <v>3.9899999999999998E-2</v>
      </c>
      <c r="BK364">
        <v>9.5999999999999992E-3</v>
      </c>
    </row>
    <row r="365" spans="1:63" x14ac:dyDescent="0.25">
      <c r="A365" t="s">
        <v>363</v>
      </c>
      <c r="B365">
        <v>47720</v>
      </c>
      <c r="C365">
        <v>84</v>
      </c>
      <c r="D365">
        <v>12.49</v>
      </c>
      <c r="E365" s="1">
        <v>1049.1600000000001</v>
      </c>
      <c r="F365">
        <v>953.23</v>
      </c>
      <c r="G365">
        <v>0</v>
      </c>
      <c r="H365">
        <v>0</v>
      </c>
      <c r="I365">
        <v>1.4E-2</v>
      </c>
      <c r="J365">
        <v>0</v>
      </c>
      <c r="K365">
        <v>6.3E-3</v>
      </c>
      <c r="L365">
        <v>0.95669999999999999</v>
      </c>
      <c r="M365">
        <v>2.3E-2</v>
      </c>
      <c r="N365">
        <v>0.35859999999999997</v>
      </c>
      <c r="O365">
        <v>0</v>
      </c>
      <c r="P365">
        <v>0.16270000000000001</v>
      </c>
      <c r="Q365" s="1">
        <v>50203.06</v>
      </c>
      <c r="R365">
        <v>0.29170000000000001</v>
      </c>
      <c r="S365">
        <v>0.18060000000000001</v>
      </c>
      <c r="T365">
        <v>0.52780000000000005</v>
      </c>
      <c r="U365">
        <v>8.8000000000000007</v>
      </c>
      <c r="V365" s="1">
        <v>57356.7</v>
      </c>
      <c r="W365">
        <v>114.07</v>
      </c>
      <c r="X365" s="1">
        <v>111185.51</v>
      </c>
      <c r="Y365">
        <v>0.8952</v>
      </c>
      <c r="Z365">
        <v>7.22E-2</v>
      </c>
      <c r="AA365">
        <v>3.2599999999999997E-2</v>
      </c>
      <c r="AB365">
        <v>0.1048</v>
      </c>
      <c r="AC365">
        <v>111.19</v>
      </c>
      <c r="AD365" s="1">
        <v>2736.54</v>
      </c>
      <c r="AE365">
        <v>340.6</v>
      </c>
      <c r="AF365" s="1">
        <v>100409.45</v>
      </c>
      <c r="AG365">
        <v>133</v>
      </c>
      <c r="AH365" s="1">
        <v>31616</v>
      </c>
      <c r="AI365" s="1">
        <v>44424</v>
      </c>
      <c r="AJ365">
        <v>35.049999999999997</v>
      </c>
      <c r="AK365">
        <v>24.17</v>
      </c>
      <c r="AL365">
        <v>25.36</v>
      </c>
      <c r="AM365">
        <v>4.5</v>
      </c>
      <c r="AN365" s="1">
        <v>1053.82</v>
      </c>
      <c r="AO365">
        <v>1.4137999999999999</v>
      </c>
      <c r="AP365" s="1">
        <v>1228.6300000000001</v>
      </c>
      <c r="AQ365" s="1">
        <v>1894.59</v>
      </c>
      <c r="AR365" s="1">
        <v>6259.59</v>
      </c>
      <c r="AS365">
        <v>443.13</v>
      </c>
      <c r="AT365">
        <v>198.01</v>
      </c>
      <c r="AU365" s="1">
        <v>10023.94</v>
      </c>
      <c r="AV365" s="1">
        <v>7858.84</v>
      </c>
      <c r="AW365">
        <v>0.59230000000000005</v>
      </c>
      <c r="AX365" s="1">
        <v>3489.47</v>
      </c>
      <c r="AY365">
        <v>0.26300000000000001</v>
      </c>
      <c r="AZ365" s="1">
        <v>1131.8399999999999</v>
      </c>
      <c r="BA365">
        <v>8.5300000000000001E-2</v>
      </c>
      <c r="BB365">
        <v>788.25</v>
      </c>
      <c r="BC365">
        <v>5.9400000000000001E-2</v>
      </c>
      <c r="BD365" s="1">
        <v>13268.4</v>
      </c>
      <c r="BE365" s="1">
        <v>6322.42</v>
      </c>
      <c r="BF365">
        <v>2.7681</v>
      </c>
      <c r="BG365">
        <v>0.4849</v>
      </c>
      <c r="BH365">
        <v>0.24349999999999999</v>
      </c>
      <c r="BI365">
        <v>0.23200000000000001</v>
      </c>
      <c r="BJ365">
        <v>2.5999999999999999E-2</v>
      </c>
      <c r="BK365">
        <v>1.3599999999999999E-2</v>
      </c>
    </row>
    <row r="366" spans="1:63" x14ac:dyDescent="0.25">
      <c r="A366" t="s">
        <v>364</v>
      </c>
      <c r="B366">
        <v>46136</v>
      </c>
      <c r="C366">
        <v>7</v>
      </c>
      <c r="D366">
        <v>94.86</v>
      </c>
      <c r="E366">
        <v>664.01</v>
      </c>
      <c r="F366">
        <v>676.53</v>
      </c>
      <c r="G366">
        <v>0</v>
      </c>
      <c r="H366">
        <v>0</v>
      </c>
      <c r="I366">
        <v>2.3599999999999999E-2</v>
      </c>
      <c r="J366">
        <v>6.9999999999999999E-4</v>
      </c>
      <c r="K366">
        <v>3.0200000000000001E-2</v>
      </c>
      <c r="L366">
        <v>0.89100000000000001</v>
      </c>
      <c r="M366">
        <v>5.4399999999999997E-2</v>
      </c>
      <c r="N366">
        <v>0.97189999999999999</v>
      </c>
      <c r="O366">
        <v>3.0000000000000001E-3</v>
      </c>
      <c r="P366">
        <v>0.18990000000000001</v>
      </c>
      <c r="Q366" s="1">
        <v>42418.6</v>
      </c>
      <c r="R366">
        <v>0.65080000000000005</v>
      </c>
      <c r="S366">
        <v>9.5200000000000007E-2</v>
      </c>
      <c r="T366">
        <v>0.254</v>
      </c>
      <c r="U366">
        <v>5</v>
      </c>
      <c r="V366" s="1">
        <v>77228.399999999994</v>
      </c>
      <c r="W366">
        <v>123.99</v>
      </c>
      <c r="X366" s="1">
        <v>68634.84</v>
      </c>
      <c r="Y366">
        <v>0.76200000000000001</v>
      </c>
      <c r="Z366">
        <v>0.16950000000000001</v>
      </c>
      <c r="AA366">
        <v>6.8500000000000005E-2</v>
      </c>
      <c r="AB366">
        <v>0.23799999999999999</v>
      </c>
      <c r="AC366">
        <v>68.63</v>
      </c>
      <c r="AD366" s="1">
        <v>1717.4</v>
      </c>
      <c r="AE366">
        <v>259.14</v>
      </c>
      <c r="AF366" s="1">
        <v>68616.5</v>
      </c>
      <c r="AG366">
        <v>39</v>
      </c>
      <c r="AH366" s="1">
        <v>26675</v>
      </c>
      <c r="AI366" s="1">
        <v>34197</v>
      </c>
      <c r="AJ366">
        <v>27.02</v>
      </c>
      <c r="AK366">
        <v>25.08</v>
      </c>
      <c r="AL366">
        <v>23.96</v>
      </c>
      <c r="AM366">
        <v>5.27</v>
      </c>
      <c r="AN366">
        <v>789.5</v>
      </c>
      <c r="AO366">
        <v>1.5743</v>
      </c>
      <c r="AP366" s="1">
        <v>2154.66</v>
      </c>
      <c r="AQ366" s="1">
        <v>2809.44</v>
      </c>
      <c r="AR366" s="1">
        <v>7234.06</v>
      </c>
      <c r="AS366">
        <v>516.71</v>
      </c>
      <c r="AT366">
        <v>262.33999999999997</v>
      </c>
      <c r="AU366" s="1">
        <v>12977.18</v>
      </c>
      <c r="AV366" s="1">
        <v>9751.4599999999991</v>
      </c>
      <c r="AW366">
        <v>0.68679999999999997</v>
      </c>
      <c r="AX366" s="1">
        <v>2183.79</v>
      </c>
      <c r="AY366">
        <v>0.15379999999999999</v>
      </c>
      <c r="AZ366">
        <v>221.31</v>
      </c>
      <c r="BA366">
        <v>1.5599999999999999E-2</v>
      </c>
      <c r="BB366" s="1">
        <v>2041.2</v>
      </c>
      <c r="BC366">
        <v>0.14380000000000001</v>
      </c>
      <c r="BD366" s="1">
        <v>14197.77</v>
      </c>
      <c r="BE366" s="1">
        <v>9827.5</v>
      </c>
      <c r="BF366">
        <v>7.1731999999999996</v>
      </c>
      <c r="BG366">
        <v>0.44019999999999998</v>
      </c>
      <c r="BH366">
        <v>0.1734</v>
      </c>
      <c r="BI366">
        <v>0.3453</v>
      </c>
      <c r="BJ366">
        <v>3.3300000000000003E-2</v>
      </c>
      <c r="BK366">
        <v>7.7999999999999996E-3</v>
      </c>
    </row>
    <row r="367" spans="1:63" x14ac:dyDescent="0.25">
      <c r="A367" t="s">
        <v>365</v>
      </c>
      <c r="B367">
        <v>44487</v>
      </c>
      <c r="C367">
        <v>71</v>
      </c>
      <c r="D367">
        <v>44.08</v>
      </c>
      <c r="E367" s="1">
        <v>3129.33</v>
      </c>
      <c r="F367" s="1">
        <v>3052.27</v>
      </c>
      <c r="G367">
        <v>5.5999999999999999E-3</v>
      </c>
      <c r="H367">
        <v>2.0000000000000001E-4</v>
      </c>
      <c r="I367">
        <v>8.9999999999999993E-3</v>
      </c>
      <c r="J367">
        <v>0</v>
      </c>
      <c r="K367">
        <v>9.6000000000000002E-2</v>
      </c>
      <c r="L367">
        <v>0.85980000000000001</v>
      </c>
      <c r="M367">
        <v>2.9499999999999998E-2</v>
      </c>
      <c r="N367">
        <v>0.38250000000000001</v>
      </c>
      <c r="O367">
        <v>4.5100000000000001E-2</v>
      </c>
      <c r="P367">
        <v>0.151</v>
      </c>
      <c r="Q367" s="1">
        <v>53564.09</v>
      </c>
      <c r="R367">
        <v>0.1741</v>
      </c>
      <c r="S367">
        <v>0.23380000000000001</v>
      </c>
      <c r="T367">
        <v>0.59199999999999997</v>
      </c>
      <c r="U367">
        <v>22.1</v>
      </c>
      <c r="V367" s="1">
        <v>71653.210000000006</v>
      </c>
      <c r="W367">
        <v>138</v>
      </c>
      <c r="X367" s="1">
        <v>137187.49</v>
      </c>
      <c r="Y367">
        <v>0.72889999999999999</v>
      </c>
      <c r="Z367">
        <v>0.2243</v>
      </c>
      <c r="AA367">
        <v>4.6800000000000001E-2</v>
      </c>
      <c r="AB367">
        <v>0.27110000000000001</v>
      </c>
      <c r="AC367">
        <v>137.19</v>
      </c>
      <c r="AD367" s="1">
        <v>5323.86</v>
      </c>
      <c r="AE367">
        <v>518.79999999999995</v>
      </c>
      <c r="AF367" s="1">
        <v>133814.87</v>
      </c>
      <c r="AG367">
        <v>310</v>
      </c>
      <c r="AH367" s="1">
        <v>30779</v>
      </c>
      <c r="AI367" s="1">
        <v>51598</v>
      </c>
      <c r="AJ367">
        <v>56.4</v>
      </c>
      <c r="AK367">
        <v>37.19</v>
      </c>
      <c r="AL367">
        <v>40.380000000000003</v>
      </c>
      <c r="AM367">
        <v>4</v>
      </c>
      <c r="AN367">
        <v>0</v>
      </c>
      <c r="AO367">
        <v>1.0686</v>
      </c>
      <c r="AP367" s="1">
        <v>1212.6300000000001</v>
      </c>
      <c r="AQ367" s="1">
        <v>1431.56</v>
      </c>
      <c r="AR367" s="1">
        <v>5783.34</v>
      </c>
      <c r="AS367">
        <v>492.85</v>
      </c>
      <c r="AT367">
        <v>87.78</v>
      </c>
      <c r="AU367" s="1">
        <v>9008.15</v>
      </c>
      <c r="AV367" s="1">
        <v>4450.3900000000003</v>
      </c>
      <c r="AW367">
        <v>0.40839999999999999</v>
      </c>
      <c r="AX367" s="1">
        <v>4677.93</v>
      </c>
      <c r="AY367">
        <v>0.42930000000000001</v>
      </c>
      <c r="AZ367" s="1">
        <v>1089.71</v>
      </c>
      <c r="BA367">
        <v>0.1</v>
      </c>
      <c r="BB367">
        <v>677.89</v>
      </c>
      <c r="BC367">
        <v>6.2199999999999998E-2</v>
      </c>
      <c r="BD367" s="1">
        <v>10895.92</v>
      </c>
      <c r="BE367" s="1">
        <v>3399.45</v>
      </c>
      <c r="BF367">
        <v>0.86819999999999997</v>
      </c>
      <c r="BG367">
        <v>0.55330000000000001</v>
      </c>
      <c r="BH367">
        <v>0.2286</v>
      </c>
      <c r="BI367">
        <v>0.16750000000000001</v>
      </c>
      <c r="BJ367">
        <v>3.7900000000000003E-2</v>
      </c>
      <c r="BK367">
        <v>1.26E-2</v>
      </c>
    </row>
    <row r="368" spans="1:63" x14ac:dyDescent="0.25">
      <c r="A368" t="s">
        <v>366</v>
      </c>
      <c r="B368">
        <v>45559</v>
      </c>
      <c r="C368">
        <v>66</v>
      </c>
      <c r="D368">
        <v>33.770000000000003</v>
      </c>
      <c r="E368" s="1">
        <v>2229.0700000000002</v>
      </c>
      <c r="F368" s="1">
        <v>2380.34</v>
      </c>
      <c r="G368">
        <v>3.0999999999999999E-3</v>
      </c>
      <c r="H368">
        <v>4.0000000000000002E-4</v>
      </c>
      <c r="I368">
        <v>1.01E-2</v>
      </c>
      <c r="J368">
        <v>4.0000000000000002E-4</v>
      </c>
      <c r="K368">
        <v>1.6E-2</v>
      </c>
      <c r="L368">
        <v>0.9405</v>
      </c>
      <c r="M368">
        <v>2.9499999999999998E-2</v>
      </c>
      <c r="N368">
        <v>0.43659999999999999</v>
      </c>
      <c r="O368">
        <v>3.0999999999999999E-3</v>
      </c>
      <c r="P368">
        <v>0.1615</v>
      </c>
      <c r="Q368" s="1">
        <v>60341.35</v>
      </c>
      <c r="R368">
        <v>0.25319999999999998</v>
      </c>
      <c r="S368">
        <v>0.1883</v>
      </c>
      <c r="T368">
        <v>0.55840000000000001</v>
      </c>
      <c r="U368">
        <v>14.6</v>
      </c>
      <c r="V368" s="1">
        <v>74159.039999999994</v>
      </c>
      <c r="W368">
        <v>145.77000000000001</v>
      </c>
      <c r="X368" s="1">
        <v>243440.17</v>
      </c>
      <c r="Y368">
        <v>0.51090000000000002</v>
      </c>
      <c r="Z368">
        <v>0.1429</v>
      </c>
      <c r="AA368">
        <v>0.34620000000000001</v>
      </c>
      <c r="AB368">
        <v>0.48909999999999998</v>
      </c>
      <c r="AC368">
        <v>243.44</v>
      </c>
      <c r="AD368" s="1">
        <v>7251.51</v>
      </c>
      <c r="AE368">
        <v>364.2</v>
      </c>
      <c r="AF368" s="1">
        <v>232904.57</v>
      </c>
      <c r="AG368">
        <v>561</v>
      </c>
      <c r="AH368" s="1">
        <v>38197</v>
      </c>
      <c r="AI368" s="1">
        <v>68220</v>
      </c>
      <c r="AJ368">
        <v>37.85</v>
      </c>
      <c r="AK368">
        <v>25.2</v>
      </c>
      <c r="AL368">
        <v>26.64</v>
      </c>
      <c r="AM368">
        <v>3.5</v>
      </c>
      <c r="AN368">
        <v>0</v>
      </c>
      <c r="AO368">
        <v>0.70799999999999996</v>
      </c>
      <c r="AP368" s="1">
        <v>1296.28</v>
      </c>
      <c r="AQ368" s="1">
        <v>1990.16</v>
      </c>
      <c r="AR368" s="1">
        <v>6458.3</v>
      </c>
      <c r="AS368">
        <v>338.61</v>
      </c>
      <c r="AT368">
        <v>174.75</v>
      </c>
      <c r="AU368" s="1">
        <v>10258.09</v>
      </c>
      <c r="AV368" s="1">
        <v>5050.0600000000004</v>
      </c>
      <c r="AW368">
        <v>0.38969999999999999</v>
      </c>
      <c r="AX368" s="1">
        <v>5579.04</v>
      </c>
      <c r="AY368">
        <v>0.43049999999999999</v>
      </c>
      <c r="AZ368" s="1">
        <v>1420.19</v>
      </c>
      <c r="BA368">
        <v>0.1096</v>
      </c>
      <c r="BB368">
        <v>909.79</v>
      </c>
      <c r="BC368">
        <v>7.0199999999999999E-2</v>
      </c>
      <c r="BD368" s="1">
        <v>12959.07</v>
      </c>
      <c r="BE368" s="1">
        <v>2493.44</v>
      </c>
      <c r="BF368">
        <v>0.52680000000000005</v>
      </c>
      <c r="BG368">
        <v>0.56079999999999997</v>
      </c>
      <c r="BH368">
        <v>0.20599999999999999</v>
      </c>
      <c r="BI368">
        <v>0.1694</v>
      </c>
      <c r="BJ368">
        <v>4.9000000000000002E-2</v>
      </c>
      <c r="BK368">
        <v>1.47E-2</v>
      </c>
    </row>
    <row r="369" spans="1:63" x14ac:dyDescent="0.25">
      <c r="A369" t="s">
        <v>367</v>
      </c>
      <c r="B369">
        <v>49718</v>
      </c>
      <c r="C369">
        <v>39</v>
      </c>
      <c r="D369">
        <v>8.27</v>
      </c>
      <c r="E369">
        <v>322.38</v>
      </c>
      <c r="F369">
        <v>373.32</v>
      </c>
      <c r="G369">
        <v>0</v>
      </c>
      <c r="H369">
        <v>2.7000000000000001E-3</v>
      </c>
      <c r="I369">
        <v>0</v>
      </c>
      <c r="J369">
        <v>0</v>
      </c>
      <c r="K369">
        <v>2.1299999999999999E-2</v>
      </c>
      <c r="L369">
        <v>0.96530000000000005</v>
      </c>
      <c r="M369">
        <v>1.0699999999999999E-2</v>
      </c>
      <c r="N369">
        <v>0.22159999999999999</v>
      </c>
      <c r="O369">
        <v>0</v>
      </c>
      <c r="P369">
        <v>0.1051</v>
      </c>
      <c r="Q369" s="1">
        <v>50395.839999999997</v>
      </c>
      <c r="R369">
        <v>0.2258</v>
      </c>
      <c r="S369">
        <v>0.1613</v>
      </c>
      <c r="T369">
        <v>0.6129</v>
      </c>
      <c r="U369">
        <v>3.2</v>
      </c>
      <c r="V369" s="1">
        <v>80927.5</v>
      </c>
      <c r="W369">
        <v>98.54</v>
      </c>
      <c r="X369" s="1">
        <v>172927.85</v>
      </c>
      <c r="Y369">
        <v>0.92149999999999999</v>
      </c>
      <c r="Z369">
        <v>2.58E-2</v>
      </c>
      <c r="AA369">
        <v>5.2699999999999997E-2</v>
      </c>
      <c r="AB369">
        <v>7.85E-2</v>
      </c>
      <c r="AC369">
        <v>172.93</v>
      </c>
      <c r="AD369" s="1">
        <v>3937.32</v>
      </c>
      <c r="AE369">
        <v>439.46</v>
      </c>
      <c r="AF369" s="1">
        <v>113961.78</v>
      </c>
      <c r="AG369">
        <v>207</v>
      </c>
      <c r="AH369" s="1">
        <v>34773</v>
      </c>
      <c r="AI369" s="1">
        <v>51170</v>
      </c>
      <c r="AJ369">
        <v>39.1</v>
      </c>
      <c r="AK369">
        <v>21.6</v>
      </c>
      <c r="AL369">
        <v>31.14</v>
      </c>
      <c r="AM369">
        <v>4.5</v>
      </c>
      <c r="AN369" s="1">
        <v>2012.18</v>
      </c>
      <c r="AO369">
        <v>1.7159</v>
      </c>
      <c r="AP369" s="1">
        <v>2103.67</v>
      </c>
      <c r="AQ369" s="1">
        <v>2190.4699999999998</v>
      </c>
      <c r="AR369" s="1">
        <v>5989.27</v>
      </c>
      <c r="AS369">
        <v>389.21</v>
      </c>
      <c r="AT369">
        <v>521.96</v>
      </c>
      <c r="AU369" s="1">
        <v>11194.63</v>
      </c>
      <c r="AV369" s="1">
        <v>7263.92</v>
      </c>
      <c r="AW369">
        <v>0.53800000000000003</v>
      </c>
      <c r="AX369" s="1">
        <v>4746.24</v>
      </c>
      <c r="AY369">
        <v>0.35149999999999998</v>
      </c>
      <c r="AZ369">
        <v>932.16</v>
      </c>
      <c r="BA369">
        <v>6.9000000000000006E-2</v>
      </c>
      <c r="BB369">
        <v>559.83000000000004</v>
      </c>
      <c r="BC369">
        <v>4.1500000000000002E-2</v>
      </c>
      <c r="BD369" s="1">
        <v>13502.14</v>
      </c>
      <c r="BE369" s="1">
        <v>7452.87</v>
      </c>
      <c r="BF369">
        <v>2.4925000000000002</v>
      </c>
      <c r="BG369">
        <v>0.54720000000000002</v>
      </c>
      <c r="BH369">
        <v>0.16339999999999999</v>
      </c>
      <c r="BI369">
        <v>0.22</v>
      </c>
      <c r="BJ369">
        <v>4.6600000000000003E-2</v>
      </c>
      <c r="BK369">
        <v>2.2800000000000001E-2</v>
      </c>
    </row>
    <row r="370" spans="1:63" x14ac:dyDescent="0.25">
      <c r="A370" t="s">
        <v>368</v>
      </c>
      <c r="B370">
        <v>44453</v>
      </c>
      <c r="C370">
        <v>24</v>
      </c>
      <c r="D370">
        <v>294.05</v>
      </c>
      <c r="E370" s="1">
        <v>7057.15</v>
      </c>
      <c r="F370" s="1">
        <v>6293.99</v>
      </c>
      <c r="G370">
        <v>5.1000000000000004E-3</v>
      </c>
      <c r="H370">
        <v>5.9999999999999995E-4</v>
      </c>
      <c r="I370">
        <v>3.8899999999999997E-2</v>
      </c>
      <c r="J370">
        <v>5.9999999999999995E-4</v>
      </c>
      <c r="K370">
        <v>1.9300000000000001E-2</v>
      </c>
      <c r="L370">
        <v>0.8478</v>
      </c>
      <c r="M370">
        <v>8.7599999999999997E-2</v>
      </c>
      <c r="N370">
        <v>0.61150000000000004</v>
      </c>
      <c r="O370">
        <v>5.8999999999999999E-3</v>
      </c>
      <c r="P370">
        <v>0.1993</v>
      </c>
      <c r="Q370" s="1">
        <v>52323.4</v>
      </c>
      <c r="R370">
        <v>0.36809999999999998</v>
      </c>
      <c r="S370">
        <v>0.15970000000000001</v>
      </c>
      <c r="T370">
        <v>0.47220000000000001</v>
      </c>
      <c r="U370">
        <v>29</v>
      </c>
      <c r="V370" s="1">
        <v>88724.66</v>
      </c>
      <c r="W370">
        <v>239.84</v>
      </c>
      <c r="X370" s="1">
        <v>109079.08</v>
      </c>
      <c r="Y370">
        <v>0.70720000000000005</v>
      </c>
      <c r="Z370">
        <v>0.24779999999999999</v>
      </c>
      <c r="AA370">
        <v>4.4999999999999998E-2</v>
      </c>
      <c r="AB370">
        <v>0.2928</v>
      </c>
      <c r="AC370">
        <v>109.08</v>
      </c>
      <c r="AD370" s="1">
        <v>3353.77</v>
      </c>
      <c r="AE370">
        <v>491.61</v>
      </c>
      <c r="AF370" s="1">
        <v>108600.81</v>
      </c>
      <c r="AG370">
        <v>169</v>
      </c>
      <c r="AH370" s="1">
        <v>26734</v>
      </c>
      <c r="AI370" s="1">
        <v>41244</v>
      </c>
      <c r="AJ370">
        <v>37.200000000000003</v>
      </c>
      <c r="AK370">
        <v>30.69</v>
      </c>
      <c r="AL370">
        <v>29.74</v>
      </c>
      <c r="AM370">
        <v>4.0999999999999996</v>
      </c>
      <c r="AN370" s="1">
        <v>1188.26</v>
      </c>
      <c r="AO370">
        <v>1.6133</v>
      </c>
      <c r="AP370" s="1">
        <v>1088.9000000000001</v>
      </c>
      <c r="AQ370" s="1">
        <v>1959.46</v>
      </c>
      <c r="AR370" s="1">
        <v>5905.9</v>
      </c>
      <c r="AS370">
        <v>640.33000000000004</v>
      </c>
      <c r="AT370">
        <v>496.12</v>
      </c>
      <c r="AU370" s="1">
        <v>10090.73</v>
      </c>
      <c r="AV370" s="1">
        <v>6217.31</v>
      </c>
      <c r="AW370">
        <v>0.50180000000000002</v>
      </c>
      <c r="AX370" s="1">
        <v>4588.37</v>
      </c>
      <c r="AY370">
        <v>0.37030000000000002</v>
      </c>
      <c r="AZ370">
        <v>409.97</v>
      </c>
      <c r="BA370">
        <v>3.3099999999999997E-2</v>
      </c>
      <c r="BB370" s="1">
        <v>1174.6600000000001</v>
      </c>
      <c r="BC370">
        <v>9.4799999999999995E-2</v>
      </c>
      <c r="BD370" s="1">
        <v>12390.31</v>
      </c>
      <c r="BE370" s="1">
        <v>3822.87</v>
      </c>
      <c r="BF370">
        <v>1.542</v>
      </c>
      <c r="BG370">
        <v>0.52880000000000005</v>
      </c>
      <c r="BH370">
        <v>0.20669999999999999</v>
      </c>
      <c r="BI370">
        <v>0.22</v>
      </c>
      <c r="BJ370">
        <v>3.5099999999999999E-2</v>
      </c>
      <c r="BK370">
        <v>9.4000000000000004E-3</v>
      </c>
    </row>
    <row r="371" spans="1:63" x14ac:dyDescent="0.25">
      <c r="A371" t="s">
        <v>369</v>
      </c>
      <c r="B371">
        <v>47217</v>
      </c>
      <c r="C371">
        <v>29</v>
      </c>
      <c r="D371">
        <v>16.8</v>
      </c>
      <c r="E371">
        <v>487.3</v>
      </c>
      <c r="F371">
        <v>407.61</v>
      </c>
      <c r="G371">
        <v>0</v>
      </c>
      <c r="H371">
        <v>0</v>
      </c>
      <c r="I371">
        <v>3.7400000000000003E-2</v>
      </c>
      <c r="J371">
        <v>1.5E-3</v>
      </c>
      <c r="K371">
        <v>3.6400000000000002E-2</v>
      </c>
      <c r="L371">
        <v>0.90720000000000001</v>
      </c>
      <c r="M371">
        <v>1.7600000000000001E-2</v>
      </c>
      <c r="N371">
        <v>0.31280000000000002</v>
      </c>
      <c r="O371">
        <v>0</v>
      </c>
      <c r="P371">
        <v>0.1888</v>
      </c>
      <c r="Q371" s="1">
        <v>53302.39</v>
      </c>
      <c r="R371">
        <v>0.47060000000000002</v>
      </c>
      <c r="S371">
        <v>0.17649999999999999</v>
      </c>
      <c r="T371">
        <v>0.35289999999999999</v>
      </c>
      <c r="U371">
        <v>7.1</v>
      </c>
      <c r="V371" s="1">
        <v>54356.2</v>
      </c>
      <c r="W371">
        <v>67.38</v>
      </c>
      <c r="X371" s="1">
        <v>355569.16</v>
      </c>
      <c r="Y371">
        <v>0.83340000000000003</v>
      </c>
      <c r="Z371">
        <v>0.12520000000000001</v>
      </c>
      <c r="AA371">
        <v>4.1500000000000002E-2</v>
      </c>
      <c r="AB371">
        <v>0.1666</v>
      </c>
      <c r="AC371">
        <v>355.57</v>
      </c>
      <c r="AD371" s="1">
        <v>16562.43</v>
      </c>
      <c r="AE371" s="1">
        <v>1681.83</v>
      </c>
      <c r="AF371" s="1">
        <v>328825.78999999998</v>
      </c>
      <c r="AG371">
        <v>595</v>
      </c>
      <c r="AH371" s="1">
        <v>36808</v>
      </c>
      <c r="AI371" s="1">
        <v>67805</v>
      </c>
      <c r="AJ371">
        <v>74.67</v>
      </c>
      <c r="AK371">
        <v>45.25</v>
      </c>
      <c r="AL371">
        <v>46.12</v>
      </c>
      <c r="AM371">
        <v>5.0999999999999996</v>
      </c>
      <c r="AN371">
        <v>0</v>
      </c>
      <c r="AO371">
        <v>1.4709000000000001</v>
      </c>
      <c r="AP371" s="1">
        <v>2984.51</v>
      </c>
      <c r="AQ371" s="1">
        <v>3813.74</v>
      </c>
      <c r="AR371" s="1">
        <v>8211.7900000000009</v>
      </c>
      <c r="AS371" s="1">
        <v>1116.1199999999999</v>
      </c>
      <c r="AT371">
        <v>203.02</v>
      </c>
      <c r="AU371" s="1">
        <v>16329.03</v>
      </c>
      <c r="AV371" s="1">
        <v>5468.6</v>
      </c>
      <c r="AW371">
        <v>0.22</v>
      </c>
      <c r="AX371" s="1">
        <v>16923.45</v>
      </c>
      <c r="AY371">
        <v>0.68069999999999997</v>
      </c>
      <c r="AZ371" s="1">
        <v>1843.55</v>
      </c>
      <c r="BA371">
        <v>7.4200000000000002E-2</v>
      </c>
      <c r="BB371">
        <v>625.22</v>
      </c>
      <c r="BC371">
        <v>2.5100000000000001E-2</v>
      </c>
      <c r="BD371" s="1">
        <v>24860.82</v>
      </c>
      <c r="BE371" s="1">
        <v>1445.1</v>
      </c>
      <c r="BF371">
        <v>0.1452</v>
      </c>
      <c r="BG371">
        <v>0.44490000000000002</v>
      </c>
      <c r="BH371">
        <v>0.16270000000000001</v>
      </c>
      <c r="BI371">
        <v>0.35299999999999998</v>
      </c>
      <c r="BJ371">
        <v>2.4299999999999999E-2</v>
      </c>
      <c r="BK371">
        <v>1.5100000000000001E-2</v>
      </c>
    </row>
    <row r="372" spans="1:63" x14ac:dyDescent="0.25">
      <c r="A372" t="s">
        <v>370</v>
      </c>
      <c r="B372">
        <v>45542</v>
      </c>
      <c r="C372">
        <v>79</v>
      </c>
      <c r="D372">
        <v>12.92</v>
      </c>
      <c r="E372" s="1">
        <v>1020.48</v>
      </c>
      <c r="F372">
        <v>989</v>
      </c>
      <c r="G372">
        <v>6.1000000000000004E-3</v>
      </c>
      <c r="H372">
        <v>0</v>
      </c>
      <c r="I372">
        <v>1.15E-2</v>
      </c>
      <c r="J372">
        <v>1E-3</v>
      </c>
      <c r="K372">
        <v>2.1600000000000001E-2</v>
      </c>
      <c r="L372">
        <v>0.92049999999999998</v>
      </c>
      <c r="M372">
        <v>3.9300000000000002E-2</v>
      </c>
      <c r="N372">
        <v>0.75549999999999995</v>
      </c>
      <c r="O372">
        <v>2E-3</v>
      </c>
      <c r="P372">
        <v>0.16320000000000001</v>
      </c>
      <c r="Q372" s="1">
        <v>41326.300000000003</v>
      </c>
      <c r="R372">
        <v>0.30859999999999999</v>
      </c>
      <c r="S372">
        <v>0.2099</v>
      </c>
      <c r="T372">
        <v>0.48149999999999998</v>
      </c>
      <c r="U372">
        <v>8.3000000000000007</v>
      </c>
      <c r="V372" s="1">
        <v>75564.58</v>
      </c>
      <c r="W372">
        <v>118.46</v>
      </c>
      <c r="X372" s="1">
        <v>105027.03</v>
      </c>
      <c r="Y372">
        <v>0.70520000000000005</v>
      </c>
      <c r="Z372">
        <v>0.1772</v>
      </c>
      <c r="AA372">
        <v>0.1176</v>
      </c>
      <c r="AB372">
        <v>0.29480000000000001</v>
      </c>
      <c r="AC372">
        <v>105.03</v>
      </c>
      <c r="AD372" s="1">
        <v>3470.77</v>
      </c>
      <c r="AE372">
        <v>346.34</v>
      </c>
      <c r="AF372" s="1">
        <v>91917.38</v>
      </c>
      <c r="AG372">
        <v>108</v>
      </c>
      <c r="AH372" s="1">
        <v>26505</v>
      </c>
      <c r="AI372" s="1">
        <v>38209</v>
      </c>
      <c r="AJ372">
        <v>51.8</v>
      </c>
      <c r="AK372">
        <v>28.83</v>
      </c>
      <c r="AL372">
        <v>37.36</v>
      </c>
      <c r="AM372">
        <v>4.7</v>
      </c>
      <c r="AN372">
        <v>0</v>
      </c>
      <c r="AO372">
        <v>1.1198999999999999</v>
      </c>
      <c r="AP372" s="1">
        <v>1673.31</v>
      </c>
      <c r="AQ372" s="1">
        <v>2892.34</v>
      </c>
      <c r="AR372" s="1">
        <v>6086.13</v>
      </c>
      <c r="AS372">
        <v>543.74</v>
      </c>
      <c r="AT372">
        <v>193.2</v>
      </c>
      <c r="AU372" s="1">
        <v>11388.74</v>
      </c>
      <c r="AV372" s="1">
        <v>8093.75</v>
      </c>
      <c r="AW372">
        <v>0.57969999999999999</v>
      </c>
      <c r="AX372" s="1">
        <v>2998.28</v>
      </c>
      <c r="AY372">
        <v>0.21479999999999999</v>
      </c>
      <c r="AZ372" s="1">
        <v>1089.06</v>
      </c>
      <c r="BA372">
        <v>7.8E-2</v>
      </c>
      <c r="BB372" s="1">
        <v>1779.78</v>
      </c>
      <c r="BC372">
        <v>0.1275</v>
      </c>
      <c r="BD372" s="1">
        <v>13960.86</v>
      </c>
      <c r="BE372" s="1">
        <v>7033.85</v>
      </c>
      <c r="BF372">
        <v>3.8077999999999999</v>
      </c>
      <c r="BG372">
        <v>0.50139999999999996</v>
      </c>
      <c r="BH372">
        <v>0.24479999999999999</v>
      </c>
      <c r="BI372">
        <v>0.17979999999999999</v>
      </c>
      <c r="BJ372">
        <v>3.1E-2</v>
      </c>
      <c r="BK372">
        <v>4.2999999999999997E-2</v>
      </c>
    </row>
    <row r="373" spans="1:63" x14ac:dyDescent="0.25">
      <c r="A373" t="s">
        <v>371</v>
      </c>
      <c r="B373">
        <v>45567</v>
      </c>
      <c r="C373">
        <v>22</v>
      </c>
      <c r="D373">
        <v>57.58</v>
      </c>
      <c r="E373" s="1">
        <v>1266.73</v>
      </c>
      <c r="F373" s="1">
        <v>1105.3399999999999</v>
      </c>
      <c r="G373">
        <v>1.2999999999999999E-3</v>
      </c>
      <c r="H373">
        <v>0</v>
      </c>
      <c r="I373">
        <v>3.5999999999999999E-3</v>
      </c>
      <c r="J373">
        <v>8.9999999999999998E-4</v>
      </c>
      <c r="K373">
        <v>4.1000000000000003E-3</v>
      </c>
      <c r="L373">
        <v>0.96479999999999999</v>
      </c>
      <c r="M373">
        <v>2.53E-2</v>
      </c>
      <c r="N373">
        <v>0.53900000000000003</v>
      </c>
      <c r="O373">
        <v>0</v>
      </c>
      <c r="P373">
        <v>0.13120000000000001</v>
      </c>
      <c r="Q373" s="1">
        <v>51470.65</v>
      </c>
      <c r="R373">
        <v>0.2717</v>
      </c>
      <c r="S373">
        <v>0.25</v>
      </c>
      <c r="T373">
        <v>0.4783</v>
      </c>
      <c r="U373">
        <v>8</v>
      </c>
      <c r="V373" s="1">
        <v>74383.63</v>
      </c>
      <c r="W373">
        <v>152.28</v>
      </c>
      <c r="X373" s="1">
        <v>97760.72</v>
      </c>
      <c r="Y373">
        <v>0.83050000000000002</v>
      </c>
      <c r="Z373">
        <v>0.14449999999999999</v>
      </c>
      <c r="AA373">
        <v>2.5000000000000001E-2</v>
      </c>
      <c r="AB373">
        <v>0.16950000000000001</v>
      </c>
      <c r="AC373">
        <v>97.76</v>
      </c>
      <c r="AD373" s="1">
        <v>3283.51</v>
      </c>
      <c r="AE373">
        <v>411.11</v>
      </c>
      <c r="AF373" s="1">
        <v>95584.83</v>
      </c>
      <c r="AG373">
        <v>124</v>
      </c>
      <c r="AH373" s="1">
        <v>29482</v>
      </c>
      <c r="AI373" s="1">
        <v>43056</v>
      </c>
      <c r="AJ373">
        <v>43.15</v>
      </c>
      <c r="AK373">
        <v>33.19</v>
      </c>
      <c r="AL373">
        <v>34.22</v>
      </c>
      <c r="AM373">
        <v>5.0999999999999996</v>
      </c>
      <c r="AN373">
        <v>0</v>
      </c>
      <c r="AO373">
        <v>0.75990000000000002</v>
      </c>
      <c r="AP373" s="1">
        <v>1574.17</v>
      </c>
      <c r="AQ373" s="1">
        <v>1950.52</v>
      </c>
      <c r="AR373" s="1">
        <v>5506.38</v>
      </c>
      <c r="AS373">
        <v>371.18</v>
      </c>
      <c r="AT373">
        <v>131.46</v>
      </c>
      <c r="AU373" s="1">
        <v>9533.7000000000007</v>
      </c>
      <c r="AV373" s="1">
        <v>7363.33</v>
      </c>
      <c r="AW373">
        <v>0.62370000000000003</v>
      </c>
      <c r="AX373" s="1">
        <v>2772.74</v>
      </c>
      <c r="AY373">
        <v>0.2349</v>
      </c>
      <c r="AZ373">
        <v>844.25</v>
      </c>
      <c r="BA373">
        <v>7.1499999999999994E-2</v>
      </c>
      <c r="BB373">
        <v>825.58</v>
      </c>
      <c r="BC373">
        <v>6.9900000000000004E-2</v>
      </c>
      <c r="BD373" s="1">
        <v>11805.91</v>
      </c>
      <c r="BE373" s="1">
        <v>4903.0200000000004</v>
      </c>
      <c r="BF373">
        <v>1.7416</v>
      </c>
      <c r="BG373">
        <v>0.51259999999999994</v>
      </c>
      <c r="BH373">
        <v>0.1938</v>
      </c>
      <c r="BI373">
        <v>0.2364</v>
      </c>
      <c r="BJ373">
        <v>4.4200000000000003E-2</v>
      </c>
      <c r="BK373">
        <v>1.2999999999999999E-2</v>
      </c>
    </row>
    <row r="374" spans="1:63" x14ac:dyDescent="0.25">
      <c r="A374" t="s">
        <v>372</v>
      </c>
      <c r="B374">
        <v>48637</v>
      </c>
      <c r="C374">
        <v>40</v>
      </c>
      <c r="D374">
        <v>13.14</v>
      </c>
      <c r="E374">
        <v>525.5</v>
      </c>
      <c r="F374">
        <v>560.49</v>
      </c>
      <c r="G374">
        <v>7.4999999999999997E-3</v>
      </c>
      <c r="H374">
        <v>0</v>
      </c>
      <c r="I374">
        <v>1.5599999999999999E-2</v>
      </c>
      <c r="J374">
        <v>1.1000000000000001E-3</v>
      </c>
      <c r="K374">
        <v>1.7600000000000001E-2</v>
      </c>
      <c r="L374">
        <v>0.92859999999999998</v>
      </c>
      <c r="M374">
        <v>2.9499999999999998E-2</v>
      </c>
      <c r="N374">
        <v>0.2339</v>
      </c>
      <c r="O374">
        <v>3.5000000000000001E-3</v>
      </c>
      <c r="P374">
        <v>8.2199999999999995E-2</v>
      </c>
      <c r="Q374" s="1">
        <v>50496.5</v>
      </c>
      <c r="R374">
        <v>0.62160000000000004</v>
      </c>
      <c r="S374">
        <v>5.4100000000000002E-2</v>
      </c>
      <c r="T374">
        <v>0.32429999999999998</v>
      </c>
      <c r="U374">
        <v>5</v>
      </c>
      <c r="V374" s="1">
        <v>71969.600000000006</v>
      </c>
      <c r="W374">
        <v>100.18</v>
      </c>
      <c r="X374" s="1">
        <v>140560.25</v>
      </c>
      <c r="Y374">
        <v>0.9577</v>
      </c>
      <c r="Z374">
        <v>1.89E-2</v>
      </c>
      <c r="AA374">
        <v>2.3300000000000001E-2</v>
      </c>
      <c r="AB374">
        <v>4.2299999999999997E-2</v>
      </c>
      <c r="AC374">
        <v>140.56</v>
      </c>
      <c r="AD374" s="1">
        <v>3208.65</v>
      </c>
      <c r="AE374">
        <v>565.86</v>
      </c>
      <c r="AF374" s="1">
        <v>123397.12</v>
      </c>
      <c r="AG374">
        <v>255</v>
      </c>
      <c r="AH374" s="1">
        <v>37068</v>
      </c>
      <c r="AI374" s="1">
        <v>54842</v>
      </c>
      <c r="AJ374">
        <v>40.69</v>
      </c>
      <c r="AK374">
        <v>22.36</v>
      </c>
      <c r="AL374">
        <v>24.3</v>
      </c>
      <c r="AM374">
        <v>5.7</v>
      </c>
      <c r="AN374" s="1">
        <v>2530.91</v>
      </c>
      <c r="AO374">
        <v>1.4893000000000001</v>
      </c>
      <c r="AP374" s="1">
        <v>1703.5</v>
      </c>
      <c r="AQ374" s="1">
        <v>1720.88</v>
      </c>
      <c r="AR374" s="1">
        <v>7528.14</v>
      </c>
      <c r="AS374">
        <v>375.53</v>
      </c>
      <c r="AT374">
        <v>223.95</v>
      </c>
      <c r="AU374" s="1">
        <v>11551.94</v>
      </c>
      <c r="AV374" s="1">
        <v>5429.58</v>
      </c>
      <c r="AW374">
        <v>0.42349999999999999</v>
      </c>
      <c r="AX374" s="1">
        <v>4826.95</v>
      </c>
      <c r="AY374">
        <v>0.3765</v>
      </c>
      <c r="AZ374" s="1">
        <v>2043.41</v>
      </c>
      <c r="BA374">
        <v>0.15939999999999999</v>
      </c>
      <c r="BB374">
        <v>520.45000000000005</v>
      </c>
      <c r="BC374">
        <v>4.0599999999999997E-2</v>
      </c>
      <c r="BD374" s="1">
        <v>12820.38</v>
      </c>
      <c r="BE374" s="1">
        <v>5963.14</v>
      </c>
      <c r="BF374">
        <v>1.7252000000000001</v>
      </c>
      <c r="BG374">
        <v>0.5625</v>
      </c>
      <c r="BH374">
        <v>0.2016</v>
      </c>
      <c r="BI374">
        <v>0.1595</v>
      </c>
      <c r="BJ374">
        <v>3.9E-2</v>
      </c>
      <c r="BK374">
        <v>3.7400000000000003E-2</v>
      </c>
    </row>
    <row r="375" spans="1:63" x14ac:dyDescent="0.25">
      <c r="A375" t="s">
        <v>373</v>
      </c>
      <c r="B375">
        <v>44495</v>
      </c>
      <c r="C375">
        <v>9</v>
      </c>
      <c r="D375">
        <v>293.17</v>
      </c>
      <c r="E375" s="1">
        <v>2638.55</v>
      </c>
      <c r="F375" s="1">
        <v>2362.34</v>
      </c>
      <c r="G375">
        <v>4.1999999999999997E-3</v>
      </c>
      <c r="H375">
        <v>4.0000000000000002E-4</v>
      </c>
      <c r="I375">
        <v>4.7E-2</v>
      </c>
      <c r="J375">
        <v>2.0999999999999999E-3</v>
      </c>
      <c r="K375">
        <v>1.8499999999999999E-2</v>
      </c>
      <c r="L375">
        <v>0.86260000000000003</v>
      </c>
      <c r="M375">
        <v>6.5199999999999994E-2</v>
      </c>
      <c r="N375">
        <v>0.6663</v>
      </c>
      <c r="O375">
        <v>2.5000000000000001E-3</v>
      </c>
      <c r="P375">
        <v>0.11600000000000001</v>
      </c>
      <c r="Q375" s="1">
        <v>52862.52</v>
      </c>
      <c r="R375">
        <v>0.1419</v>
      </c>
      <c r="S375">
        <v>0.20269999999999999</v>
      </c>
      <c r="T375">
        <v>0.65539999999999998</v>
      </c>
      <c r="U375">
        <v>15</v>
      </c>
      <c r="V375" s="1">
        <v>72963.399999999994</v>
      </c>
      <c r="W375">
        <v>171.83</v>
      </c>
      <c r="X375" s="1">
        <v>82369.320000000007</v>
      </c>
      <c r="Y375">
        <v>0.75619999999999998</v>
      </c>
      <c r="Z375">
        <v>0.22650000000000001</v>
      </c>
      <c r="AA375">
        <v>1.7299999999999999E-2</v>
      </c>
      <c r="AB375">
        <v>0.24379999999999999</v>
      </c>
      <c r="AC375">
        <v>82.37</v>
      </c>
      <c r="AD375" s="1">
        <v>3088.7</v>
      </c>
      <c r="AE375">
        <v>533.66</v>
      </c>
      <c r="AF375" s="1">
        <v>84519.18</v>
      </c>
      <c r="AG375">
        <v>81</v>
      </c>
      <c r="AH375" s="1">
        <v>26157</v>
      </c>
      <c r="AI375" s="1">
        <v>38798</v>
      </c>
      <c r="AJ375">
        <v>50.55</v>
      </c>
      <c r="AK375">
        <v>36.76</v>
      </c>
      <c r="AL375">
        <v>38.979999999999997</v>
      </c>
      <c r="AM375">
        <v>5.7</v>
      </c>
      <c r="AN375">
        <v>0</v>
      </c>
      <c r="AO375">
        <v>0.92259999999999998</v>
      </c>
      <c r="AP375" s="1">
        <v>1520.11</v>
      </c>
      <c r="AQ375" s="1">
        <v>2015.01</v>
      </c>
      <c r="AR375" s="1">
        <v>6176.24</v>
      </c>
      <c r="AS375">
        <v>458.45</v>
      </c>
      <c r="AT375">
        <v>238.58</v>
      </c>
      <c r="AU375" s="1">
        <v>10408.4</v>
      </c>
      <c r="AV375" s="1">
        <v>7810.62</v>
      </c>
      <c r="AW375">
        <v>0.63519999999999999</v>
      </c>
      <c r="AX375" s="1">
        <v>2675.96</v>
      </c>
      <c r="AY375">
        <v>0.21759999999999999</v>
      </c>
      <c r="AZ375">
        <v>700.28</v>
      </c>
      <c r="BA375">
        <v>5.6899999999999999E-2</v>
      </c>
      <c r="BB375" s="1">
        <v>1109.71</v>
      </c>
      <c r="BC375">
        <v>9.0200000000000002E-2</v>
      </c>
      <c r="BD375" s="1">
        <v>12296.57</v>
      </c>
      <c r="BE375" s="1">
        <v>5190.1899999999996</v>
      </c>
      <c r="BF375">
        <v>2.1858</v>
      </c>
      <c r="BG375">
        <v>0.50449999999999995</v>
      </c>
      <c r="BH375">
        <v>0.22470000000000001</v>
      </c>
      <c r="BI375">
        <v>0.23949999999999999</v>
      </c>
      <c r="BJ375">
        <v>2.2800000000000001E-2</v>
      </c>
      <c r="BK375">
        <v>8.6E-3</v>
      </c>
    </row>
    <row r="376" spans="1:63" x14ac:dyDescent="0.25">
      <c r="A376" t="s">
        <v>374</v>
      </c>
      <c r="B376">
        <v>48900</v>
      </c>
      <c r="C376">
        <v>238</v>
      </c>
      <c r="D376">
        <v>3.81</v>
      </c>
      <c r="E376">
        <v>907.78</v>
      </c>
      <c r="F376">
        <v>859.75</v>
      </c>
      <c r="G376">
        <v>8.0999999999999996E-3</v>
      </c>
      <c r="H376">
        <v>0</v>
      </c>
      <c r="I376">
        <v>0</v>
      </c>
      <c r="J376">
        <v>0</v>
      </c>
      <c r="K376">
        <v>2.3999999999999998E-3</v>
      </c>
      <c r="L376">
        <v>0.9778</v>
      </c>
      <c r="M376">
        <v>1.1599999999999999E-2</v>
      </c>
      <c r="N376">
        <v>0.44829999999999998</v>
      </c>
      <c r="O376">
        <v>0</v>
      </c>
      <c r="P376">
        <v>0.1145</v>
      </c>
      <c r="Q376" s="1">
        <v>52550.01</v>
      </c>
      <c r="R376">
        <v>0.25369999999999998</v>
      </c>
      <c r="S376">
        <v>0.20899999999999999</v>
      </c>
      <c r="T376">
        <v>0.5373</v>
      </c>
      <c r="U376">
        <v>9</v>
      </c>
      <c r="V376" s="1">
        <v>67126.44</v>
      </c>
      <c r="W376">
        <v>96.21</v>
      </c>
      <c r="X376" s="1">
        <v>403603.38</v>
      </c>
      <c r="Y376">
        <v>0.32919999999999999</v>
      </c>
      <c r="Z376">
        <v>0.25890000000000002</v>
      </c>
      <c r="AA376">
        <v>0.41189999999999999</v>
      </c>
      <c r="AB376">
        <v>0.67079999999999995</v>
      </c>
      <c r="AC376">
        <v>403.6</v>
      </c>
      <c r="AD376" s="1">
        <v>11426.51</v>
      </c>
      <c r="AE376">
        <v>352.75</v>
      </c>
      <c r="AF376" s="1">
        <v>189666.86</v>
      </c>
      <c r="AG376">
        <v>502</v>
      </c>
      <c r="AH376" s="1">
        <v>35400</v>
      </c>
      <c r="AI376" s="1">
        <v>65288</v>
      </c>
      <c r="AJ376">
        <v>33.64</v>
      </c>
      <c r="AK376">
        <v>21.96</v>
      </c>
      <c r="AL376">
        <v>27.91</v>
      </c>
      <c r="AM376">
        <v>4.7</v>
      </c>
      <c r="AN376">
        <v>0</v>
      </c>
      <c r="AO376">
        <v>0.65300000000000002</v>
      </c>
      <c r="AP376" s="1">
        <v>2008.15</v>
      </c>
      <c r="AQ376" s="1">
        <v>3029.2</v>
      </c>
      <c r="AR376" s="1">
        <v>6366.7</v>
      </c>
      <c r="AS376">
        <v>610.66</v>
      </c>
      <c r="AT376">
        <v>352.07</v>
      </c>
      <c r="AU376" s="1">
        <v>12366.84</v>
      </c>
      <c r="AV376" s="1">
        <v>6969.19</v>
      </c>
      <c r="AW376">
        <v>0.37530000000000002</v>
      </c>
      <c r="AX376" s="1">
        <v>9019.2000000000007</v>
      </c>
      <c r="AY376">
        <v>0.48580000000000001</v>
      </c>
      <c r="AZ376" s="1">
        <v>1363.53</v>
      </c>
      <c r="BA376">
        <v>7.3400000000000007E-2</v>
      </c>
      <c r="BB376" s="1">
        <v>1215.42</v>
      </c>
      <c r="BC376">
        <v>6.5500000000000003E-2</v>
      </c>
      <c r="BD376" s="1">
        <v>18567.349999999999</v>
      </c>
      <c r="BE376" s="1">
        <v>5815.59</v>
      </c>
      <c r="BF376">
        <v>1.1837</v>
      </c>
      <c r="BG376">
        <v>0.49530000000000002</v>
      </c>
      <c r="BH376">
        <v>0.2762</v>
      </c>
      <c r="BI376">
        <v>0.15679999999999999</v>
      </c>
      <c r="BJ376">
        <v>4.24E-2</v>
      </c>
      <c r="BK376">
        <v>2.92E-2</v>
      </c>
    </row>
    <row r="377" spans="1:63" x14ac:dyDescent="0.25">
      <c r="A377" t="s">
        <v>375</v>
      </c>
      <c r="B377">
        <v>50047</v>
      </c>
      <c r="C377">
        <v>28</v>
      </c>
      <c r="D377">
        <v>131.77000000000001</v>
      </c>
      <c r="E377" s="1">
        <v>3689.5</v>
      </c>
      <c r="F377" s="1">
        <v>3528.87</v>
      </c>
      <c r="G377">
        <v>3.9100000000000003E-2</v>
      </c>
      <c r="H377">
        <v>0</v>
      </c>
      <c r="I377">
        <v>0.1188</v>
      </c>
      <c r="J377">
        <v>1.6999999999999999E-3</v>
      </c>
      <c r="K377">
        <v>1.84E-2</v>
      </c>
      <c r="L377">
        <v>0.77639999999999998</v>
      </c>
      <c r="M377">
        <v>4.5600000000000002E-2</v>
      </c>
      <c r="N377">
        <v>0.15720000000000001</v>
      </c>
      <c r="O377">
        <v>1.5599999999999999E-2</v>
      </c>
      <c r="P377">
        <v>0.10009999999999999</v>
      </c>
      <c r="Q377" s="1">
        <v>65824.47</v>
      </c>
      <c r="R377">
        <v>0.46850000000000003</v>
      </c>
      <c r="S377">
        <v>0.2387</v>
      </c>
      <c r="T377">
        <v>0.2928</v>
      </c>
      <c r="U377">
        <v>25</v>
      </c>
      <c r="V377" s="1">
        <v>87787.96</v>
      </c>
      <c r="W377">
        <v>145.43</v>
      </c>
      <c r="X377" s="1">
        <v>252070.72</v>
      </c>
      <c r="Y377">
        <v>0.79749999999999999</v>
      </c>
      <c r="Z377">
        <v>0.1658</v>
      </c>
      <c r="AA377">
        <v>3.6700000000000003E-2</v>
      </c>
      <c r="AB377">
        <v>0.20250000000000001</v>
      </c>
      <c r="AC377">
        <v>252.07</v>
      </c>
      <c r="AD377" s="1">
        <v>9530.26</v>
      </c>
      <c r="AE377" s="1">
        <v>1159.8900000000001</v>
      </c>
      <c r="AF377" s="1">
        <v>271186.14</v>
      </c>
      <c r="AG377">
        <v>586</v>
      </c>
      <c r="AH377" s="1">
        <v>44251</v>
      </c>
      <c r="AI377" s="1">
        <v>67039</v>
      </c>
      <c r="AJ377">
        <v>67.3</v>
      </c>
      <c r="AK377">
        <v>36.42</v>
      </c>
      <c r="AL377">
        <v>37.93</v>
      </c>
      <c r="AM377">
        <v>4.97</v>
      </c>
      <c r="AN377">
        <v>0</v>
      </c>
      <c r="AO377">
        <v>0.78039999999999998</v>
      </c>
      <c r="AP377" s="1">
        <v>1457.51</v>
      </c>
      <c r="AQ377" s="1">
        <v>2135.29</v>
      </c>
      <c r="AR377" s="1">
        <v>6806.5</v>
      </c>
      <c r="AS377">
        <v>945.16</v>
      </c>
      <c r="AT377">
        <v>259.38</v>
      </c>
      <c r="AU377" s="1">
        <v>11603.84</v>
      </c>
      <c r="AV377" s="1">
        <v>3004.45</v>
      </c>
      <c r="AW377">
        <v>0.2354</v>
      </c>
      <c r="AX377" s="1">
        <v>8648.83</v>
      </c>
      <c r="AY377">
        <v>0.67759999999999998</v>
      </c>
      <c r="AZ377">
        <v>754.67</v>
      </c>
      <c r="BA377">
        <v>5.91E-2</v>
      </c>
      <c r="BB377">
        <v>356.58</v>
      </c>
      <c r="BC377">
        <v>2.7900000000000001E-2</v>
      </c>
      <c r="BD377" s="1">
        <v>12764.53</v>
      </c>
      <c r="BE377" s="1">
        <v>1083.3</v>
      </c>
      <c r="BF377">
        <v>0.1321</v>
      </c>
      <c r="BG377">
        <v>0.54169999999999996</v>
      </c>
      <c r="BH377">
        <v>0.21560000000000001</v>
      </c>
      <c r="BI377">
        <v>0.17860000000000001</v>
      </c>
      <c r="BJ377">
        <v>4.24E-2</v>
      </c>
      <c r="BK377">
        <v>2.1600000000000001E-2</v>
      </c>
    </row>
    <row r="378" spans="1:63" x14ac:dyDescent="0.25">
      <c r="A378" t="s">
        <v>376</v>
      </c>
      <c r="B378">
        <v>50708</v>
      </c>
      <c r="C378">
        <v>37</v>
      </c>
      <c r="D378">
        <v>19.07</v>
      </c>
      <c r="E378">
        <v>705.49</v>
      </c>
      <c r="F378">
        <v>618.26</v>
      </c>
      <c r="G378">
        <v>3.5000000000000001E-3</v>
      </c>
      <c r="H378">
        <v>0</v>
      </c>
      <c r="I378">
        <v>3.2000000000000002E-3</v>
      </c>
      <c r="J378">
        <v>3.0999999999999999E-3</v>
      </c>
      <c r="K378">
        <v>8.7099999999999997E-2</v>
      </c>
      <c r="L378">
        <v>0.86909999999999998</v>
      </c>
      <c r="M378">
        <v>3.4000000000000002E-2</v>
      </c>
      <c r="N378">
        <v>0.53169999999999995</v>
      </c>
      <c r="O378">
        <v>1E-3</v>
      </c>
      <c r="P378">
        <v>0.17899999999999999</v>
      </c>
      <c r="Q378" s="1">
        <v>50251.74</v>
      </c>
      <c r="R378">
        <v>0.20930000000000001</v>
      </c>
      <c r="S378">
        <v>0.1628</v>
      </c>
      <c r="T378">
        <v>0.62790000000000001</v>
      </c>
      <c r="U378">
        <v>2.5</v>
      </c>
      <c r="V378" s="1">
        <v>76629.600000000006</v>
      </c>
      <c r="W378">
        <v>266.06</v>
      </c>
      <c r="X378" s="1">
        <v>139235.37</v>
      </c>
      <c r="Y378">
        <v>0.62509999999999999</v>
      </c>
      <c r="Z378">
        <v>0.31130000000000002</v>
      </c>
      <c r="AA378">
        <v>6.3600000000000004E-2</v>
      </c>
      <c r="AB378">
        <v>0.37490000000000001</v>
      </c>
      <c r="AC378">
        <v>139.24</v>
      </c>
      <c r="AD378" s="1">
        <v>4553.45</v>
      </c>
      <c r="AE378">
        <v>449.44</v>
      </c>
      <c r="AF378" s="1">
        <v>113293.22</v>
      </c>
      <c r="AG378">
        <v>204</v>
      </c>
      <c r="AH378" s="1">
        <v>30569</v>
      </c>
      <c r="AI378" s="1">
        <v>41804</v>
      </c>
      <c r="AJ378">
        <v>48.2</v>
      </c>
      <c r="AK378">
        <v>28.84</v>
      </c>
      <c r="AL378">
        <v>37.299999999999997</v>
      </c>
      <c r="AM378">
        <v>4.4000000000000004</v>
      </c>
      <c r="AN378" s="1">
        <v>1019.36</v>
      </c>
      <c r="AO378">
        <v>1.5477000000000001</v>
      </c>
      <c r="AP378" s="1">
        <v>1834.28</v>
      </c>
      <c r="AQ378" s="1">
        <v>2707.8</v>
      </c>
      <c r="AR378" s="1">
        <v>7263.09</v>
      </c>
      <c r="AS378" s="1">
        <v>1006.93</v>
      </c>
      <c r="AT378">
        <v>331.71</v>
      </c>
      <c r="AU378" s="1">
        <v>13143.7</v>
      </c>
      <c r="AV378" s="1">
        <v>7393.99</v>
      </c>
      <c r="AW378">
        <v>0.49580000000000002</v>
      </c>
      <c r="AX378" s="1">
        <v>5183.18</v>
      </c>
      <c r="AY378">
        <v>0.34760000000000002</v>
      </c>
      <c r="AZ378" s="1">
        <v>1506.15</v>
      </c>
      <c r="BA378">
        <v>0.10100000000000001</v>
      </c>
      <c r="BB378">
        <v>829.94</v>
      </c>
      <c r="BC378">
        <v>5.57E-2</v>
      </c>
      <c r="BD378" s="1">
        <v>14913.25</v>
      </c>
      <c r="BE378" s="1">
        <v>4898.6400000000003</v>
      </c>
      <c r="BF378">
        <v>2.0836000000000001</v>
      </c>
      <c r="BG378">
        <v>0.50800000000000001</v>
      </c>
      <c r="BH378">
        <v>0.18379999999999999</v>
      </c>
      <c r="BI378">
        <v>0.17899999999999999</v>
      </c>
      <c r="BJ378">
        <v>2.8400000000000002E-2</v>
      </c>
      <c r="BK378">
        <v>0.1007</v>
      </c>
    </row>
    <row r="379" spans="1:63" x14ac:dyDescent="0.25">
      <c r="A379" t="s">
        <v>377</v>
      </c>
      <c r="B379">
        <v>44503</v>
      </c>
      <c r="C379">
        <v>15</v>
      </c>
      <c r="D379">
        <v>294.60000000000002</v>
      </c>
      <c r="E379" s="1">
        <v>4419.05</v>
      </c>
      <c r="F379" s="1">
        <v>4366.57</v>
      </c>
      <c r="G379">
        <v>1.89E-2</v>
      </c>
      <c r="H379">
        <v>0</v>
      </c>
      <c r="I379">
        <v>2.0899999999999998E-2</v>
      </c>
      <c r="J379">
        <v>2.0000000000000001E-4</v>
      </c>
      <c r="K379">
        <v>1.95E-2</v>
      </c>
      <c r="L379">
        <v>0.90649999999999997</v>
      </c>
      <c r="M379">
        <v>3.39E-2</v>
      </c>
      <c r="N379">
        <v>0.1983</v>
      </c>
      <c r="O379">
        <v>9.7000000000000003E-3</v>
      </c>
      <c r="P379">
        <v>0.1182</v>
      </c>
      <c r="Q379" s="1">
        <v>55792.36</v>
      </c>
      <c r="R379">
        <v>0.2848</v>
      </c>
      <c r="S379">
        <v>0.123</v>
      </c>
      <c r="T379">
        <v>0.59219999999999995</v>
      </c>
      <c r="U379">
        <v>19.899999999999999</v>
      </c>
      <c r="V379" s="1">
        <v>91720.15</v>
      </c>
      <c r="W379">
        <v>222.03</v>
      </c>
      <c r="X379" s="1">
        <v>157215.09</v>
      </c>
      <c r="Y379">
        <v>0.79679999999999995</v>
      </c>
      <c r="Z379">
        <v>0.185</v>
      </c>
      <c r="AA379">
        <v>1.8200000000000001E-2</v>
      </c>
      <c r="AB379">
        <v>0.20319999999999999</v>
      </c>
      <c r="AC379">
        <v>157.22</v>
      </c>
      <c r="AD379" s="1">
        <v>5974.88</v>
      </c>
      <c r="AE379">
        <v>794</v>
      </c>
      <c r="AF379" s="1">
        <v>146215.44</v>
      </c>
      <c r="AG379">
        <v>382</v>
      </c>
      <c r="AH379" s="1">
        <v>39045</v>
      </c>
      <c r="AI379" s="1">
        <v>67316</v>
      </c>
      <c r="AJ379">
        <v>73.8</v>
      </c>
      <c r="AK379">
        <v>35.86</v>
      </c>
      <c r="AL379">
        <v>43.69</v>
      </c>
      <c r="AM379">
        <v>5.3</v>
      </c>
      <c r="AN379">
        <v>0</v>
      </c>
      <c r="AO379">
        <v>0.7016</v>
      </c>
      <c r="AP379" s="1">
        <v>1247.08</v>
      </c>
      <c r="AQ379" s="1">
        <v>1955.92</v>
      </c>
      <c r="AR379" s="1">
        <v>6225.65</v>
      </c>
      <c r="AS379">
        <v>589.03</v>
      </c>
      <c r="AT379">
        <v>352.42</v>
      </c>
      <c r="AU379" s="1">
        <v>10370.09</v>
      </c>
      <c r="AV379" s="1">
        <v>4343.6899999999996</v>
      </c>
      <c r="AW379">
        <v>0.40279999999999999</v>
      </c>
      <c r="AX379" s="1">
        <v>5270.14</v>
      </c>
      <c r="AY379">
        <v>0.48870000000000002</v>
      </c>
      <c r="AZ379">
        <v>692.25</v>
      </c>
      <c r="BA379">
        <v>6.4199999999999993E-2</v>
      </c>
      <c r="BB379">
        <v>478.82</v>
      </c>
      <c r="BC379">
        <v>4.4400000000000002E-2</v>
      </c>
      <c r="BD379" s="1">
        <v>10784.89</v>
      </c>
      <c r="BE379" s="1">
        <v>3340.84</v>
      </c>
      <c r="BF379">
        <v>0.5746</v>
      </c>
      <c r="BG379">
        <v>0.61309999999999998</v>
      </c>
      <c r="BH379">
        <v>0.25080000000000002</v>
      </c>
      <c r="BI379">
        <v>8.7099999999999997E-2</v>
      </c>
      <c r="BJ379">
        <v>2.3800000000000002E-2</v>
      </c>
      <c r="BK379">
        <v>2.5100000000000001E-2</v>
      </c>
    </row>
    <row r="380" spans="1:63" x14ac:dyDescent="0.25">
      <c r="A380" t="s">
        <v>378</v>
      </c>
      <c r="B380">
        <v>50641</v>
      </c>
      <c r="C380">
        <v>77</v>
      </c>
      <c r="D380">
        <v>8.42</v>
      </c>
      <c r="E380">
        <v>648.1</v>
      </c>
      <c r="F380">
        <v>574.91999999999996</v>
      </c>
      <c r="G380">
        <v>5.1999999999999998E-3</v>
      </c>
      <c r="H380">
        <v>0</v>
      </c>
      <c r="I380">
        <v>0</v>
      </c>
      <c r="J380">
        <v>1.6999999999999999E-3</v>
      </c>
      <c r="K380">
        <v>8.2400000000000001E-2</v>
      </c>
      <c r="L380">
        <v>0.89880000000000004</v>
      </c>
      <c r="M380">
        <v>1.1900000000000001E-2</v>
      </c>
      <c r="N380">
        <v>0.46139999999999998</v>
      </c>
      <c r="O380">
        <v>2.47E-2</v>
      </c>
      <c r="P380">
        <v>0.13739999999999999</v>
      </c>
      <c r="Q380" s="1">
        <v>43767.97</v>
      </c>
      <c r="R380">
        <v>0.74470000000000003</v>
      </c>
      <c r="S380">
        <v>0.10639999999999999</v>
      </c>
      <c r="T380">
        <v>0.1489</v>
      </c>
      <c r="U380">
        <v>9</v>
      </c>
      <c r="V380" s="1">
        <v>43929.33</v>
      </c>
      <c r="W380">
        <v>70.61</v>
      </c>
      <c r="X380" s="1">
        <v>163802.54999999999</v>
      </c>
      <c r="Y380">
        <v>0.82799999999999996</v>
      </c>
      <c r="Z380">
        <v>0.15310000000000001</v>
      </c>
      <c r="AA380">
        <v>1.89E-2</v>
      </c>
      <c r="AB380">
        <v>0.17199999999999999</v>
      </c>
      <c r="AC380">
        <v>163.80000000000001</v>
      </c>
      <c r="AD380" s="1">
        <v>4859.0600000000004</v>
      </c>
      <c r="AE380">
        <v>561.99</v>
      </c>
      <c r="AF380" s="1">
        <v>138192.56</v>
      </c>
      <c r="AG380">
        <v>344</v>
      </c>
      <c r="AH380" s="1">
        <v>32487</v>
      </c>
      <c r="AI380" s="1">
        <v>50812</v>
      </c>
      <c r="AJ380">
        <v>58.1</v>
      </c>
      <c r="AK380">
        <v>27.7</v>
      </c>
      <c r="AL380">
        <v>36.78</v>
      </c>
      <c r="AM380">
        <v>0</v>
      </c>
      <c r="AN380">
        <v>0</v>
      </c>
      <c r="AO380">
        <v>0.95789999999999997</v>
      </c>
      <c r="AP380" s="1">
        <v>1609.9</v>
      </c>
      <c r="AQ380" s="1">
        <v>2135.92</v>
      </c>
      <c r="AR380" s="1">
        <v>6553.28</v>
      </c>
      <c r="AS380">
        <v>524.07000000000005</v>
      </c>
      <c r="AT380">
        <v>382.39</v>
      </c>
      <c r="AU380" s="1">
        <v>11205.51</v>
      </c>
      <c r="AV380" s="1">
        <v>7631.82</v>
      </c>
      <c r="AW380">
        <v>0.53939999999999999</v>
      </c>
      <c r="AX380" s="1">
        <v>4427.74</v>
      </c>
      <c r="AY380">
        <v>0.31290000000000001</v>
      </c>
      <c r="AZ380" s="1">
        <v>1394.01</v>
      </c>
      <c r="BA380">
        <v>9.8500000000000004E-2</v>
      </c>
      <c r="BB380">
        <v>695.88</v>
      </c>
      <c r="BC380">
        <v>4.9200000000000001E-2</v>
      </c>
      <c r="BD380" s="1">
        <v>14149.45</v>
      </c>
      <c r="BE380" s="1">
        <v>4741.59</v>
      </c>
      <c r="BF380">
        <v>1.5477000000000001</v>
      </c>
      <c r="BG380">
        <v>0.52839999999999998</v>
      </c>
      <c r="BH380">
        <v>0.21510000000000001</v>
      </c>
      <c r="BI380">
        <v>0.2084</v>
      </c>
      <c r="BJ380">
        <v>3.6900000000000002E-2</v>
      </c>
      <c r="BK380">
        <v>1.12E-2</v>
      </c>
    </row>
    <row r="381" spans="1:63" x14ac:dyDescent="0.25">
      <c r="A381" t="s">
        <v>379</v>
      </c>
      <c r="B381">
        <v>44511</v>
      </c>
      <c r="C381">
        <v>2</v>
      </c>
      <c r="D381">
        <v>925.04</v>
      </c>
      <c r="E381" s="1">
        <v>1850.07</v>
      </c>
      <c r="F381" s="1">
        <v>1592.59</v>
      </c>
      <c r="G381">
        <v>8.3000000000000001E-3</v>
      </c>
      <c r="H381">
        <v>0</v>
      </c>
      <c r="I381">
        <v>0.77539999999999998</v>
      </c>
      <c r="J381">
        <v>1.9E-3</v>
      </c>
      <c r="K381">
        <v>1.4999999999999999E-2</v>
      </c>
      <c r="L381">
        <v>0.1135</v>
      </c>
      <c r="M381">
        <v>8.5900000000000004E-2</v>
      </c>
      <c r="N381">
        <v>0.74829999999999997</v>
      </c>
      <c r="O381">
        <v>1.1599999999999999E-2</v>
      </c>
      <c r="P381">
        <v>0.20519999999999999</v>
      </c>
      <c r="Q381" s="1">
        <v>50560.88</v>
      </c>
      <c r="R381">
        <v>0.63370000000000004</v>
      </c>
      <c r="S381">
        <v>7.9200000000000007E-2</v>
      </c>
      <c r="T381">
        <v>0.28710000000000002</v>
      </c>
      <c r="U381">
        <v>10</v>
      </c>
      <c r="V381" s="1">
        <v>81728</v>
      </c>
      <c r="W381">
        <v>177.59</v>
      </c>
      <c r="X381" s="1">
        <v>64198.22</v>
      </c>
      <c r="Y381">
        <v>0.73429999999999995</v>
      </c>
      <c r="Z381">
        <v>0.2059</v>
      </c>
      <c r="AA381">
        <v>5.9900000000000002E-2</v>
      </c>
      <c r="AB381">
        <v>0.26569999999999999</v>
      </c>
      <c r="AC381">
        <v>64.2</v>
      </c>
      <c r="AD381" s="1">
        <v>2363</v>
      </c>
      <c r="AE381">
        <v>312.83</v>
      </c>
      <c r="AF381" s="1">
        <v>70772.350000000006</v>
      </c>
      <c r="AG381">
        <v>43</v>
      </c>
      <c r="AH381" s="1">
        <v>28726</v>
      </c>
      <c r="AI381" s="1">
        <v>37351</v>
      </c>
      <c r="AJ381">
        <v>60.17</v>
      </c>
      <c r="AK381">
        <v>34.44</v>
      </c>
      <c r="AL381">
        <v>38.44</v>
      </c>
      <c r="AM381">
        <v>5.0199999999999996</v>
      </c>
      <c r="AN381">
        <v>0</v>
      </c>
      <c r="AO381">
        <v>0.85340000000000005</v>
      </c>
      <c r="AP381">
        <v>992.99</v>
      </c>
      <c r="AQ381" s="1">
        <v>1556.05</v>
      </c>
      <c r="AR381" s="1">
        <v>4927.49</v>
      </c>
      <c r="AS381">
        <v>997.69</v>
      </c>
      <c r="AT381">
        <v>243.36</v>
      </c>
      <c r="AU381" s="1">
        <v>8717.58</v>
      </c>
      <c r="AV381" s="1">
        <v>7230.82</v>
      </c>
      <c r="AW381">
        <v>0.64039999999999997</v>
      </c>
      <c r="AX381" s="1">
        <v>2345.21</v>
      </c>
      <c r="AY381">
        <v>0.2077</v>
      </c>
      <c r="AZ381">
        <v>288.89999999999998</v>
      </c>
      <c r="BA381">
        <v>2.5600000000000001E-2</v>
      </c>
      <c r="BB381" s="1">
        <v>1426.43</v>
      </c>
      <c r="BC381">
        <v>0.1263</v>
      </c>
      <c r="BD381" s="1">
        <v>11291.35</v>
      </c>
      <c r="BE381" s="1">
        <v>5313.79</v>
      </c>
      <c r="BF381">
        <v>2.9165999999999999</v>
      </c>
      <c r="BG381">
        <v>0.52500000000000002</v>
      </c>
      <c r="BH381">
        <v>0.18909999999999999</v>
      </c>
      <c r="BI381">
        <v>0.25850000000000001</v>
      </c>
      <c r="BJ381">
        <v>1.8200000000000001E-2</v>
      </c>
      <c r="BK381">
        <v>9.1000000000000004E-3</v>
      </c>
    </row>
    <row r="382" spans="1:63" x14ac:dyDescent="0.25">
      <c r="A382" t="s">
        <v>380</v>
      </c>
      <c r="B382">
        <v>48025</v>
      </c>
      <c r="C382">
        <v>135</v>
      </c>
      <c r="D382">
        <v>12.38</v>
      </c>
      <c r="E382" s="1">
        <v>1670.89</v>
      </c>
      <c r="F382" s="1">
        <v>1550.56</v>
      </c>
      <c r="G382">
        <v>1.1000000000000001E-3</v>
      </c>
      <c r="H382">
        <v>0</v>
      </c>
      <c r="I382">
        <v>7.0000000000000001E-3</v>
      </c>
      <c r="J382">
        <v>2.0999999999999999E-3</v>
      </c>
      <c r="K382">
        <v>8.5000000000000006E-3</v>
      </c>
      <c r="L382">
        <v>0.97250000000000003</v>
      </c>
      <c r="M382">
        <v>8.6999999999999994E-3</v>
      </c>
      <c r="N382">
        <v>0.44119999999999998</v>
      </c>
      <c r="O382">
        <v>8.0000000000000004E-4</v>
      </c>
      <c r="P382">
        <v>0.15340000000000001</v>
      </c>
      <c r="Q382" s="1">
        <v>50708.5</v>
      </c>
      <c r="R382">
        <v>0.21740000000000001</v>
      </c>
      <c r="S382">
        <v>0.26090000000000002</v>
      </c>
      <c r="T382">
        <v>0.52170000000000005</v>
      </c>
      <c r="U382">
        <v>13</v>
      </c>
      <c r="V382" s="1">
        <v>62453.31</v>
      </c>
      <c r="W382">
        <v>122.18</v>
      </c>
      <c r="X382" s="1">
        <v>152455.16</v>
      </c>
      <c r="Y382">
        <v>0.86050000000000004</v>
      </c>
      <c r="Z382">
        <v>4.65E-2</v>
      </c>
      <c r="AA382">
        <v>9.2899999999999996E-2</v>
      </c>
      <c r="AB382">
        <v>0.13950000000000001</v>
      </c>
      <c r="AC382">
        <v>152.46</v>
      </c>
      <c r="AD382" s="1">
        <v>3477.26</v>
      </c>
      <c r="AE382">
        <v>462.12</v>
      </c>
      <c r="AF382" s="1">
        <v>142674.32999999999</v>
      </c>
      <c r="AG382">
        <v>365</v>
      </c>
      <c r="AH382" s="1">
        <v>32863</v>
      </c>
      <c r="AI382" s="1">
        <v>49377</v>
      </c>
      <c r="AJ382">
        <v>30.7</v>
      </c>
      <c r="AK382">
        <v>22</v>
      </c>
      <c r="AL382">
        <v>22</v>
      </c>
      <c r="AM382">
        <v>4.5</v>
      </c>
      <c r="AN382" s="1">
        <v>1181.3499999999999</v>
      </c>
      <c r="AO382">
        <v>1.3435999999999999</v>
      </c>
      <c r="AP382" s="1">
        <v>1292.3399999999999</v>
      </c>
      <c r="AQ382" s="1">
        <v>2147.0100000000002</v>
      </c>
      <c r="AR382" s="1">
        <v>5966.63</v>
      </c>
      <c r="AS382">
        <v>375.74</v>
      </c>
      <c r="AT382">
        <v>80.19</v>
      </c>
      <c r="AU382" s="1">
        <v>9861.93</v>
      </c>
      <c r="AV382" s="1">
        <v>5688.99</v>
      </c>
      <c r="AW382">
        <v>0.47070000000000001</v>
      </c>
      <c r="AX382" s="1">
        <v>4438.18</v>
      </c>
      <c r="AY382">
        <v>0.36720000000000003</v>
      </c>
      <c r="AZ382" s="1">
        <v>1210.19</v>
      </c>
      <c r="BA382">
        <v>0.10009999999999999</v>
      </c>
      <c r="BB382">
        <v>748.46</v>
      </c>
      <c r="BC382">
        <v>6.1899999999999997E-2</v>
      </c>
      <c r="BD382" s="1">
        <v>12085.82</v>
      </c>
      <c r="BE382" s="1">
        <v>4229.6000000000004</v>
      </c>
      <c r="BF382">
        <v>1.3817999999999999</v>
      </c>
      <c r="BG382">
        <v>0.53600000000000003</v>
      </c>
      <c r="BH382">
        <v>0.19339999999999999</v>
      </c>
      <c r="BI382">
        <v>0.21859999999999999</v>
      </c>
      <c r="BJ382">
        <v>4.4200000000000003E-2</v>
      </c>
      <c r="BK382">
        <v>7.7000000000000002E-3</v>
      </c>
    </row>
    <row r="383" spans="1:63" x14ac:dyDescent="0.25">
      <c r="A383" t="s">
        <v>381</v>
      </c>
      <c r="B383">
        <v>44529</v>
      </c>
      <c r="C383">
        <v>12</v>
      </c>
      <c r="D383">
        <v>323.58</v>
      </c>
      <c r="E383" s="1">
        <v>3882.97</v>
      </c>
      <c r="F383" s="1">
        <v>3740.46</v>
      </c>
      <c r="G383">
        <v>2.3099999999999999E-2</v>
      </c>
      <c r="H383">
        <v>1.1000000000000001E-3</v>
      </c>
      <c r="I383">
        <v>3.9300000000000002E-2</v>
      </c>
      <c r="J383">
        <v>2.3999999999999998E-3</v>
      </c>
      <c r="K383">
        <v>6.2E-2</v>
      </c>
      <c r="L383">
        <v>0.83699999999999997</v>
      </c>
      <c r="M383">
        <v>3.5200000000000002E-2</v>
      </c>
      <c r="N383">
        <v>0.39879999999999999</v>
      </c>
      <c r="O383">
        <v>6.3600000000000004E-2</v>
      </c>
      <c r="P383">
        <v>0.13980000000000001</v>
      </c>
      <c r="Q383" s="1">
        <v>74977.25</v>
      </c>
      <c r="R383">
        <v>0.1004</v>
      </c>
      <c r="S383">
        <v>0.20499999999999999</v>
      </c>
      <c r="T383">
        <v>0.6946</v>
      </c>
      <c r="U383">
        <v>26.8</v>
      </c>
      <c r="V383" s="1">
        <v>104614.03</v>
      </c>
      <c r="W383">
        <v>142.24</v>
      </c>
      <c r="X383" s="1">
        <v>200466.71</v>
      </c>
      <c r="Y383">
        <v>0.67069999999999996</v>
      </c>
      <c r="Z383">
        <v>0.30890000000000001</v>
      </c>
      <c r="AA383">
        <v>2.0400000000000001E-2</v>
      </c>
      <c r="AB383">
        <v>0.32929999999999998</v>
      </c>
      <c r="AC383">
        <v>200.47</v>
      </c>
      <c r="AD383" s="1">
        <v>11527.65</v>
      </c>
      <c r="AE383" s="1">
        <v>1270.3499999999999</v>
      </c>
      <c r="AF383" s="1">
        <v>207838.17</v>
      </c>
      <c r="AG383">
        <v>533</v>
      </c>
      <c r="AH383" s="1">
        <v>36654</v>
      </c>
      <c r="AI383" s="1">
        <v>54136</v>
      </c>
      <c r="AJ383">
        <v>91.9</v>
      </c>
      <c r="AK383">
        <v>55.11</v>
      </c>
      <c r="AL383">
        <v>60.42</v>
      </c>
      <c r="AM383">
        <v>3.9</v>
      </c>
      <c r="AN383">
        <v>0</v>
      </c>
      <c r="AO383">
        <v>1.2776000000000001</v>
      </c>
      <c r="AP383" s="1">
        <v>2378</v>
      </c>
      <c r="AQ383" s="1">
        <v>2111.77</v>
      </c>
      <c r="AR383" s="1">
        <v>9277.06</v>
      </c>
      <c r="AS383">
        <v>989.62</v>
      </c>
      <c r="AT383">
        <v>213.25</v>
      </c>
      <c r="AU383" s="1">
        <v>14969.69</v>
      </c>
      <c r="AV383" s="1">
        <v>3730.96</v>
      </c>
      <c r="AW383">
        <v>0.2374</v>
      </c>
      <c r="AX383" s="1">
        <v>10826.65</v>
      </c>
      <c r="AY383">
        <v>0.68889999999999996</v>
      </c>
      <c r="AZ383">
        <v>481.85</v>
      </c>
      <c r="BA383">
        <v>3.0700000000000002E-2</v>
      </c>
      <c r="BB383">
        <v>676.43</v>
      </c>
      <c r="BC383">
        <v>4.2999999999999997E-2</v>
      </c>
      <c r="BD383" s="1">
        <v>15715.89</v>
      </c>
      <c r="BE383" s="1">
        <v>1817.99</v>
      </c>
      <c r="BF383">
        <v>0.34310000000000002</v>
      </c>
      <c r="BG383">
        <v>0.623</v>
      </c>
      <c r="BH383">
        <v>0.23119999999999999</v>
      </c>
      <c r="BI383">
        <v>0.1026</v>
      </c>
      <c r="BJ383">
        <v>2.8899999999999999E-2</v>
      </c>
      <c r="BK383">
        <v>1.43E-2</v>
      </c>
    </row>
    <row r="384" spans="1:63" x14ac:dyDescent="0.25">
      <c r="A384" t="s">
        <v>382</v>
      </c>
      <c r="B384">
        <v>44537</v>
      </c>
      <c r="C384">
        <v>24</v>
      </c>
      <c r="D384">
        <v>177.64</v>
      </c>
      <c r="E384" s="1">
        <v>4263.25</v>
      </c>
      <c r="F384" s="1">
        <v>4083.1</v>
      </c>
      <c r="G384">
        <v>1.49E-2</v>
      </c>
      <c r="H384">
        <v>1E-4</v>
      </c>
      <c r="I384">
        <v>2.3400000000000001E-2</v>
      </c>
      <c r="J384">
        <v>2.3999999999999998E-3</v>
      </c>
      <c r="K384">
        <v>4.7800000000000002E-2</v>
      </c>
      <c r="L384">
        <v>0.9012</v>
      </c>
      <c r="M384">
        <v>1.01E-2</v>
      </c>
      <c r="N384">
        <v>0.25040000000000001</v>
      </c>
      <c r="O384">
        <v>1.0800000000000001E-2</v>
      </c>
      <c r="P384">
        <v>0.12770000000000001</v>
      </c>
      <c r="Q384" s="1">
        <v>52968.59</v>
      </c>
      <c r="R384">
        <v>0.35770000000000002</v>
      </c>
      <c r="S384">
        <v>0.22309999999999999</v>
      </c>
      <c r="T384">
        <v>0.41920000000000002</v>
      </c>
      <c r="U384">
        <v>18</v>
      </c>
      <c r="V384" s="1">
        <v>82730.78</v>
      </c>
      <c r="W384">
        <v>232.29</v>
      </c>
      <c r="X384" s="1">
        <v>180609</v>
      </c>
      <c r="Y384">
        <v>0.86929999999999996</v>
      </c>
      <c r="Z384">
        <v>0.11210000000000001</v>
      </c>
      <c r="AA384">
        <v>1.8599999999999998E-2</v>
      </c>
      <c r="AB384">
        <v>0.13070000000000001</v>
      </c>
      <c r="AC384">
        <v>180.61</v>
      </c>
      <c r="AD384" s="1">
        <v>6825.51</v>
      </c>
      <c r="AE384">
        <v>918.78</v>
      </c>
      <c r="AF384" s="1">
        <v>182142.05</v>
      </c>
      <c r="AG384">
        <v>484</v>
      </c>
      <c r="AH384" s="1">
        <v>43770</v>
      </c>
      <c r="AI384" s="1">
        <v>60563</v>
      </c>
      <c r="AJ384">
        <v>49.36</v>
      </c>
      <c r="AK384">
        <v>37.729999999999997</v>
      </c>
      <c r="AL384">
        <v>36.33</v>
      </c>
      <c r="AM384">
        <v>6.1</v>
      </c>
      <c r="AN384">
        <v>0</v>
      </c>
      <c r="AO384">
        <v>0.86770000000000003</v>
      </c>
      <c r="AP384">
        <v>888.85</v>
      </c>
      <c r="AQ384" s="1">
        <v>1874.58</v>
      </c>
      <c r="AR384" s="1">
        <v>5360.29</v>
      </c>
      <c r="AS384">
        <v>535.70000000000005</v>
      </c>
      <c r="AT384">
        <v>186.17</v>
      </c>
      <c r="AU384" s="1">
        <v>8845.58</v>
      </c>
      <c r="AV384" s="1">
        <v>3714.03</v>
      </c>
      <c r="AW384">
        <v>0.35220000000000001</v>
      </c>
      <c r="AX384" s="1">
        <v>5770.74</v>
      </c>
      <c r="AY384">
        <v>0.54730000000000001</v>
      </c>
      <c r="AZ384">
        <v>653.67999999999995</v>
      </c>
      <c r="BA384">
        <v>6.2E-2</v>
      </c>
      <c r="BB384">
        <v>405.61</v>
      </c>
      <c r="BC384">
        <v>3.85E-2</v>
      </c>
      <c r="BD384" s="1">
        <v>10544.06</v>
      </c>
      <c r="BE384" s="1">
        <v>2111.9</v>
      </c>
      <c r="BF384">
        <v>0.38790000000000002</v>
      </c>
      <c r="BG384">
        <v>0.57310000000000005</v>
      </c>
      <c r="BH384">
        <v>0.2041</v>
      </c>
      <c r="BI384">
        <v>0.17269999999999999</v>
      </c>
      <c r="BJ384">
        <v>3.2899999999999999E-2</v>
      </c>
      <c r="BK384">
        <v>1.72E-2</v>
      </c>
    </row>
    <row r="385" spans="1:63" x14ac:dyDescent="0.25">
      <c r="A385" t="s">
        <v>383</v>
      </c>
      <c r="B385">
        <v>44545</v>
      </c>
      <c r="C385">
        <v>25</v>
      </c>
      <c r="D385">
        <v>173.5</v>
      </c>
      <c r="E385" s="1">
        <v>4337.3999999999996</v>
      </c>
      <c r="F385" s="1">
        <v>4214.2299999999996</v>
      </c>
      <c r="G385">
        <v>5.28E-2</v>
      </c>
      <c r="H385">
        <v>2.0000000000000001E-4</v>
      </c>
      <c r="I385">
        <v>1.6799999999999999E-2</v>
      </c>
      <c r="J385">
        <v>2.0000000000000001E-4</v>
      </c>
      <c r="K385">
        <v>3.2500000000000001E-2</v>
      </c>
      <c r="L385">
        <v>0.8669</v>
      </c>
      <c r="M385">
        <v>3.0700000000000002E-2</v>
      </c>
      <c r="N385">
        <v>0.16669999999999999</v>
      </c>
      <c r="O385">
        <v>2.46E-2</v>
      </c>
      <c r="P385">
        <v>9.7699999999999995E-2</v>
      </c>
      <c r="Q385" s="1">
        <v>69923.09</v>
      </c>
      <c r="R385">
        <v>0.40239999999999998</v>
      </c>
      <c r="S385">
        <v>0.19919999999999999</v>
      </c>
      <c r="T385">
        <v>0.39839999999999998</v>
      </c>
      <c r="U385">
        <v>25.7</v>
      </c>
      <c r="V385" s="1">
        <v>93513.33</v>
      </c>
      <c r="W385">
        <v>166.19</v>
      </c>
      <c r="X385" s="1">
        <v>244125.46</v>
      </c>
      <c r="Y385">
        <v>0.84660000000000002</v>
      </c>
      <c r="Z385">
        <v>0.13170000000000001</v>
      </c>
      <c r="AA385">
        <v>2.1700000000000001E-2</v>
      </c>
      <c r="AB385">
        <v>0.15340000000000001</v>
      </c>
      <c r="AC385">
        <v>244.13</v>
      </c>
      <c r="AD385" s="1">
        <v>10105.73</v>
      </c>
      <c r="AE385" s="1">
        <v>1252.42</v>
      </c>
      <c r="AF385" s="1">
        <v>247345.42</v>
      </c>
      <c r="AG385">
        <v>579</v>
      </c>
      <c r="AH385" s="1">
        <v>41210</v>
      </c>
      <c r="AI385" s="1">
        <v>70199</v>
      </c>
      <c r="AJ385">
        <v>64.900000000000006</v>
      </c>
      <c r="AK385">
        <v>40.840000000000003</v>
      </c>
      <c r="AL385">
        <v>41.09</v>
      </c>
      <c r="AM385">
        <v>5</v>
      </c>
      <c r="AN385">
        <v>0</v>
      </c>
      <c r="AO385">
        <v>0.94279999999999997</v>
      </c>
      <c r="AP385" s="1">
        <v>1317.32</v>
      </c>
      <c r="AQ385" s="1">
        <v>1869.01</v>
      </c>
      <c r="AR385" s="1">
        <v>6821.97</v>
      </c>
      <c r="AS385">
        <v>733.93</v>
      </c>
      <c r="AT385">
        <v>441.8</v>
      </c>
      <c r="AU385" s="1">
        <v>11184.02</v>
      </c>
      <c r="AV385" s="1">
        <v>2766.56</v>
      </c>
      <c r="AW385">
        <v>0.2228</v>
      </c>
      <c r="AX385" s="1">
        <v>8620.18</v>
      </c>
      <c r="AY385">
        <v>0.69430000000000003</v>
      </c>
      <c r="AZ385">
        <v>591.58000000000004</v>
      </c>
      <c r="BA385">
        <v>4.7699999999999999E-2</v>
      </c>
      <c r="BB385">
        <v>436.53</v>
      </c>
      <c r="BC385">
        <v>3.5200000000000002E-2</v>
      </c>
      <c r="BD385" s="1">
        <v>12414.86</v>
      </c>
      <c r="BE385" s="1">
        <v>1148.6099999999999</v>
      </c>
      <c r="BF385">
        <v>0.13339999999999999</v>
      </c>
      <c r="BG385">
        <v>0.59609999999999996</v>
      </c>
      <c r="BH385">
        <v>0.23810000000000001</v>
      </c>
      <c r="BI385">
        <v>0.1172</v>
      </c>
      <c r="BJ385">
        <v>3.39E-2</v>
      </c>
      <c r="BK385">
        <v>1.47E-2</v>
      </c>
    </row>
    <row r="386" spans="1:63" x14ac:dyDescent="0.25">
      <c r="A386" t="s">
        <v>384</v>
      </c>
      <c r="B386">
        <v>50336</v>
      </c>
      <c r="C386">
        <v>160</v>
      </c>
      <c r="D386">
        <v>8.85</v>
      </c>
      <c r="E386" s="1">
        <v>1415.26</v>
      </c>
      <c r="F386" s="1">
        <v>1499</v>
      </c>
      <c r="G386">
        <v>4.0000000000000001E-3</v>
      </c>
      <c r="H386">
        <v>0</v>
      </c>
      <c r="I386">
        <v>2.7000000000000001E-3</v>
      </c>
      <c r="J386">
        <v>0</v>
      </c>
      <c r="K386">
        <v>9.2999999999999992E-3</v>
      </c>
      <c r="L386">
        <v>0.96579999999999999</v>
      </c>
      <c r="M386">
        <v>1.8200000000000001E-2</v>
      </c>
      <c r="N386">
        <v>0.39839999999999998</v>
      </c>
      <c r="O386">
        <v>0</v>
      </c>
      <c r="P386">
        <v>0.15279999999999999</v>
      </c>
      <c r="Q386" s="1">
        <v>52935.33</v>
      </c>
      <c r="R386">
        <v>0.43140000000000001</v>
      </c>
      <c r="S386">
        <v>0.15690000000000001</v>
      </c>
      <c r="T386">
        <v>0.4118</v>
      </c>
      <c r="U386">
        <v>20.6</v>
      </c>
      <c r="V386" s="1">
        <v>74066.94</v>
      </c>
      <c r="W386">
        <v>67.75</v>
      </c>
      <c r="X386" s="1">
        <v>147262.60999999999</v>
      </c>
      <c r="Y386">
        <v>0.92179999999999995</v>
      </c>
      <c r="Z386">
        <v>2.9600000000000001E-2</v>
      </c>
      <c r="AA386">
        <v>4.8599999999999997E-2</v>
      </c>
      <c r="AB386">
        <v>7.8200000000000006E-2</v>
      </c>
      <c r="AC386">
        <v>147.26</v>
      </c>
      <c r="AD386" s="1">
        <v>3966.73</v>
      </c>
      <c r="AE386">
        <v>551.99</v>
      </c>
      <c r="AF386" s="1">
        <v>131668.26999999999</v>
      </c>
      <c r="AG386">
        <v>301</v>
      </c>
      <c r="AH386" s="1">
        <v>35537</v>
      </c>
      <c r="AI386" s="1">
        <v>52439</v>
      </c>
      <c r="AJ386">
        <v>33.79</v>
      </c>
      <c r="AK386">
        <v>26.53</v>
      </c>
      <c r="AL386">
        <v>28.29</v>
      </c>
      <c r="AM386">
        <v>4.1500000000000004</v>
      </c>
      <c r="AN386" s="1">
        <v>1209.3399999999999</v>
      </c>
      <c r="AO386">
        <v>1.5861000000000001</v>
      </c>
      <c r="AP386" s="1">
        <v>1273</v>
      </c>
      <c r="AQ386" s="1">
        <v>2182.04</v>
      </c>
      <c r="AR386" s="1">
        <v>6051.33</v>
      </c>
      <c r="AS386">
        <v>824.11</v>
      </c>
      <c r="AT386">
        <v>308.14</v>
      </c>
      <c r="AU386" s="1">
        <v>10638.63</v>
      </c>
      <c r="AV386" s="1">
        <v>5446.42</v>
      </c>
      <c r="AW386">
        <v>0.46860000000000002</v>
      </c>
      <c r="AX386" s="1">
        <v>4250.46</v>
      </c>
      <c r="AY386">
        <v>0.36570000000000003</v>
      </c>
      <c r="AZ386" s="1">
        <v>1393.51</v>
      </c>
      <c r="BA386">
        <v>0.11990000000000001</v>
      </c>
      <c r="BB386">
        <v>531.61</v>
      </c>
      <c r="BC386">
        <v>4.5699999999999998E-2</v>
      </c>
      <c r="BD386" s="1">
        <v>11622</v>
      </c>
      <c r="BE386" s="1">
        <v>5428.53</v>
      </c>
      <c r="BF386">
        <v>1.8573999999999999</v>
      </c>
      <c r="BG386">
        <v>0.54969999999999997</v>
      </c>
      <c r="BH386">
        <v>0.21870000000000001</v>
      </c>
      <c r="BI386">
        <v>0.1653</v>
      </c>
      <c r="BJ386">
        <v>4.8500000000000001E-2</v>
      </c>
      <c r="BK386">
        <v>1.78E-2</v>
      </c>
    </row>
    <row r="387" spans="1:63" x14ac:dyDescent="0.25">
      <c r="A387" t="s">
        <v>385</v>
      </c>
      <c r="B387">
        <v>46250</v>
      </c>
      <c r="C387">
        <v>118</v>
      </c>
      <c r="D387">
        <v>28.83</v>
      </c>
      <c r="E387" s="1">
        <v>3401.44</v>
      </c>
      <c r="F387" s="1">
        <v>3352.16</v>
      </c>
      <c r="G387">
        <v>6.8999999999999999E-3</v>
      </c>
      <c r="H387">
        <v>8.9999999999999998E-4</v>
      </c>
      <c r="I387">
        <v>1.7299999999999999E-2</v>
      </c>
      <c r="J387">
        <v>1.1999999999999999E-3</v>
      </c>
      <c r="K387">
        <v>2.0899999999999998E-2</v>
      </c>
      <c r="L387">
        <v>0.90700000000000003</v>
      </c>
      <c r="M387">
        <v>4.5699999999999998E-2</v>
      </c>
      <c r="N387">
        <v>0.30030000000000001</v>
      </c>
      <c r="O387">
        <v>1.6999999999999999E-3</v>
      </c>
      <c r="P387">
        <v>0.1036</v>
      </c>
      <c r="Q387" s="1">
        <v>51877.06</v>
      </c>
      <c r="R387">
        <v>0.36099999999999999</v>
      </c>
      <c r="S387">
        <v>0.2049</v>
      </c>
      <c r="T387">
        <v>0.43409999999999999</v>
      </c>
      <c r="U387">
        <v>16</v>
      </c>
      <c r="V387" s="1">
        <v>90673.13</v>
      </c>
      <c r="W387">
        <v>207</v>
      </c>
      <c r="X387" s="1">
        <v>139620.23000000001</v>
      </c>
      <c r="Y387">
        <v>0.87139999999999995</v>
      </c>
      <c r="Z387">
        <v>0.10340000000000001</v>
      </c>
      <c r="AA387">
        <v>2.5100000000000001E-2</v>
      </c>
      <c r="AB387">
        <v>0.12859999999999999</v>
      </c>
      <c r="AC387">
        <v>139.62</v>
      </c>
      <c r="AD387" s="1">
        <v>4148.4399999999996</v>
      </c>
      <c r="AE387">
        <v>565.63</v>
      </c>
      <c r="AF387" s="1">
        <v>142308.29</v>
      </c>
      <c r="AG387">
        <v>364</v>
      </c>
      <c r="AH387" s="1">
        <v>36622</v>
      </c>
      <c r="AI387" s="1">
        <v>54501</v>
      </c>
      <c r="AJ387">
        <v>49.13</v>
      </c>
      <c r="AK387">
        <v>28.29</v>
      </c>
      <c r="AL387">
        <v>36.94</v>
      </c>
      <c r="AM387">
        <v>6.3</v>
      </c>
      <c r="AN387">
        <v>71.209999999999994</v>
      </c>
      <c r="AO387">
        <v>0.79779999999999995</v>
      </c>
      <c r="AP387">
        <v>979.89</v>
      </c>
      <c r="AQ387" s="1">
        <v>1498.66</v>
      </c>
      <c r="AR387" s="1">
        <v>5130.9399999999996</v>
      </c>
      <c r="AS387">
        <v>548.21</v>
      </c>
      <c r="AT387">
        <v>391.06</v>
      </c>
      <c r="AU387" s="1">
        <v>8548.75</v>
      </c>
      <c r="AV387" s="1">
        <v>4550.63</v>
      </c>
      <c r="AW387">
        <v>0.49</v>
      </c>
      <c r="AX387" s="1">
        <v>3367.33</v>
      </c>
      <c r="AY387">
        <v>0.36259999999999998</v>
      </c>
      <c r="AZ387">
        <v>935.9</v>
      </c>
      <c r="BA387">
        <v>0.1008</v>
      </c>
      <c r="BB387">
        <v>433.65</v>
      </c>
      <c r="BC387">
        <v>4.6699999999999998E-2</v>
      </c>
      <c r="BD387" s="1">
        <v>9287.5</v>
      </c>
      <c r="BE387" s="1">
        <v>3868.21</v>
      </c>
      <c r="BF387">
        <v>0.99260000000000004</v>
      </c>
      <c r="BG387">
        <v>0.60709999999999997</v>
      </c>
      <c r="BH387">
        <v>0.21759999999999999</v>
      </c>
      <c r="BI387">
        <v>0.13600000000000001</v>
      </c>
      <c r="BJ387">
        <v>2.6200000000000001E-2</v>
      </c>
      <c r="BK387">
        <v>1.3100000000000001E-2</v>
      </c>
    </row>
    <row r="388" spans="1:63" x14ac:dyDescent="0.25">
      <c r="A388" t="s">
        <v>386</v>
      </c>
      <c r="B388">
        <v>46722</v>
      </c>
      <c r="C388">
        <v>114</v>
      </c>
      <c r="D388">
        <v>9.2100000000000009</v>
      </c>
      <c r="E388" s="1">
        <v>1050.01</v>
      </c>
      <c r="F388" s="1">
        <v>1080.53</v>
      </c>
      <c r="G388">
        <v>6.3E-3</v>
      </c>
      <c r="H388">
        <v>8.9999999999999998E-4</v>
      </c>
      <c r="I388">
        <v>1.24E-2</v>
      </c>
      <c r="J388">
        <v>8.9999999999999998E-4</v>
      </c>
      <c r="K388">
        <v>8.3199999999999996E-2</v>
      </c>
      <c r="L388">
        <v>0.87709999999999999</v>
      </c>
      <c r="M388">
        <v>1.9E-2</v>
      </c>
      <c r="N388">
        <v>0.20169999999999999</v>
      </c>
      <c r="O388">
        <v>0</v>
      </c>
      <c r="P388">
        <v>0.1216</v>
      </c>
      <c r="Q388" s="1">
        <v>52928.69</v>
      </c>
      <c r="R388">
        <v>0.20780000000000001</v>
      </c>
      <c r="S388">
        <v>0.20780000000000001</v>
      </c>
      <c r="T388">
        <v>0.58440000000000003</v>
      </c>
      <c r="U388">
        <v>8.1</v>
      </c>
      <c r="V388" s="1">
        <v>69766.52</v>
      </c>
      <c r="W388">
        <v>124.89</v>
      </c>
      <c r="X388" s="1">
        <v>263497.76</v>
      </c>
      <c r="Y388">
        <v>0.5968</v>
      </c>
      <c r="Z388">
        <v>0.17199999999999999</v>
      </c>
      <c r="AA388">
        <v>0.23130000000000001</v>
      </c>
      <c r="AB388">
        <v>0.4032</v>
      </c>
      <c r="AC388">
        <v>263.5</v>
      </c>
      <c r="AD388" s="1">
        <v>8326.64</v>
      </c>
      <c r="AE388">
        <v>499.11</v>
      </c>
      <c r="AF388" s="1">
        <v>216269.06</v>
      </c>
      <c r="AG388">
        <v>542</v>
      </c>
      <c r="AH388" s="1">
        <v>37296</v>
      </c>
      <c r="AI388" s="1">
        <v>61563</v>
      </c>
      <c r="AJ388">
        <v>47.15</v>
      </c>
      <c r="AK388">
        <v>25.08</v>
      </c>
      <c r="AL388">
        <v>33.33</v>
      </c>
      <c r="AM388">
        <v>5</v>
      </c>
      <c r="AN388">
        <v>0</v>
      </c>
      <c r="AO388">
        <v>0.85809999999999997</v>
      </c>
      <c r="AP388" s="1">
        <v>1239.6600000000001</v>
      </c>
      <c r="AQ388" s="1">
        <v>1843.26</v>
      </c>
      <c r="AR388" s="1">
        <v>5667.89</v>
      </c>
      <c r="AS388">
        <v>602.97</v>
      </c>
      <c r="AT388">
        <v>378.58</v>
      </c>
      <c r="AU388" s="1">
        <v>9732.34</v>
      </c>
      <c r="AV388" s="1">
        <v>3405.78</v>
      </c>
      <c r="AW388">
        <v>0.26910000000000001</v>
      </c>
      <c r="AX388" s="1">
        <v>6922.72</v>
      </c>
      <c r="AY388">
        <v>0.54700000000000004</v>
      </c>
      <c r="AZ388" s="1">
        <v>1754.36</v>
      </c>
      <c r="BA388">
        <v>0.1386</v>
      </c>
      <c r="BB388">
        <v>572.44000000000005</v>
      </c>
      <c r="BC388">
        <v>4.5199999999999997E-2</v>
      </c>
      <c r="BD388" s="1">
        <v>12655.3</v>
      </c>
      <c r="BE388" s="1">
        <v>2780.62</v>
      </c>
      <c r="BF388">
        <v>0.61719999999999997</v>
      </c>
      <c r="BG388">
        <v>0.52839999999999998</v>
      </c>
      <c r="BH388">
        <v>0.19600000000000001</v>
      </c>
      <c r="BI388">
        <v>0.21809999999999999</v>
      </c>
      <c r="BJ388">
        <v>2.8299999999999999E-2</v>
      </c>
      <c r="BK388">
        <v>2.9100000000000001E-2</v>
      </c>
    </row>
    <row r="389" spans="1:63" x14ac:dyDescent="0.25">
      <c r="A389" t="s">
        <v>387</v>
      </c>
      <c r="B389">
        <v>49056</v>
      </c>
      <c r="C389">
        <v>172</v>
      </c>
      <c r="D389">
        <v>13.04</v>
      </c>
      <c r="E389" s="1">
        <v>2242.5500000000002</v>
      </c>
      <c r="F389" s="1">
        <v>2188.64</v>
      </c>
      <c r="G389">
        <v>8.9999999999999998E-4</v>
      </c>
      <c r="H389">
        <v>0</v>
      </c>
      <c r="I389">
        <v>1.6999999999999999E-3</v>
      </c>
      <c r="J389">
        <v>5.0000000000000001E-4</v>
      </c>
      <c r="K389">
        <v>4.7000000000000002E-3</v>
      </c>
      <c r="L389">
        <v>0.97419999999999995</v>
      </c>
      <c r="M389">
        <v>1.7999999999999999E-2</v>
      </c>
      <c r="N389">
        <v>0.42199999999999999</v>
      </c>
      <c r="O389">
        <v>0</v>
      </c>
      <c r="P389">
        <v>0.1104</v>
      </c>
      <c r="Q389" s="1">
        <v>56011.94</v>
      </c>
      <c r="R389">
        <v>0.18049999999999999</v>
      </c>
      <c r="S389">
        <v>0.15040000000000001</v>
      </c>
      <c r="T389">
        <v>0.66920000000000002</v>
      </c>
      <c r="U389">
        <v>17.600000000000001</v>
      </c>
      <c r="V389" s="1">
        <v>71113.81</v>
      </c>
      <c r="W389">
        <v>125.61</v>
      </c>
      <c r="X389" s="1">
        <v>168832.63</v>
      </c>
      <c r="Y389">
        <v>0.76990000000000003</v>
      </c>
      <c r="Z389">
        <v>4.4999999999999998E-2</v>
      </c>
      <c r="AA389">
        <v>0.18509999999999999</v>
      </c>
      <c r="AB389">
        <v>0.2301</v>
      </c>
      <c r="AC389">
        <v>168.83</v>
      </c>
      <c r="AD389" s="1">
        <v>4048.72</v>
      </c>
      <c r="AE389">
        <v>437.35</v>
      </c>
      <c r="AF389" s="1">
        <v>158786.79</v>
      </c>
      <c r="AG389">
        <v>428</v>
      </c>
      <c r="AH389" s="1">
        <v>35916</v>
      </c>
      <c r="AI389" s="1">
        <v>54290</v>
      </c>
      <c r="AJ389">
        <v>31.8</v>
      </c>
      <c r="AK389">
        <v>22.21</v>
      </c>
      <c r="AL389">
        <v>22.1</v>
      </c>
      <c r="AM389">
        <v>3.7</v>
      </c>
      <c r="AN389">
        <v>0</v>
      </c>
      <c r="AO389">
        <v>0.82120000000000004</v>
      </c>
      <c r="AP389" s="1">
        <v>1418.98</v>
      </c>
      <c r="AQ389" s="1">
        <v>2514.2199999999998</v>
      </c>
      <c r="AR389" s="1">
        <v>5783.55</v>
      </c>
      <c r="AS389">
        <v>288.77</v>
      </c>
      <c r="AT389">
        <v>356.42</v>
      </c>
      <c r="AU389" s="1">
        <v>10361.94</v>
      </c>
      <c r="AV389" s="1">
        <v>5929.21</v>
      </c>
      <c r="AW389">
        <v>0.52890000000000004</v>
      </c>
      <c r="AX389" s="1">
        <v>3306.3</v>
      </c>
      <c r="AY389">
        <v>0.2949</v>
      </c>
      <c r="AZ389" s="1">
        <v>1050.19</v>
      </c>
      <c r="BA389">
        <v>9.3700000000000006E-2</v>
      </c>
      <c r="BB389">
        <v>925.38</v>
      </c>
      <c r="BC389">
        <v>8.2500000000000004E-2</v>
      </c>
      <c r="BD389" s="1">
        <v>11211.09</v>
      </c>
      <c r="BE389" s="1">
        <v>4647.4799999999996</v>
      </c>
      <c r="BF389">
        <v>1.381</v>
      </c>
      <c r="BG389">
        <v>0.52739999999999998</v>
      </c>
      <c r="BH389">
        <v>0.24110000000000001</v>
      </c>
      <c r="BI389">
        <v>0.18140000000000001</v>
      </c>
      <c r="BJ389">
        <v>3.3599999999999998E-2</v>
      </c>
      <c r="BK389">
        <v>1.6500000000000001E-2</v>
      </c>
    </row>
    <row r="390" spans="1:63" x14ac:dyDescent="0.25">
      <c r="A390" t="s">
        <v>388</v>
      </c>
      <c r="B390">
        <v>48728</v>
      </c>
      <c r="C390">
        <v>45</v>
      </c>
      <c r="D390">
        <v>119.59</v>
      </c>
      <c r="E390" s="1">
        <v>5381.73</v>
      </c>
      <c r="F390" s="1">
        <v>5051.54</v>
      </c>
      <c r="G390">
        <v>2.1700000000000001E-2</v>
      </c>
      <c r="H390">
        <v>1.6999999999999999E-3</v>
      </c>
      <c r="I390">
        <v>0.2092</v>
      </c>
      <c r="J390">
        <v>6.9999999999999999E-4</v>
      </c>
      <c r="K390">
        <v>1.7399999999999999E-2</v>
      </c>
      <c r="L390">
        <v>0.68700000000000006</v>
      </c>
      <c r="M390">
        <v>6.2399999999999997E-2</v>
      </c>
      <c r="N390">
        <v>0.35389999999999999</v>
      </c>
      <c r="O390">
        <v>1.7600000000000001E-2</v>
      </c>
      <c r="P390">
        <v>0.1366</v>
      </c>
      <c r="Q390" s="1">
        <v>58304.92</v>
      </c>
      <c r="R390">
        <v>0.5262</v>
      </c>
      <c r="S390">
        <v>0.28199999999999997</v>
      </c>
      <c r="T390">
        <v>0.19189999999999999</v>
      </c>
      <c r="U390">
        <v>27.6</v>
      </c>
      <c r="V390" s="1">
        <v>100120.87</v>
      </c>
      <c r="W390">
        <v>190.18</v>
      </c>
      <c r="X390" s="1">
        <v>116055.78</v>
      </c>
      <c r="Y390">
        <v>0.84450000000000003</v>
      </c>
      <c r="Z390">
        <v>0.13350000000000001</v>
      </c>
      <c r="AA390">
        <v>2.1999999999999999E-2</v>
      </c>
      <c r="AB390">
        <v>0.1555</v>
      </c>
      <c r="AC390">
        <v>116.06</v>
      </c>
      <c r="AD390" s="1">
        <v>5560.06</v>
      </c>
      <c r="AE390">
        <v>840.2</v>
      </c>
      <c r="AF390" s="1">
        <v>126194.14</v>
      </c>
      <c r="AG390">
        <v>271</v>
      </c>
      <c r="AH390" s="1">
        <v>36634</v>
      </c>
      <c r="AI390" s="1">
        <v>55243</v>
      </c>
      <c r="AJ390">
        <v>72.63</v>
      </c>
      <c r="AK390">
        <v>47</v>
      </c>
      <c r="AL390">
        <v>49.56</v>
      </c>
      <c r="AM390">
        <v>6.1</v>
      </c>
      <c r="AN390">
        <v>0</v>
      </c>
      <c r="AO390">
        <v>1.0705</v>
      </c>
      <c r="AP390" s="1">
        <v>1196.49</v>
      </c>
      <c r="AQ390" s="1">
        <v>1826.79</v>
      </c>
      <c r="AR390" s="1">
        <v>6836.88</v>
      </c>
      <c r="AS390">
        <v>822.29</v>
      </c>
      <c r="AT390">
        <v>104.05</v>
      </c>
      <c r="AU390" s="1">
        <v>10786.5</v>
      </c>
      <c r="AV390" s="1">
        <v>5684.5</v>
      </c>
      <c r="AW390">
        <v>0.47210000000000002</v>
      </c>
      <c r="AX390" s="1">
        <v>4935.8900000000003</v>
      </c>
      <c r="AY390">
        <v>0.40989999999999999</v>
      </c>
      <c r="AZ390">
        <v>794.9</v>
      </c>
      <c r="BA390">
        <v>6.6000000000000003E-2</v>
      </c>
      <c r="BB390">
        <v>625.39</v>
      </c>
      <c r="BC390">
        <v>5.1900000000000002E-2</v>
      </c>
      <c r="BD390" s="1">
        <v>12040.69</v>
      </c>
      <c r="BE390" s="1">
        <v>3896.53</v>
      </c>
      <c r="BF390">
        <v>1.0236000000000001</v>
      </c>
      <c r="BG390">
        <v>0.58799999999999997</v>
      </c>
      <c r="BH390">
        <v>0.26829999999999998</v>
      </c>
      <c r="BI390">
        <v>9.1999999999999998E-2</v>
      </c>
      <c r="BJ390">
        <v>3.5299999999999998E-2</v>
      </c>
      <c r="BK390">
        <v>1.6400000000000001E-2</v>
      </c>
    </row>
    <row r="391" spans="1:63" x14ac:dyDescent="0.25">
      <c r="A391" t="s">
        <v>389</v>
      </c>
      <c r="B391">
        <v>48819</v>
      </c>
      <c r="C391">
        <v>101</v>
      </c>
      <c r="D391">
        <v>11.44</v>
      </c>
      <c r="E391" s="1">
        <v>1155.18</v>
      </c>
      <c r="F391" s="1">
        <v>1066.1500000000001</v>
      </c>
      <c r="G391">
        <v>8.9999999999999998E-4</v>
      </c>
      <c r="H391">
        <v>1.2999999999999999E-3</v>
      </c>
      <c r="I391">
        <v>1.9E-3</v>
      </c>
      <c r="J391">
        <v>8.9999999999999998E-4</v>
      </c>
      <c r="K391">
        <v>2.7799999999999998E-2</v>
      </c>
      <c r="L391">
        <v>0.9516</v>
      </c>
      <c r="M391">
        <v>1.55E-2</v>
      </c>
      <c r="N391">
        <v>0.45029999999999998</v>
      </c>
      <c r="O391">
        <v>0</v>
      </c>
      <c r="P391">
        <v>0.11269999999999999</v>
      </c>
      <c r="Q391" s="1">
        <v>50221.97</v>
      </c>
      <c r="R391">
        <v>0.26090000000000002</v>
      </c>
      <c r="S391">
        <v>0.18840000000000001</v>
      </c>
      <c r="T391">
        <v>0.55069999999999997</v>
      </c>
      <c r="U391">
        <v>8.9</v>
      </c>
      <c r="V391" s="1">
        <v>57836.29</v>
      </c>
      <c r="W391">
        <v>124.65</v>
      </c>
      <c r="X391" s="1">
        <v>164796.16</v>
      </c>
      <c r="Y391">
        <v>0.9083</v>
      </c>
      <c r="Z391">
        <v>2.9600000000000001E-2</v>
      </c>
      <c r="AA391">
        <v>6.2199999999999998E-2</v>
      </c>
      <c r="AB391">
        <v>9.1700000000000004E-2</v>
      </c>
      <c r="AC391">
        <v>164.8</v>
      </c>
      <c r="AD391" s="1">
        <v>3837.15</v>
      </c>
      <c r="AE391">
        <v>568.84</v>
      </c>
      <c r="AF391" s="1">
        <v>150514.59</v>
      </c>
      <c r="AG391">
        <v>402</v>
      </c>
      <c r="AH391" s="1">
        <v>32627</v>
      </c>
      <c r="AI391" s="1">
        <v>48652</v>
      </c>
      <c r="AJ391">
        <v>31.09</v>
      </c>
      <c r="AK391">
        <v>22.7</v>
      </c>
      <c r="AL391">
        <v>24.9</v>
      </c>
      <c r="AM391">
        <v>5.0999999999999996</v>
      </c>
      <c r="AN391" s="1">
        <v>1228.06</v>
      </c>
      <c r="AO391">
        <v>1.6566000000000001</v>
      </c>
      <c r="AP391" s="1">
        <v>1482.84</v>
      </c>
      <c r="AQ391" s="1">
        <v>2341.29</v>
      </c>
      <c r="AR391" s="1">
        <v>5502.24</v>
      </c>
      <c r="AS391">
        <v>310.10000000000002</v>
      </c>
      <c r="AT391">
        <v>466.97</v>
      </c>
      <c r="AU391" s="1">
        <v>10103.459999999999</v>
      </c>
      <c r="AV391" s="1">
        <v>5571.61</v>
      </c>
      <c r="AW391">
        <v>0.44840000000000002</v>
      </c>
      <c r="AX391" s="1">
        <v>4703.83</v>
      </c>
      <c r="AY391">
        <v>0.3785</v>
      </c>
      <c r="AZ391" s="1">
        <v>1062.6600000000001</v>
      </c>
      <c r="BA391">
        <v>8.5500000000000007E-2</v>
      </c>
      <c r="BB391" s="1">
        <v>1088.1600000000001</v>
      </c>
      <c r="BC391">
        <v>8.7599999999999997E-2</v>
      </c>
      <c r="BD391" s="1">
        <v>12426.26</v>
      </c>
      <c r="BE391" s="1">
        <v>4132.47</v>
      </c>
      <c r="BF391">
        <v>1.4729000000000001</v>
      </c>
      <c r="BG391">
        <v>0.49819999999999998</v>
      </c>
      <c r="BH391">
        <v>0.21479999999999999</v>
      </c>
      <c r="BI391">
        <v>0.20699999999999999</v>
      </c>
      <c r="BJ391">
        <v>3.5799999999999998E-2</v>
      </c>
      <c r="BK391">
        <v>4.4200000000000003E-2</v>
      </c>
    </row>
    <row r="392" spans="1:63" x14ac:dyDescent="0.25">
      <c r="A392" t="s">
        <v>390</v>
      </c>
      <c r="B392">
        <v>48033</v>
      </c>
      <c r="C392">
        <v>137</v>
      </c>
      <c r="D392">
        <v>9.33</v>
      </c>
      <c r="E392" s="1">
        <v>1278.49</v>
      </c>
      <c r="F392" s="1">
        <v>1145.23</v>
      </c>
      <c r="G392">
        <v>1.6999999999999999E-3</v>
      </c>
      <c r="H392">
        <v>0</v>
      </c>
      <c r="I392">
        <v>2E-3</v>
      </c>
      <c r="J392">
        <v>1E-4</v>
      </c>
      <c r="K392">
        <v>1.6799999999999999E-2</v>
      </c>
      <c r="L392">
        <v>0.95909999999999995</v>
      </c>
      <c r="M392">
        <v>2.0199999999999999E-2</v>
      </c>
      <c r="N392">
        <v>0.27939999999999998</v>
      </c>
      <c r="O392">
        <v>1.17E-2</v>
      </c>
      <c r="P392">
        <v>9.2700000000000005E-2</v>
      </c>
      <c r="Q392" s="1">
        <v>46120.72</v>
      </c>
      <c r="R392">
        <v>0.38950000000000001</v>
      </c>
      <c r="S392">
        <v>0.16839999999999999</v>
      </c>
      <c r="T392">
        <v>0.44209999999999999</v>
      </c>
      <c r="U392">
        <v>8.1</v>
      </c>
      <c r="V392" s="1">
        <v>80517.16</v>
      </c>
      <c r="W392">
        <v>152.22999999999999</v>
      </c>
      <c r="X392" s="1">
        <v>218350.66</v>
      </c>
      <c r="Y392">
        <v>0.90580000000000005</v>
      </c>
      <c r="Z392">
        <v>2.12E-2</v>
      </c>
      <c r="AA392">
        <v>7.2999999999999995E-2</v>
      </c>
      <c r="AB392">
        <v>9.4200000000000006E-2</v>
      </c>
      <c r="AC392">
        <v>218.35</v>
      </c>
      <c r="AD392" s="1">
        <v>6665.35</v>
      </c>
      <c r="AE392">
        <v>816.14</v>
      </c>
      <c r="AF392" s="1">
        <v>197124.08</v>
      </c>
      <c r="AG392">
        <v>513</v>
      </c>
      <c r="AH392" s="1">
        <v>39465</v>
      </c>
      <c r="AI392" s="1">
        <v>60786</v>
      </c>
      <c r="AJ392">
        <v>42.2</v>
      </c>
      <c r="AK392">
        <v>29.6</v>
      </c>
      <c r="AL392">
        <v>29.89</v>
      </c>
      <c r="AM392">
        <v>4.0999999999999996</v>
      </c>
      <c r="AN392">
        <v>35.270000000000003</v>
      </c>
      <c r="AO392">
        <v>1.1532</v>
      </c>
      <c r="AP392" s="1">
        <v>1917.43</v>
      </c>
      <c r="AQ392" s="1">
        <v>2697.49</v>
      </c>
      <c r="AR392" s="1">
        <v>5218.49</v>
      </c>
      <c r="AS392">
        <v>371.91</v>
      </c>
      <c r="AT392">
        <v>708.12</v>
      </c>
      <c r="AU392" s="1">
        <v>10913.42</v>
      </c>
      <c r="AV392" s="1">
        <v>4885.8100000000004</v>
      </c>
      <c r="AW392">
        <v>0.38940000000000002</v>
      </c>
      <c r="AX392" s="1">
        <v>6163.43</v>
      </c>
      <c r="AY392">
        <v>0.49130000000000001</v>
      </c>
      <c r="AZ392" s="1">
        <v>1000.29</v>
      </c>
      <c r="BA392">
        <v>7.9699999999999993E-2</v>
      </c>
      <c r="BB392">
        <v>496.7</v>
      </c>
      <c r="BC392">
        <v>3.9600000000000003E-2</v>
      </c>
      <c r="BD392" s="1">
        <v>12546.22</v>
      </c>
      <c r="BE392" s="1">
        <v>3095.67</v>
      </c>
      <c r="BF392">
        <v>0.64939999999999998</v>
      </c>
      <c r="BG392">
        <v>0.42520000000000002</v>
      </c>
      <c r="BH392">
        <v>0.13669999999999999</v>
      </c>
      <c r="BI392">
        <v>0.34160000000000001</v>
      </c>
      <c r="BJ392">
        <v>5.1200000000000002E-2</v>
      </c>
      <c r="BK392">
        <v>4.53E-2</v>
      </c>
    </row>
    <row r="393" spans="1:63" x14ac:dyDescent="0.25">
      <c r="A393" t="s">
        <v>391</v>
      </c>
      <c r="B393">
        <v>48736</v>
      </c>
      <c r="C393">
        <v>6</v>
      </c>
      <c r="D393">
        <v>263.06</v>
      </c>
      <c r="E393" s="1">
        <v>1578.34</v>
      </c>
      <c r="F393" s="1">
        <v>1685.98</v>
      </c>
      <c r="G393">
        <v>2.3999999999999998E-3</v>
      </c>
      <c r="H393">
        <v>2.3999999999999998E-3</v>
      </c>
      <c r="I393">
        <v>0.2329</v>
      </c>
      <c r="J393">
        <v>1.8E-3</v>
      </c>
      <c r="K393">
        <v>2.9499999999999998E-2</v>
      </c>
      <c r="L393">
        <v>0.66930000000000001</v>
      </c>
      <c r="M393">
        <v>6.1800000000000001E-2</v>
      </c>
      <c r="N393">
        <v>1</v>
      </c>
      <c r="O393">
        <v>1.38E-2</v>
      </c>
      <c r="P393">
        <v>0.1338</v>
      </c>
      <c r="Q393" s="1">
        <v>60425.83</v>
      </c>
      <c r="R393">
        <v>0.42949999999999999</v>
      </c>
      <c r="S393">
        <v>0.1477</v>
      </c>
      <c r="T393">
        <v>0.42280000000000001</v>
      </c>
      <c r="U393">
        <v>14.6</v>
      </c>
      <c r="V393" s="1">
        <v>95076.160000000003</v>
      </c>
      <c r="W393">
        <v>105.88</v>
      </c>
      <c r="X393" s="1">
        <v>88554.5</v>
      </c>
      <c r="Y393">
        <v>0.41639999999999999</v>
      </c>
      <c r="Z393">
        <v>0.54800000000000004</v>
      </c>
      <c r="AA393">
        <v>3.5499999999999997E-2</v>
      </c>
      <c r="AB393">
        <v>0.58360000000000001</v>
      </c>
      <c r="AC393">
        <v>88.55</v>
      </c>
      <c r="AD393" s="1">
        <v>4982.7</v>
      </c>
      <c r="AE393">
        <v>467.35</v>
      </c>
      <c r="AF393" s="1">
        <v>83798.350000000006</v>
      </c>
      <c r="AG393">
        <v>78</v>
      </c>
      <c r="AH393" s="1">
        <v>23057</v>
      </c>
      <c r="AI393" s="1">
        <v>31956</v>
      </c>
      <c r="AJ393">
        <v>70.38</v>
      </c>
      <c r="AK393">
        <v>52.35</v>
      </c>
      <c r="AL393">
        <v>58.33</v>
      </c>
      <c r="AM393">
        <v>6.7</v>
      </c>
      <c r="AN393">
        <v>0</v>
      </c>
      <c r="AO393">
        <v>1.3774999999999999</v>
      </c>
      <c r="AP393" s="1">
        <v>1791.24</v>
      </c>
      <c r="AQ393" s="1">
        <v>2465.52</v>
      </c>
      <c r="AR393" s="1">
        <v>6282.98</v>
      </c>
      <c r="AS393">
        <v>849.27</v>
      </c>
      <c r="AT393">
        <v>453.49</v>
      </c>
      <c r="AU393" s="1">
        <v>11842.49</v>
      </c>
      <c r="AV393" s="1">
        <v>8197.0499999999993</v>
      </c>
      <c r="AW393">
        <v>0.53790000000000004</v>
      </c>
      <c r="AX393" s="1">
        <v>4063.23</v>
      </c>
      <c r="AY393">
        <v>0.2666</v>
      </c>
      <c r="AZ393" s="1">
        <v>1073.5</v>
      </c>
      <c r="BA393">
        <v>7.0400000000000004E-2</v>
      </c>
      <c r="BB393" s="1">
        <v>1906.57</v>
      </c>
      <c r="BC393">
        <v>0.12509999999999999</v>
      </c>
      <c r="BD393" s="1">
        <v>15240.35</v>
      </c>
      <c r="BE393" s="1">
        <v>5845.44</v>
      </c>
      <c r="BF393">
        <v>4.3879000000000001</v>
      </c>
      <c r="BG393">
        <v>0.51639999999999997</v>
      </c>
      <c r="BH393">
        <v>0.20880000000000001</v>
      </c>
      <c r="BI393">
        <v>0.2293</v>
      </c>
      <c r="BJ393">
        <v>3.1600000000000003E-2</v>
      </c>
      <c r="BK393">
        <v>1.3899999999999999E-2</v>
      </c>
    </row>
    <row r="394" spans="1:63" x14ac:dyDescent="0.25">
      <c r="A394" t="s">
        <v>392</v>
      </c>
      <c r="B394">
        <v>47365</v>
      </c>
      <c r="C394">
        <v>52</v>
      </c>
      <c r="D394">
        <v>178.21</v>
      </c>
      <c r="E394" s="1">
        <v>9266.8799999999992</v>
      </c>
      <c r="F394" s="1">
        <v>8134.93</v>
      </c>
      <c r="G394">
        <v>2.7799999999999998E-2</v>
      </c>
      <c r="H394">
        <v>2.7000000000000001E-3</v>
      </c>
      <c r="I394">
        <v>0.26800000000000002</v>
      </c>
      <c r="J394">
        <v>5.0000000000000001E-4</v>
      </c>
      <c r="K394">
        <v>4.1300000000000003E-2</v>
      </c>
      <c r="L394">
        <v>0.55879999999999996</v>
      </c>
      <c r="M394">
        <v>0.1009</v>
      </c>
      <c r="N394">
        <v>0.57869999999999999</v>
      </c>
      <c r="O394">
        <v>3.2099999999999997E-2</v>
      </c>
      <c r="P394">
        <v>0.15429999999999999</v>
      </c>
      <c r="Q394" s="1">
        <v>57284</v>
      </c>
      <c r="R394">
        <v>0.21460000000000001</v>
      </c>
      <c r="S394">
        <v>0.15329999999999999</v>
      </c>
      <c r="T394">
        <v>0.63219999999999998</v>
      </c>
      <c r="U394">
        <v>55.3</v>
      </c>
      <c r="V394" s="1">
        <v>85023.7</v>
      </c>
      <c r="W394">
        <v>159.44</v>
      </c>
      <c r="X394" s="1">
        <v>155066.49</v>
      </c>
      <c r="Y394">
        <v>0.78520000000000001</v>
      </c>
      <c r="Z394">
        <v>0.18049999999999999</v>
      </c>
      <c r="AA394">
        <v>3.4299999999999997E-2</v>
      </c>
      <c r="AB394">
        <v>0.21479999999999999</v>
      </c>
      <c r="AC394">
        <v>155.07</v>
      </c>
      <c r="AD394" s="1">
        <v>5320.72</v>
      </c>
      <c r="AE394">
        <v>690.79</v>
      </c>
      <c r="AF394" s="1">
        <v>169444.63</v>
      </c>
      <c r="AG394">
        <v>457</v>
      </c>
      <c r="AH394" s="1">
        <v>36310</v>
      </c>
      <c r="AI394" s="1">
        <v>57969</v>
      </c>
      <c r="AJ394">
        <v>54.62</v>
      </c>
      <c r="AK394">
        <v>32.590000000000003</v>
      </c>
      <c r="AL394">
        <v>37.96</v>
      </c>
      <c r="AM394">
        <v>4.33</v>
      </c>
      <c r="AN394">
        <v>0</v>
      </c>
      <c r="AO394">
        <v>0.77990000000000004</v>
      </c>
      <c r="AP394" s="1">
        <v>1282.4000000000001</v>
      </c>
      <c r="AQ394" s="1">
        <v>1852.62</v>
      </c>
      <c r="AR394" s="1">
        <v>6123.41</v>
      </c>
      <c r="AS394">
        <v>402.71</v>
      </c>
      <c r="AT394">
        <v>369.09</v>
      </c>
      <c r="AU394" s="1">
        <v>10030.23</v>
      </c>
      <c r="AV394" s="1">
        <v>4504.3500000000004</v>
      </c>
      <c r="AW394">
        <v>0.38400000000000001</v>
      </c>
      <c r="AX394" s="1">
        <v>5353.57</v>
      </c>
      <c r="AY394">
        <v>0.45639999999999997</v>
      </c>
      <c r="AZ394" s="1">
        <v>1051.6099999999999</v>
      </c>
      <c r="BA394">
        <v>8.9700000000000002E-2</v>
      </c>
      <c r="BB394">
        <v>820.47</v>
      </c>
      <c r="BC394">
        <v>6.9900000000000004E-2</v>
      </c>
      <c r="BD394" s="1">
        <v>11730</v>
      </c>
      <c r="BE394" s="1">
        <v>2670.62</v>
      </c>
      <c r="BF394">
        <v>0.46529999999999999</v>
      </c>
      <c r="BG394">
        <v>0.5333</v>
      </c>
      <c r="BH394">
        <v>0.20899999999999999</v>
      </c>
      <c r="BI394">
        <v>0.2082</v>
      </c>
      <c r="BJ394">
        <v>3.6400000000000002E-2</v>
      </c>
      <c r="BK394">
        <v>1.3100000000000001E-2</v>
      </c>
    </row>
    <row r="395" spans="1:63" x14ac:dyDescent="0.25">
      <c r="A395" t="s">
        <v>393</v>
      </c>
      <c r="B395">
        <v>49635</v>
      </c>
      <c r="C395">
        <v>184</v>
      </c>
      <c r="D395">
        <v>9.3800000000000008</v>
      </c>
      <c r="E395" s="1">
        <v>1726.13</v>
      </c>
      <c r="F395" s="1">
        <v>1465.71</v>
      </c>
      <c r="G395">
        <v>1.6999999999999999E-3</v>
      </c>
      <c r="H395">
        <v>0</v>
      </c>
      <c r="I395">
        <v>2.3E-3</v>
      </c>
      <c r="J395">
        <v>6.9999999999999999E-4</v>
      </c>
      <c r="K395">
        <v>1.32E-2</v>
      </c>
      <c r="L395">
        <v>0.97230000000000005</v>
      </c>
      <c r="M395">
        <v>9.7999999999999997E-3</v>
      </c>
      <c r="N395">
        <v>0.78369999999999995</v>
      </c>
      <c r="O395">
        <v>0</v>
      </c>
      <c r="P395">
        <v>0.18060000000000001</v>
      </c>
      <c r="Q395" s="1">
        <v>55341.01</v>
      </c>
      <c r="R395">
        <v>9.2799999999999994E-2</v>
      </c>
      <c r="S395">
        <v>0.18559999999999999</v>
      </c>
      <c r="T395">
        <v>0.72160000000000002</v>
      </c>
      <c r="U395">
        <v>10</v>
      </c>
      <c r="V395" s="1">
        <v>69243.899999999994</v>
      </c>
      <c r="W395">
        <v>163.52000000000001</v>
      </c>
      <c r="X395" s="1">
        <v>65509.96</v>
      </c>
      <c r="Y395">
        <v>0.88049999999999995</v>
      </c>
      <c r="Z395">
        <v>4.9599999999999998E-2</v>
      </c>
      <c r="AA395">
        <v>6.9900000000000004E-2</v>
      </c>
      <c r="AB395">
        <v>0.1195</v>
      </c>
      <c r="AC395">
        <v>65.510000000000005</v>
      </c>
      <c r="AD395" s="1">
        <v>1434.22</v>
      </c>
      <c r="AE395">
        <v>202.78</v>
      </c>
      <c r="AF395" s="1">
        <v>59628.27</v>
      </c>
      <c r="AG395">
        <v>25</v>
      </c>
      <c r="AH395" s="1">
        <v>29674</v>
      </c>
      <c r="AI395" s="1">
        <v>44672</v>
      </c>
      <c r="AJ395">
        <v>24.08</v>
      </c>
      <c r="AK395">
        <v>21.72</v>
      </c>
      <c r="AL395">
        <v>21.95</v>
      </c>
      <c r="AM395">
        <v>4.71</v>
      </c>
      <c r="AN395">
        <v>0</v>
      </c>
      <c r="AO395">
        <v>0.71779999999999999</v>
      </c>
      <c r="AP395" s="1">
        <v>1259.24</v>
      </c>
      <c r="AQ395" s="1">
        <v>2616.5700000000002</v>
      </c>
      <c r="AR395" s="1">
        <v>6379.86</v>
      </c>
      <c r="AS395">
        <v>468.43</v>
      </c>
      <c r="AT395">
        <v>398.9</v>
      </c>
      <c r="AU395" s="1">
        <v>11123.02</v>
      </c>
      <c r="AV395" s="1">
        <v>11757.38</v>
      </c>
      <c r="AW395">
        <v>0.76019999999999999</v>
      </c>
      <c r="AX395" s="1">
        <v>1335.53</v>
      </c>
      <c r="AY395">
        <v>8.6300000000000002E-2</v>
      </c>
      <c r="AZ395" s="1">
        <v>1059.83</v>
      </c>
      <c r="BA395">
        <v>6.8500000000000005E-2</v>
      </c>
      <c r="BB395" s="1">
        <v>1313.91</v>
      </c>
      <c r="BC395">
        <v>8.5000000000000006E-2</v>
      </c>
      <c r="BD395" s="1">
        <v>15466.65</v>
      </c>
      <c r="BE395" s="1">
        <v>8763.0400000000009</v>
      </c>
      <c r="BF395">
        <v>4.8811999999999998</v>
      </c>
      <c r="BG395">
        <v>0.49249999999999999</v>
      </c>
      <c r="BH395">
        <v>0.22600000000000001</v>
      </c>
      <c r="BI395">
        <v>0.22559999999999999</v>
      </c>
      <c r="BJ395">
        <v>4.4699999999999997E-2</v>
      </c>
      <c r="BK395">
        <v>1.11E-2</v>
      </c>
    </row>
    <row r="396" spans="1:63" x14ac:dyDescent="0.25">
      <c r="A396" t="s">
        <v>394</v>
      </c>
      <c r="B396">
        <v>49908</v>
      </c>
      <c r="C396">
        <v>32</v>
      </c>
      <c r="D396">
        <v>60.63</v>
      </c>
      <c r="E396" s="1">
        <v>1940.02</v>
      </c>
      <c r="F396" s="1">
        <v>1859.78</v>
      </c>
      <c r="G396">
        <v>7.0000000000000001E-3</v>
      </c>
      <c r="H396">
        <v>0</v>
      </c>
      <c r="I396">
        <v>1.12E-2</v>
      </c>
      <c r="J396">
        <v>0</v>
      </c>
      <c r="K396">
        <v>8.8999999999999999E-3</v>
      </c>
      <c r="L396">
        <v>0.96540000000000004</v>
      </c>
      <c r="M396">
        <v>7.4999999999999997E-3</v>
      </c>
      <c r="N396">
        <v>0.29430000000000001</v>
      </c>
      <c r="O396">
        <v>2.3999999999999998E-3</v>
      </c>
      <c r="P396">
        <v>0.13539999999999999</v>
      </c>
      <c r="Q396" s="1">
        <v>55404.07</v>
      </c>
      <c r="R396">
        <v>0.1953</v>
      </c>
      <c r="S396">
        <v>0.15629999999999999</v>
      </c>
      <c r="T396">
        <v>0.64839999999999998</v>
      </c>
      <c r="U396">
        <v>13.1</v>
      </c>
      <c r="V396" s="1">
        <v>81517.710000000006</v>
      </c>
      <c r="W396">
        <v>145.12</v>
      </c>
      <c r="X396" s="1">
        <v>137378.73000000001</v>
      </c>
      <c r="Y396">
        <v>0.8357</v>
      </c>
      <c r="Z396">
        <v>0.10299999999999999</v>
      </c>
      <c r="AA396">
        <v>6.13E-2</v>
      </c>
      <c r="AB396">
        <v>0.1643</v>
      </c>
      <c r="AC396">
        <v>137.38</v>
      </c>
      <c r="AD396" s="1">
        <v>4140.6499999999996</v>
      </c>
      <c r="AE396">
        <v>607.76</v>
      </c>
      <c r="AF396" s="1">
        <v>130448.54</v>
      </c>
      <c r="AG396">
        <v>290</v>
      </c>
      <c r="AH396" s="1">
        <v>37324</v>
      </c>
      <c r="AI396" s="1">
        <v>55850</v>
      </c>
      <c r="AJ396">
        <v>50.5</v>
      </c>
      <c r="AK396">
        <v>28.61</v>
      </c>
      <c r="AL396">
        <v>30.44</v>
      </c>
      <c r="AM396">
        <v>4.7</v>
      </c>
      <c r="AN396" s="1">
        <v>1484.47</v>
      </c>
      <c r="AO396">
        <v>1.0261</v>
      </c>
      <c r="AP396" s="1">
        <v>1314.58</v>
      </c>
      <c r="AQ396" s="1">
        <v>1688.28</v>
      </c>
      <c r="AR396" s="1">
        <v>5625.77</v>
      </c>
      <c r="AS396">
        <v>379.88</v>
      </c>
      <c r="AT396">
        <v>92.89</v>
      </c>
      <c r="AU396" s="1">
        <v>9101.4</v>
      </c>
      <c r="AV396" s="1">
        <v>5170.46</v>
      </c>
      <c r="AW396">
        <v>0.4531</v>
      </c>
      <c r="AX396" s="1">
        <v>5147.58</v>
      </c>
      <c r="AY396">
        <v>0.4511</v>
      </c>
      <c r="AZ396">
        <v>585.51</v>
      </c>
      <c r="BA396">
        <v>5.1299999999999998E-2</v>
      </c>
      <c r="BB396">
        <v>508.12</v>
      </c>
      <c r="BC396">
        <v>4.4499999999999998E-2</v>
      </c>
      <c r="BD396" s="1">
        <v>11411.67</v>
      </c>
      <c r="BE396" s="1">
        <v>4238.41</v>
      </c>
      <c r="BF396">
        <v>0.98099999999999998</v>
      </c>
      <c r="BG396">
        <v>0.55200000000000005</v>
      </c>
      <c r="BH396">
        <v>0.24879999999999999</v>
      </c>
      <c r="BI396">
        <v>0.1419</v>
      </c>
      <c r="BJ396">
        <v>4.1399999999999999E-2</v>
      </c>
      <c r="BK396">
        <v>1.6E-2</v>
      </c>
    </row>
    <row r="397" spans="1:63" x14ac:dyDescent="0.25">
      <c r="A397" t="s">
        <v>395</v>
      </c>
      <c r="B397">
        <v>46268</v>
      </c>
      <c r="C397">
        <v>68</v>
      </c>
      <c r="D397">
        <v>24.59</v>
      </c>
      <c r="E397" s="1">
        <v>1672.42</v>
      </c>
      <c r="F397" s="1">
        <v>1642.51</v>
      </c>
      <c r="G397">
        <v>3.0000000000000001E-3</v>
      </c>
      <c r="H397">
        <v>1.2999999999999999E-3</v>
      </c>
      <c r="I397">
        <v>7.7000000000000002E-3</v>
      </c>
      <c r="J397">
        <v>1.1000000000000001E-3</v>
      </c>
      <c r="K397">
        <v>2.4E-2</v>
      </c>
      <c r="L397">
        <v>0.92989999999999995</v>
      </c>
      <c r="M397">
        <v>3.2899999999999999E-2</v>
      </c>
      <c r="N397">
        <v>0.29399999999999998</v>
      </c>
      <c r="O397">
        <v>0</v>
      </c>
      <c r="P397">
        <v>0.13819999999999999</v>
      </c>
      <c r="Q397" s="1">
        <v>50465.599999999999</v>
      </c>
      <c r="R397">
        <v>0.41439999999999999</v>
      </c>
      <c r="S397">
        <v>9.9099999999999994E-2</v>
      </c>
      <c r="T397">
        <v>0.48649999999999999</v>
      </c>
      <c r="U397">
        <v>15.2</v>
      </c>
      <c r="V397" s="1">
        <v>72515</v>
      </c>
      <c r="W397">
        <v>102.57</v>
      </c>
      <c r="X397" s="1">
        <v>134108.73000000001</v>
      </c>
      <c r="Y397">
        <v>0.8357</v>
      </c>
      <c r="Z397">
        <v>0.12889999999999999</v>
      </c>
      <c r="AA397">
        <v>3.5299999999999998E-2</v>
      </c>
      <c r="AB397">
        <v>0.1643</v>
      </c>
      <c r="AC397">
        <v>134.11000000000001</v>
      </c>
      <c r="AD397" s="1">
        <v>4116.3599999999997</v>
      </c>
      <c r="AE397">
        <v>614.01</v>
      </c>
      <c r="AF397" s="1">
        <v>137912.56</v>
      </c>
      <c r="AG397">
        <v>340</v>
      </c>
      <c r="AH397" s="1">
        <v>34320</v>
      </c>
      <c r="AI397" s="1">
        <v>55197</v>
      </c>
      <c r="AJ397">
        <v>34.06</v>
      </c>
      <c r="AK397">
        <v>30.07</v>
      </c>
      <c r="AL397">
        <v>33.83</v>
      </c>
      <c r="AM397">
        <v>5.6</v>
      </c>
      <c r="AN397" s="1">
        <v>1214.21</v>
      </c>
      <c r="AO397">
        <v>1.2584</v>
      </c>
      <c r="AP397" s="1">
        <v>1105.22</v>
      </c>
      <c r="AQ397" s="1">
        <v>1763.16</v>
      </c>
      <c r="AR397" s="1">
        <v>5951.42</v>
      </c>
      <c r="AS397">
        <v>572.58000000000004</v>
      </c>
      <c r="AT397">
        <v>464.19</v>
      </c>
      <c r="AU397" s="1">
        <v>9856.58</v>
      </c>
      <c r="AV397" s="1">
        <v>4837.71</v>
      </c>
      <c r="AW397">
        <v>0.4178</v>
      </c>
      <c r="AX397" s="1">
        <v>4743.95</v>
      </c>
      <c r="AY397">
        <v>0.40970000000000001</v>
      </c>
      <c r="AZ397" s="1">
        <v>1287.1500000000001</v>
      </c>
      <c r="BA397">
        <v>0.11119999999999999</v>
      </c>
      <c r="BB397">
        <v>710.11</v>
      </c>
      <c r="BC397">
        <v>6.13E-2</v>
      </c>
      <c r="BD397" s="1">
        <v>11578.92</v>
      </c>
      <c r="BE397" s="1">
        <v>4567.05</v>
      </c>
      <c r="BF397">
        <v>1.2378</v>
      </c>
      <c r="BG397">
        <v>0.55930000000000002</v>
      </c>
      <c r="BH397">
        <v>0.21909999999999999</v>
      </c>
      <c r="BI397">
        <v>0.16650000000000001</v>
      </c>
      <c r="BJ397">
        <v>4.0099999999999997E-2</v>
      </c>
      <c r="BK397">
        <v>1.4999999999999999E-2</v>
      </c>
    </row>
    <row r="398" spans="1:63" x14ac:dyDescent="0.25">
      <c r="A398" t="s">
        <v>396</v>
      </c>
      <c r="B398">
        <v>50575</v>
      </c>
      <c r="C398">
        <v>92</v>
      </c>
      <c r="D398">
        <v>13.47</v>
      </c>
      <c r="E398" s="1">
        <v>1239.56</v>
      </c>
      <c r="F398" s="1">
        <v>1341.19</v>
      </c>
      <c r="G398">
        <v>6.9999999999999999E-4</v>
      </c>
      <c r="H398">
        <v>0</v>
      </c>
      <c r="I398">
        <v>3.2000000000000002E-3</v>
      </c>
      <c r="J398">
        <v>0</v>
      </c>
      <c r="K398">
        <v>2.1700000000000001E-2</v>
      </c>
      <c r="L398">
        <v>0.96819999999999995</v>
      </c>
      <c r="M398">
        <v>6.3E-3</v>
      </c>
      <c r="N398">
        <v>0.38750000000000001</v>
      </c>
      <c r="O398">
        <v>2.2000000000000001E-3</v>
      </c>
      <c r="P398">
        <v>0.1055</v>
      </c>
      <c r="Q398" s="1">
        <v>53832</v>
      </c>
      <c r="R398">
        <v>0.47710000000000002</v>
      </c>
      <c r="S398">
        <v>0.1009</v>
      </c>
      <c r="T398">
        <v>0.42199999999999999</v>
      </c>
      <c r="U398">
        <v>16</v>
      </c>
      <c r="V398" s="1">
        <v>66876.94</v>
      </c>
      <c r="W398">
        <v>74.81</v>
      </c>
      <c r="X398" s="1">
        <v>132321.60000000001</v>
      </c>
      <c r="Y398">
        <v>0.90610000000000002</v>
      </c>
      <c r="Z398">
        <v>6.3700000000000007E-2</v>
      </c>
      <c r="AA398">
        <v>3.0200000000000001E-2</v>
      </c>
      <c r="AB398">
        <v>9.3899999999999997E-2</v>
      </c>
      <c r="AC398">
        <v>132.32</v>
      </c>
      <c r="AD398" s="1">
        <v>2952.29</v>
      </c>
      <c r="AE398">
        <v>443.13</v>
      </c>
      <c r="AF398" s="1">
        <v>102635.61</v>
      </c>
      <c r="AG398">
        <v>143</v>
      </c>
      <c r="AH398" s="1">
        <v>33101</v>
      </c>
      <c r="AI398" s="1">
        <v>47720</v>
      </c>
      <c r="AJ398">
        <v>27.7</v>
      </c>
      <c r="AK398">
        <v>22.01</v>
      </c>
      <c r="AL398">
        <v>24.11</v>
      </c>
      <c r="AM398">
        <v>4.7</v>
      </c>
      <c r="AN398" s="1">
        <v>1576.05</v>
      </c>
      <c r="AO398">
        <v>1.5368999999999999</v>
      </c>
      <c r="AP398" s="1">
        <v>1082.07</v>
      </c>
      <c r="AQ398" s="1">
        <v>2162.13</v>
      </c>
      <c r="AR398" s="1">
        <v>6415.66</v>
      </c>
      <c r="AS398">
        <v>439.17</v>
      </c>
      <c r="AT398">
        <v>545.04</v>
      </c>
      <c r="AU398" s="1">
        <v>10644.11</v>
      </c>
      <c r="AV398" s="1">
        <v>5763.74</v>
      </c>
      <c r="AW398">
        <v>0.49909999999999999</v>
      </c>
      <c r="AX398" s="1">
        <v>3656.69</v>
      </c>
      <c r="AY398">
        <v>0.31669999999999998</v>
      </c>
      <c r="AZ398" s="1">
        <v>1585.94</v>
      </c>
      <c r="BA398">
        <v>0.13730000000000001</v>
      </c>
      <c r="BB398">
        <v>541.02</v>
      </c>
      <c r="BC398">
        <v>4.6899999999999997E-2</v>
      </c>
      <c r="BD398" s="1">
        <v>11547.38</v>
      </c>
      <c r="BE398" s="1">
        <v>6473.62</v>
      </c>
      <c r="BF398">
        <v>2.3610000000000002</v>
      </c>
      <c r="BG398">
        <v>0.58309999999999995</v>
      </c>
      <c r="BH398">
        <v>0.2417</v>
      </c>
      <c r="BI398">
        <v>0.1192</v>
      </c>
      <c r="BJ398">
        <v>5.0700000000000002E-2</v>
      </c>
      <c r="BK398">
        <v>5.4000000000000003E-3</v>
      </c>
    </row>
    <row r="399" spans="1:63" x14ac:dyDescent="0.25">
      <c r="A399" t="s">
        <v>397</v>
      </c>
      <c r="B399">
        <v>50716</v>
      </c>
      <c r="C399">
        <v>8</v>
      </c>
      <c r="D399">
        <v>99.53</v>
      </c>
      <c r="E399">
        <v>796.24</v>
      </c>
      <c r="F399">
        <v>851.22</v>
      </c>
      <c r="G399">
        <v>1.34E-2</v>
      </c>
      <c r="H399">
        <v>1E-3</v>
      </c>
      <c r="I399">
        <v>1.38E-2</v>
      </c>
      <c r="J399">
        <v>0</v>
      </c>
      <c r="K399">
        <v>0.1144</v>
      </c>
      <c r="L399">
        <v>0.81510000000000005</v>
      </c>
      <c r="M399">
        <v>4.24E-2</v>
      </c>
      <c r="N399">
        <v>0.46200000000000002</v>
      </c>
      <c r="O399">
        <v>0</v>
      </c>
      <c r="P399">
        <v>0.1326</v>
      </c>
      <c r="Q399" s="1">
        <v>58903.16</v>
      </c>
      <c r="R399">
        <v>0.28070000000000001</v>
      </c>
      <c r="S399">
        <v>0.1404</v>
      </c>
      <c r="T399">
        <v>0.57889999999999997</v>
      </c>
      <c r="U399">
        <v>11</v>
      </c>
      <c r="V399" s="1">
        <v>61166.45</v>
      </c>
      <c r="W399">
        <v>66.56</v>
      </c>
      <c r="X399" s="1">
        <v>145119.74</v>
      </c>
      <c r="Y399">
        <v>0.60470000000000002</v>
      </c>
      <c r="Z399">
        <v>0.37109999999999999</v>
      </c>
      <c r="AA399">
        <v>2.4199999999999999E-2</v>
      </c>
      <c r="AB399">
        <v>0.39529999999999998</v>
      </c>
      <c r="AC399">
        <v>145.12</v>
      </c>
      <c r="AD399" s="1">
        <v>7700.04</v>
      </c>
      <c r="AE399">
        <v>708.86</v>
      </c>
      <c r="AF399" s="1">
        <v>128673.67</v>
      </c>
      <c r="AG399">
        <v>278</v>
      </c>
      <c r="AH399" s="1">
        <v>36666</v>
      </c>
      <c r="AI399" s="1">
        <v>54080</v>
      </c>
      <c r="AJ399">
        <v>77.599999999999994</v>
      </c>
      <c r="AK399">
        <v>46.78</v>
      </c>
      <c r="AL399">
        <v>61.69</v>
      </c>
      <c r="AM399">
        <v>6</v>
      </c>
      <c r="AN399">
        <v>142.62</v>
      </c>
      <c r="AO399">
        <v>1.0043</v>
      </c>
      <c r="AP399" s="1">
        <v>1862.39</v>
      </c>
      <c r="AQ399" s="1">
        <v>1952.98</v>
      </c>
      <c r="AR399" s="1">
        <v>7259.14</v>
      </c>
      <c r="AS399">
        <v>497.77</v>
      </c>
      <c r="AT399">
        <v>633.19000000000005</v>
      </c>
      <c r="AU399" s="1">
        <v>12205.41</v>
      </c>
      <c r="AV399" s="1">
        <v>4782.45</v>
      </c>
      <c r="AW399">
        <v>0.34489999999999998</v>
      </c>
      <c r="AX399" s="1">
        <v>6336</v>
      </c>
      <c r="AY399">
        <v>0.45689999999999997</v>
      </c>
      <c r="AZ399" s="1">
        <v>2011.74</v>
      </c>
      <c r="BA399">
        <v>0.14510000000000001</v>
      </c>
      <c r="BB399">
        <v>737.65</v>
      </c>
      <c r="BC399">
        <v>5.3199999999999997E-2</v>
      </c>
      <c r="BD399" s="1">
        <v>13867.84</v>
      </c>
      <c r="BE399" s="1">
        <v>4325.3900000000003</v>
      </c>
      <c r="BF399">
        <v>0.97870000000000001</v>
      </c>
      <c r="BG399">
        <v>0.51129999999999998</v>
      </c>
      <c r="BH399">
        <v>0.19850000000000001</v>
      </c>
      <c r="BI399">
        <v>0.21909999999999999</v>
      </c>
      <c r="BJ399">
        <v>5.3600000000000002E-2</v>
      </c>
      <c r="BK399">
        <v>1.7500000000000002E-2</v>
      </c>
    </row>
    <row r="400" spans="1:63" x14ac:dyDescent="0.25">
      <c r="A400" t="s">
        <v>398</v>
      </c>
      <c r="B400">
        <v>44552</v>
      </c>
      <c r="C400">
        <v>25</v>
      </c>
      <c r="D400">
        <v>79.94</v>
      </c>
      <c r="E400" s="1">
        <v>1998.4</v>
      </c>
      <c r="F400" s="1">
        <v>2420.86</v>
      </c>
      <c r="G400">
        <v>1.1900000000000001E-2</v>
      </c>
      <c r="H400">
        <v>0</v>
      </c>
      <c r="I400">
        <v>2.29E-2</v>
      </c>
      <c r="J400">
        <v>1.1999999999999999E-3</v>
      </c>
      <c r="K400">
        <v>8.6E-3</v>
      </c>
      <c r="L400">
        <v>0.93140000000000001</v>
      </c>
      <c r="M400">
        <v>2.3900000000000001E-2</v>
      </c>
      <c r="N400">
        <v>0.32819999999999999</v>
      </c>
      <c r="O400">
        <v>6.1000000000000004E-3</v>
      </c>
      <c r="P400">
        <v>0.16420000000000001</v>
      </c>
      <c r="Q400" s="1">
        <v>54868.5</v>
      </c>
      <c r="R400">
        <v>0.28660000000000002</v>
      </c>
      <c r="S400">
        <v>0.20119999999999999</v>
      </c>
      <c r="T400">
        <v>0.51219999999999999</v>
      </c>
      <c r="U400">
        <v>19.2</v>
      </c>
      <c r="V400" s="1">
        <v>71358.490000000005</v>
      </c>
      <c r="W400">
        <v>104.07</v>
      </c>
      <c r="X400" s="1">
        <v>140299.54</v>
      </c>
      <c r="Y400">
        <v>0.82569999999999999</v>
      </c>
      <c r="Z400">
        <v>0.13220000000000001</v>
      </c>
      <c r="AA400">
        <v>4.2099999999999999E-2</v>
      </c>
      <c r="AB400">
        <v>0.17430000000000001</v>
      </c>
      <c r="AC400">
        <v>140.30000000000001</v>
      </c>
      <c r="AD400" s="1">
        <v>4720.3500000000004</v>
      </c>
      <c r="AE400">
        <v>664.48</v>
      </c>
      <c r="AF400" s="1">
        <v>116863.63</v>
      </c>
      <c r="AG400">
        <v>222</v>
      </c>
      <c r="AH400" s="1">
        <v>37019</v>
      </c>
      <c r="AI400" s="1">
        <v>53418</v>
      </c>
      <c r="AJ400">
        <v>58.6</v>
      </c>
      <c r="AK400">
        <v>31.44</v>
      </c>
      <c r="AL400">
        <v>39.49</v>
      </c>
      <c r="AM400">
        <v>5.9</v>
      </c>
      <c r="AN400">
        <v>0</v>
      </c>
      <c r="AO400">
        <v>0.79059999999999997</v>
      </c>
      <c r="AP400" s="1">
        <v>1090.95</v>
      </c>
      <c r="AQ400" s="1">
        <v>1846.68</v>
      </c>
      <c r="AR400" s="1">
        <v>5590.1</v>
      </c>
      <c r="AS400">
        <v>847.68</v>
      </c>
      <c r="AT400">
        <v>212.32</v>
      </c>
      <c r="AU400" s="1">
        <v>9587.73</v>
      </c>
      <c r="AV400" s="1">
        <v>4021.05</v>
      </c>
      <c r="AW400">
        <v>0.39019999999999999</v>
      </c>
      <c r="AX400" s="1">
        <v>3408.59</v>
      </c>
      <c r="AY400">
        <v>0.33079999999999998</v>
      </c>
      <c r="AZ400" s="1">
        <v>2326.52</v>
      </c>
      <c r="BA400">
        <v>0.2258</v>
      </c>
      <c r="BB400">
        <v>547.63</v>
      </c>
      <c r="BC400">
        <v>5.3100000000000001E-2</v>
      </c>
      <c r="BD400" s="1">
        <v>10303.790000000001</v>
      </c>
      <c r="BE400" s="1">
        <v>5116.4799999999996</v>
      </c>
      <c r="BF400">
        <v>1.2950999999999999</v>
      </c>
      <c r="BG400">
        <v>0.57589999999999997</v>
      </c>
      <c r="BH400">
        <v>0.23089999999999999</v>
      </c>
      <c r="BI400">
        <v>0.13869999999999999</v>
      </c>
      <c r="BJ400">
        <v>4.4600000000000001E-2</v>
      </c>
      <c r="BK400">
        <v>9.7999999999999997E-3</v>
      </c>
    </row>
    <row r="401" spans="1:63" x14ac:dyDescent="0.25">
      <c r="A401" t="s">
        <v>399</v>
      </c>
      <c r="B401">
        <v>44560</v>
      </c>
      <c r="C401">
        <v>32</v>
      </c>
      <c r="D401">
        <v>92.74</v>
      </c>
      <c r="E401" s="1">
        <v>2967.81</v>
      </c>
      <c r="F401" s="1">
        <v>2784.69</v>
      </c>
      <c r="G401">
        <v>2.5000000000000001E-3</v>
      </c>
      <c r="H401">
        <v>4.0000000000000002E-4</v>
      </c>
      <c r="I401">
        <v>1.41E-2</v>
      </c>
      <c r="J401">
        <v>1.1000000000000001E-3</v>
      </c>
      <c r="K401">
        <v>0.12330000000000001</v>
      </c>
      <c r="L401">
        <v>0.82230000000000003</v>
      </c>
      <c r="M401">
        <v>3.6299999999999999E-2</v>
      </c>
      <c r="N401">
        <v>0.51039999999999996</v>
      </c>
      <c r="O401">
        <v>3.8199999999999998E-2</v>
      </c>
      <c r="P401">
        <v>0.12790000000000001</v>
      </c>
      <c r="Q401" s="1">
        <v>57506.03</v>
      </c>
      <c r="R401">
        <v>0.13039999999999999</v>
      </c>
      <c r="S401">
        <v>0.27329999999999999</v>
      </c>
      <c r="T401">
        <v>0.59630000000000005</v>
      </c>
      <c r="U401">
        <v>17.5</v>
      </c>
      <c r="V401" s="1">
        <v>85385.03</v>
      </c>
      <c r="W401">
        <v>164.31</v>
      </c>
      <c r="X401" s="1">
        <v>106954.35</v>
      </c>
      <c r="Y401">
        <v>0.78490000000000004</v>
      </c>
      <c r="Z401">
        <v>0.1772</v>
      </c>
      <c r="AA401">
        <v>3.7900000000000003E-2</v>
      </c>
      <c r="AB401">
        <v>0.21510000000000001</v>
      </c>
      <c r="AC401">
        <v>106.95</v>
      </c>
      <c r="AD401" s="1">
        <v>3194.74</v>
      </c>
      <c r="AE401">
        <v>369.35</v>
      </c>
      <c r="AF401" s="1">
        <v>106348.76</v>
      </c>
      <c r="AG401">
        <v>154</v>
      </c>
      <c r="AH401" s="1">
        <v>29041</v>
      </c>
      <c r="AI401" s="1">
        <v>47806</v>
      </c>
      <c r="AJ401">
        <v>46.5</v>
      </c>
      <c r="AK401">
        <v>29.06</v>
      </c>
      <c r="AL401">
        <v>29.88</v>
      </c>
      <c r="AM401">
        <v>4.9000000000000004</v>
      </c>
      <c r="AN401">
        <v>683.51</v>
      </c>
      <c r="AO401">
        <v>1.1506000000000001</v>
      </c>
      <c r="AP401" s="1">
        <v>1332.86</v>
      </c>
      <c r="AQ401" s="1">
        <v>1542.84</v>
      </c>
      <c r="AR401" s="1">
        <v>5616.04</v>
      </c>
      <c r="AS401">
        <v>427.7</v>
      </c>
      <c r="AT401">
        <v>106.29</v>
      </c>
      <c r="AU401" s="1">
        <v>9025.73</v>
      </c>
      <c r="AV401" s="1">
        <v>5705.15</v>
      </c>
      <c r="AW401">
        <v>0.52849999999999997</v>
      </c>
      <c r="AX401" s="1">
        <v>3486.13</v>
      </c>
      <c r="AY401">
        <v>0.32290000000000002</v>
      </c>
      <c r="AZ401">
        <v>745.63</v>
      </c>
      <c r="BA401">
        <v>6.9099999999999995E-2</v>
      </c>
      <c r="BB401">
        <v>858.2</v>
      </c>
      <c r="BC401">
        <v>7.9500000000000001E-2</v>
      </c>
      <c r="BD401" s="1">
        <v>10795.13</v>
      </c>
      <c r="BE401" s="1">
        <v>4522.07</v>
      </c>
      <c r="BF401">
        <v>1.4083000000000001</v>
      </c>
      <c r="BG401">
        <v>0.51280000000000003</v>
      </c>
      <c r="BH401">
        <v>0.23830000000000001</v>
      </c>
      <c r="BI401">
        <v>0.1847</v>
      </c>
      <c r="BJ401">
        <v>4.7199999999999999E-2</v>
      </c>
      <c r="BK401">
        <v>1.7000000000000001E-2</v>
      </c>
    </row>
    <row r="402" spans="1:63" x14ac:dyDescent="0.25">
      <c r="A402" t="s">
        <v>400</v>
      </c>
      <c r="B402">
        <v>50567</v>
      </c>
      <c r="C402">
        <v>73</v>
      </c>
      <c r="D402">
        <v>18.399999999999999</v>
      </c>
      <c r="E402" s="1">
        <v>1342.92</v>
      </c>
      <c r="F402" s="1">
        <v>1401.97</v>
      </c>
      <c r="G402">
        <v>5.0000000000000001E-3</v>
      </c>
      <c r="H402">
        <v>0</v>
      </c>
      <c r="I402">
        <v>2.0999999999999999E-3</v>
      </c>
      <c r="J402">
        <v>6.9999999999999999E-4</v>
      </c>
      <c r="K402">
        <v>1.43E-2</v>
      </c>
      <c r="L402">
        <v>0.94640000000000002</v>
      </c>
      <c r="M402">
        <v>3.1399999999999997E-2</v>
      </c>
      <c r="N402">
        <v>0.29120000000000001</v>
      </c>
      <c r="O402">
        <v>1.1999999999999999E-3</v>
      </c>
      <c r="P402">
        <v>0.10829999999999999</v>
      </c>
      <c r="Q402" s="1">
        <v>51352.03</v>
      </c>
      <c r="R402">
        <v>0.31759999999999999</v>
      </c>
      <c r="S402">
        <v>0.23530000000000001</v>
      </c>
      <c r="T402">
        <v>0.4471</v>
      </c>
      <c r="U402">
        <v>13.3</v>
      </c>
      <c r="V402" s="1">
        <v>46745.3</v>
      </c>
      <c r="W402">
        <v>97.92</v>
      </c>
      <c r="X402" s="1">
        <v>133550.39000000001</v>
      </c>
      <c r="Y402">
        <v>0.87109999999999999</v>
      </c>
      <c r="Z402">
        <v>0.10390000000000001</v>
      </c>
      <c r="AA402">
        <v>2.5000000000000001E-2</v>
      </c>
      <c r="AB402">
        <v>0.12889999999999999</v>
      </c>
      <c r="AC402">
        <v>133.55000000000001</v>
      </c>
      <c r="AD402" s="1">
        <v>3227.27</v>
      </c>
      <c r="AE402">
        <v>454.24</v>
      </c>
      <c r="AF402" s="1">
        <v>125397.57</v>
      </c>
      <c r="AG402">
        <v>266</v>
      </c>
      <c r="AH402" s="1">
        <v>33086</v>
      </c>
      <c r="AI402" s="1">
        <v>51830</v>
      </c>
      <c r="AJ402">
        <v>32.15</v>
      </c>
      <c r="AK402">
        <v>23.66</v>
      </c>
      <c r="AL402">
        <v>26.47</v>
      </c>
      <c r="AM402">
        <v>4.3</v>
      </c>
      <c r="AN402">
        <v>852.46</v>
      </c>
      <c r="AO402">
        <v>1.1237999999999999</v>
      </c>
      <c r="AP402">
        <v>905.48</v>
      </c>
      <c r="AQ402" s="1">
        <v>1536.23</v>
      </c>
      <c r="AR402" s="1">
        <v>5026.78</v>
      </c>
      <c r="AS402">
        <v>354.2</v>
      </c>
      <c r="AT402">
        <v>232.5</v>
      </c>
      <c r="AU402" s="1">
        <v>8055.16</v>
      </c>
      <c r="AV402" s="1">
        <v>5197.63</v>
      </c>
      <c r="AW402">
        <v>0.51580000000000004</v>
      </c>
      <c r="AX402" s="1">
        <v>3317.35</v>
      </c>
      <c r="AY402">
        <v>0.32919999999999999</v>
      </c>
      <c r="AZ402" s="1">
        <v>1085.78</v>
      </c>
      <c r="BA402">
        <v>0.1077</v>
      </c>
      <c r="BB402">
        <v>476.81</v>
      </c>
      <c r="BC402">
        <v>4.7300000000000002E-2</v>
      </c>
      <c r="BD402" s="1">
        <v>10077.56</v>
      </c>
      <c r="BE402" s="1">
        <v>5008.78</v>
      </c>
      <c r="BF402">
        <v>1.5971</v>
      </c>
      <c r="BG402">
        <v>0.5605</v>
      </c>
      <c r="BH402">
        <v>0.2273</v>
      </c>
      <c r="BI402">
        <v>0.1618</v>
      </c>
      <c r="BJ402">
        <v>2.7400000000000001E-2</v>
      </c>
      <c r="BK402">
        <v>2.3099999999999999E-2</v>
      </c>
    </row>
    <row r="403" spans="1:63" x14ac:dyDescent="0.25">
      <c r="A403" t="s">
        <v>401</v>
      </c>
      <c r="B403">
        <v>44578</v>
      </c>
      <c r="C403">
        <v>3</v>
      </c>
      <c r="D403">
        <v>720.56</v>
      </c>
      <c r="E403" s="1">
        <v>2161.69</v>
      </c>
      <c r="F403" s="1">
        <v>2056.71</v>
      </c>
      <c r="G403">
        <v>1.9E-3</v>
      </c>
      <c r="H403">
        <v>1.5E-3</v>
      </c>
      <c r="I403">
        <v>0.1202</v>
      </c>
      <c r="J403">
        <v>1.1999999999999999E-3</v>
      </c>
      <c r="K403">
        <v>9.7299999999999998E-2</v>
      </c>
      <c r="L403">
        <v>0.73450000000000004</v>
      </c>
      <c r="M403">
        <v>4.3400000000000001E-2</v>
      </c>
      <c r="N403">
        <v>0.65759999999999996</v>
      </c>
      <c r="O403">
        <v>3.4700000000000002E-2</v>
      </c>
      <c r="P403">
        <v>0.15909999999999999</v>
      </c>
      <c r="Q403" s="1">
        <v>57051.199999999997</v>
      </c>
      <c r="R403">
        <v>0.29189999999999999</v>
      </c>
      <c r="S403">
        <v>0.2112</v>
      </c>
      <c r="T403">
        <v>0.49690000000000001</v>
      </c>
      <c r="U403">
        <v>15</v>
      </c>
      <c r="V403" s="1">
        <v>81708.87</v>
      </c>
      <c r="W403">
        <v>142.11000000000001</v>
      </c>
      <c r="X403" s="1">
        <v>169783</v>
      </c>
      <c r="Y403">
        <v>0.56299999999999994</v>
      </c>
      <c r="Z403">
        <v>0.38519999999999999</v>
      </c>
      <c r="AA403">
        <v>5.1799999999999999E-2</v>
      </c>
      <c r="AB403">
        <v>0.437</v>
      </c>
      <c r="AC403">
        <v>169.78</v>
      </c>
      <c r="AD403" s="1">
        <v>8085.43</v>
      </c>
      <c r="AE403">
        <v>599.04</v>
      </c>
      <c r="AF403" s="1">
        <v>173155.48</v>
      </c>
      <c r="AG403">
        <v>472</v>
      </c>
      <c r="AH403" s="1">
        <v>29304</v>
      </c>
      <c r="AI403" s="1">
        <v>41986</v>
      </c>
      <c r="AJ403">
        <v>62.68</v>
      </c>
      <c r="AK403">
        <v>44.61</v>
      </c>
      <c r="AL403">
        <v>50</v>
      </c>
      <c r="AM403">
        <v>4.3099999999999996</v>
      </c>
      <c r="AN403">
        <v>0</v>
      </c>
      <c r="AO403">
        <v>1.3064</v>
      </c>
      <c r="AP403" s="1">
        <v>1261.92</v>
      </c>
      <c r="AQ403" s="1">
        <v>1795.3</v>
      </c>
      <c r="AR403" s="1">
        <v>7999.99</v>
      </c>
      <c r="AS403">
        <v>943.62</v>
      </c>
      <c r="AT403">
        <v>342</v>
      </c>
      <c r="AU403" s="1">
        <v>12342.81</v>
      </c>
      <c r="AV403" s="1">
        <v>5352.77</v>
      </c>
      <c r="AW403">
        <v>0.35289999999999999</v>
      </c>
      <c r="AX403" s="1">
        <v>7397.57</v>
      </c>
      <c r="AY403">
        <v>0.48770000000000002</v>
      </c>
      <c r="AZ403">
        <v>853.04</v>
      </c>
      <c r="BA403">
        <v>5.62E-2</v>
      </c>
      <c r="BB403" s="1">
        <v>1563.92</v>
      </c>
      <c r="BC403">
        <v>0.1031</v>
      </c>
      <c r="BD403" s="1">
        <v>15167.3</v>
      </c>
      <c r="BE403" s="1">
        <v>2702.97</v>
      </c>
      <c r="BF403">
        <v>0.76490000000000002</v>
      </c>
      <c r="BG403">
        <v>0.54369999999999996</v>
      </c>
      <c r="BH403">
        <v>0.185</v>
      </c>
      <c r="BI403">
        <v>0.23200000000000001</v>
      </c>
      <c r="BJ403">
        <v>2.6599999999999999E-2</v>
      </c>
      <c r="BK403">
        <v>1.2699999999999999E-2</v>
      </c>
    </row>
    <row r="404" spans="1:63" x14ac:dyDescent="0.25">
      <c r="A404" t="s">
        <v>402</v>
      </c>
      <c r="B404">
        <v>47761</v>
      </c>
      <c r="C404">
        <v>161</v>
      </c>
      <c r="D404">
        <v>8</v>
      </c>
      <c r="E404" s="1">
        <v>1288.3900000000001</v>
      </c>
      <c r="F404" s="1">
        <v>1195.93</v>
      </c>
      <c r="G404">
        <v>8.0000000000000004E-4</v>
      </c>
      <c r="H404">
        <v>0</v>
      </c>
      <c r="I404">
        <v>0</v>
      </c>
      <c r="J404">
        <v>8.9999999999999998E-4</v>
      </c>
      <c r="K404">
        <v>3.0000000000000001E-3</v>
      </c>
      <c r="L404">
        <v>0.98370000000000002</v>
      </c>
      <c r="M404">
        <v>1.17E-2</v>
      </c>
      <c r="N404">
        <v>0.51580000000000004</v>
      </c>
      <c r="O404">
        <v>0</v>
      </c>
      <c r="P404">
        <v>0.14530000000000001</v>
      </c>
      <c r="Q404" s="1">
        <v>50906.28</v>
      </c>
      <c r="R404">
        <v>0.3553</v>
      </c>
      <c r="S404">
        <v>0.1842</v>
      </c>
      <c r="T404">
        <v>0.46050000000000002</v>
      </c>
      <c r="U404">
        <v>6.3</v>
      </c>
      <c r="V404" s="1">
        <v>78163.649999999994</v>
      </c>
      <c r="W404">
        <v>192.85</v>
      </c>
      <c r="X404" s="1">
        <v>94354.95</v>
      </c>
      <c r="Y404">
        <v>0.68610000000000004</v>
      </c>
      <c r="Z404">
        <v>6.2899999999999998E-2</v>
      </c>
      <c r="AA404">
        <v>0.25090000000000001</v>
      </c>
      <c r="AB404">
        <v>0.31390000000000001</v>
      </c>
      <c r="AC404">
        <v>94.35</v>
      </c>
      <c r="AD404" s="1">
        <v>2091.75</v>
      </c>
      <c r="AE404">
        <v>232.88</v>
      </c>
      <c r="AF404" s="1">
        <v>85456.74</v>
      </c>
      <c r="AG404">
        <v>83</v>
      </c>
      <c r="AH404" s="1">
        <v>29691</v>
      </c>
      <c r="AI404" s="1">
        <v>41731</v>
      </c>
      <c r="AJ404">
        <v>22.6</v>
      </c>
      <c r="AK404">
        <v>22.03</v>
      </c>
      <c r="AL404">
        <v>22</v>
      </c>
      <c r="AM404">
        <v>4</v>
      </c>
      <c r="AN404">
        <v>0</v>
      </c>
      <c r="AO404">
        <v>0.8014</v>
      </c>
      <c r="AP404" s="1">
        <v>1279</v>
      </c>
      <c r="AQ404" s="1">
        <v>2258.8200000000002</v>
      </c>
      <c r="AR404" s="1">
        <v>5542.25</v>
      </c>
      <c r="AS404">
        <v>476.57</v>
      </c>
      <c r="AT404">
        <v>313.79000000000002</v>
      </c>
      <c r="AU404" s="1">
        <v>9870.42</v>
      </c>
      <c r="AV404" s="1">
        <v>8721.84</v>
      </c>
      <c r="AW404">
        <v>0.67669999999999997</v>
      </c>
      <c r="AX404" s="1">
        <v>1927.63</v>
      </c>
      <c r="AY404">
        <v>0.14960000000000001</v>
      </c>
      <c r="AZ404">
        <v>930.36</v>
      </c>
      <c r="BA404">
        <v>7.22E-2</v>
      </c>
      <c r="BB404" s="1">
        <v>1308.31</v>
      </c>
      <c r="BC404">
        <v>0.10150000000000001</v>
      </c>
      <c r="BD404" s="1">
        <v>12888.14</v>
      </c>
      <c r="BE404" s="1">
        <v>7664.98</v>
      </c>
      <c r="BF404">
        <v>4.2542</v>
      </c>
      <c r="BG404">
        <v>0.48959999999999998</v>
      </c>
      <c r="BH404">
        <v>0.2321</v>
      </c>
      <c r="BI404">
        <v>0.20699999999999999</v>
      </c>
      <c r="BJ404">
        <v>5.3499999999999999E-2</v>
      </c>
      <c r="BK404">
        <v>1.7899999999999999E-2</v>
      </c>
    </row>
    <row r="405" spans="1:63" x14ac:dyDescent="0.25">
      <c r="A405" t="s">
        <v>403</v>
      </c>
      <c r="B405">
        <v>47373</v>
      </c>
      <c r="C405">
        <v>28</v>
      </c>
      <c r="D405">
        <v>276.74</v>
      </c>
      <c r="E405" s="1">
        <v>7748.61</v>
      </c>
      <c r="F405" s="1">
        <v>7399.12</v>
      </c>
      <c r="G405">
        <v>1.09E-2</v>
      </c>
      <c r="H405">
        <v>0</v>
      </c>
      <c r="I405">
        <v>2.6800000000000001E-2</v>
      </c>
      <c r="J405">
        <v>5.9999999999999995E-4</v>
      </c>
      <c r="K405">
        <v>2.01E-2</v>
      </c>
      <c r="L405">
        <v>0.90139999999999998</v>
      </c>
      <c r="M405">
        <v>4.0099999999999997E-2</v>
      </c>
      <c r="N405">
        <v>0.2092</v>
      </c>
      <c r="O405">
        <v>8.2000000000000007E-3</v>
      </c>
      <c r="P405">
        <v>0.14380000000000001</v>
      </c>
      <c r="Q405" s="1">
        <v>59855.43</v>
      </c>
      <c r="R405">
        <v>0.41830000000000001</v>
      </c>
      <c r="S405">
        <v>0.35510000000000003</v>
      </c>
      <c r="T405">
        <v>0.2266</v>
      </c>
      <c r="U405">
        <v>50.6</v>
      </c>
      <c r="V405" s="1">
        <v>93917.07</v>
      </c>
      <c r="W405">
        <v>150.05000000000001</v>
      </c>
      <c r="X405" s="1">
        <v>137133.85</v>
      </c>
      <c r="Y405">
        <v>0.87080000000000002</v>
      </c>
      <c r="Z405">
        <v>8.72E-2</v>
      </c>
      <c r="AA405">
        <v>4.2000000000000003E-2</v>
      </c>
      <c r="AB405">
        <v>0.12920000000000001</v>
      </c>
      <c r="AC405">
        <v>137.13</v>
      </c>
      <c r="AD405" s="1">
        <v>4279.2</v>
      </c>
      <c r="AE405">
        <v>623.84</v>
      </c>
      <c r="AF405" s="1">
        <v>149386.37</v>
      </c>
      <c r="AG405">
        <v>395</v>
      </c>
      <c r="AH405" s="1">
        <v>39858</v>
      </c>
      <c r="AI405" s="1">
        <v>66320</v>
      </c>
      <c r="AJ405">
        <v>46.34</v>
      </c>
      <c r="AK405">
        <v>30.51</v>
      </c>
      <c r="AL405">
        <v>30.87</v>
      </c>
      <c r="AM405">
        <v>2</v>
      </c>
      <c r="AN405">
        <v>0</v>
      </c>
      <c r="AO405">
        <v>0.48080000000000001</v>
      </c>
      <c r="AP405" s="1">
        <v>1318.14</v>
      </c>
      <c r="AQ405" s="1">
        <v>1469.07</v>
      </c>
      <c r="AR405" s="1">
        <v>6005.74</v>
      </c>
      <c r="AS405">
        <v>594.20000000000005</v>
      </c>
      <c r="AT405">
        <v>442.94</v>
      </c>
      <c r="AU405" s="1">
        <v>9830.09</v>
      </c>
      <c r="AV405" s="1">
        <v>4168.62</v>
      </c>
      <c r="AW405">
        <v>0.39789999999999998</v>
      </c>
      <c r="AX405" s="1">
        <v>3671.65</v>
      </c>
      <c r="AY405">
        <v>0.35049999999999998</v>
      </c>
      <c r="AZ405" s="1">
        <v>2154.04</v>
      </c>
      <c r="BA405">
        <v>0.2056</v>
      </c>
      <c r="BB405">
        <v>482.11</v>
      </c>
      <c r="BC405">
        <v>4.5999999999999999E-2</v>
      </c>
      <c r="BD405" s="1">
        <v>10476.42</v>
      </c>
      <c r="BE405" s="1">
        <v>3169.42</v>
      </c>
      <c r="BF405">
        <v>0.44440000000000002</v>
      </c>
      <c r="BG405">
        <v>0.63129999999999997</v>
      </c>
      <c r="BH405">
        <v>0.2268</v>
      </c>
      <c r="BI405">
        <v>0.106</v>
      </c>
      <c r="BJ405">
        <v>2.4199999999999999E-2</v>
      </c>
      <c r="BK405">
        <v>1.17E-2</v>
      </c>
    </row>
    <row r="406" spans="1:63" x14ac:dyDescent="0.25">
      <c r="A406" t="s">
        <v>404</v>
      </c>
      <c r="B406">
        <v>44586</v>
      </c>
      <c r="C406">
        <v>2</v>
      </c>
      <c r="D406" s="1">
        <v>1027.6300000000001</v>
      </c>
      <c r="E406" s="1">
        <v>2055.25</v>
      </c>
      <c r="F406" s="1">
        <v>2062.8200000000002</v>
      </c>
      <c r="G406">
        <v>4.1599999999999998E-2</v>
      </c>
      <c r="H406">
        <v>0</v>
      </c>
      <c r="I406">
        <v>1.03E-2</v>
      </c>
      <c r="J406">
        <v>1E-3</v>
      </c>
      <c r="K406">
        <v>3.9800000000000002E-2</v>
      </c>
      <c r="L406">
        <v>0.87180000000000002</v>
      </c>
      <c r="M406">
        <v>3.56E-2</v>
      </c>
      <c r="N406">
        <v>3.3300000000000003E-2</v>
      </c>
      <c r="O406">
        <v>3.5000000000000001E-3</v>
      </c>
      <c r="P406">
        <v>0.1169</v>
      </c>
      <c r="Q406" s="1">
        <v>72202.31</v>
      </c>
      <c r="R406">
        <v>0.22520000000000001</v>
      </c>
      <c r="S406">
        <v>0.18540000000000001</v>
      </c>
      <c r="T406">
        <v>0.58940000000000003</v>
      </c>
      <c r="U406">
        <v>14</v>
      </c>
      <c r="V406" s="1">
        <v>102948.57</v>
      </c>
      <c r="W406">
        <v>146.52000000000001</v>
      </c>
      <c r="X406" s="1">
        <v>144001.35999999999</v>
      </c>
      <c r="Y406">
        <v>0.94979999999999998</v>
      </c>
      <c r="Z406">
        <v>4.2900000000000001E-2</v>
      </c>
      <c r="AA406">
        <v>7.1999999999999998E-3</v>
      </c>
      <c r="AB406">
        <v>5.0200000000000002E-2</v>
      </c>
      <c r="AC406">
        <v>144</v>
      </c>
      <c r="AD406" s="1">
        <v>9353.98</v>
      </c>
      <c r="AE406" s="1">
        <v>1216.47</v>
      </c>
      <c r="AF406" s="1">
        <v>173228.37</v>
      </c>
      <c r="AG406">
        <v>473</v>
      </c>
      <c r="AH406" s="1">
        <v>65998</v>
      </c>
      <c r="AI406" s="1">
        <v>159953</v>
      </c>
      <c r="AJ406">
        <v>123.27</v>
      </c>
      <c r="AK406">
        <v>62.88</v>
      </c>
      <c r="AL406">
        <v>101.15</v>
      </c>
      <c r="AM406">
        <v>4.72</v>
      </c>
      <c r="AN406">
        <v>0</v>
      </c>
      <c r="AO406">
        <v>0.60209999999999997</v>
      </c>
      <c r="AP406" s="1">
        <v>1823.11</v>
      </c>
      <c r="AQ406" s="1">
        <v>1381.95</v>
      </c>
      <c r="AR406" s="1">
        <v>8039.01</v>
      </c>
      <c r="AS406">
        <v>882.96</v>
      </c>
      <c r="AT406">
        <v>191.28</v>
      </c>
      <c r="AU406" s="1">
        <v>12318.29</v>
      </c>
      <c r="AV406" s="1">
        <v>4363.41</v>
      </c>
      <c r="AW406">
        <v>0.32740000000000002</v>
      </c>
      <c r="AX406" s="1">
        <v>8158.88</v>
      </c>
      <c r="AY406">
        <v>0.61219999999999997</v>
      </c>
      <c r="AZ406">
        <v>542.30999999999995</v>
      </c>
      <c r="BA406">
        <v>4.07E-2</v>
      </c>
      <c r="BB406">
        <v>262.88</v>
      </c>
      <c r="BC406">
        <v>1.9699999999999999E-2</v>
      </c>
      <c r="BD406" s="1">
        <v>13327.49</v>
      </c>
      <c r="BE406" s="1">
        <v>2819.38</v>
      </c>
      <c r="BF406">
        <v>0.25629999999999997</v>
      </c>
      <c r="BG406">
        <v>0.63149999999999995</v>
      </c>
      <c r="BH406">
        <v>0.24179999999999999</v>
      </c>
      <c r="BI406">
        <v>6.9900000000000004E-2</v>
      </c>
      <c r="BJ406">
        <v>3.1199999999999999E-2</v>
      </c>
      <c r="BK406">
        <v>2.5600000000000001E-2</v>
      </c>
    </row>
    <row r="407" spans="1:63" x14ac:dyDescent="0.25">
      <c r="A407" t="s">
        <v>405</v>
      </c>
      <c r="B407">
        <v>44594</v>
      </c>
      <c r="C407">
        <v>36</v>
      </c>
      <c r="D407">
        <v>28.57</v>
      </c>
      <c r="E407" s="1">
        <v>1028.44</v>
      </c>
      <c r="F407">
        <v>976.76</v>
      </c>
      <c r="G407">
        <v>2.1299999999999999E-2</v>
      </c>
      <c r="H407">
        <v>1.9E-3</v>
      </c>
      <c r="I407">
        <v>0.21410000000000001</v>
      </c>
      <c r="J407">
        <v>4.1000000000000003E-3</v>
      </c>
      <c r="K407">
        <v>0.10349999999999999</v>
      </c>
      <c r="L407">
        <v>0.4778</v>
      </c>
      <c r="M407">
        <v>0.1772</v>
      </c>
      <c r="N407">
        <v>0.51160000000000005</v>
      </c>
      <c r="O407">
        <v>2.7699999999999999E-2</v>
      </c>
      <c r="P407">
        <v>0.14330000000000001</v>
      </c>
      <c r="Q407" s="1">
        <v>56942.87</v>
      </c>
      <c r="R407">
        <v>0.35630000000000001</v>
      </c>
      <c r="S407">
        <v>0.2069</v>
      </c>
      <c r="T407">
        <v>0.43680000000000002</v>
      </c>
      <c r="U407">
        <v>9.5</v>
      </c>
      <c r="V407" s="1">
        <v>91867.16</v>
      </c>
      <c r="W407">
        <v>105.61</v>
      </c>
      <c r="X407" s="1">
        <v>183798.24</v>
      </c>
      <c r="Y407">
        <v>0.74260000000000004</v>
      </c>
      <c r="Z407">
        <v>0.23039999999999999</v>
      </c>
      <c r="AA407">
        <v>2.7E-2</v>
      </c>
      <c r="AB407">
        <v>0.25740000000000002</v>
      </c>
      <c r="AC407">
        <v>183.8</v>
      </c>
      <c r="AD407" s="1">
        <v>5427.65</v>
      </c>
      <c r="AE407">
        <v>614.63</v>
      </c>
      <c r="AF407" s="1">
        <v>182678.52</v>
      </c>
      <c r="AG407">
        <v>485</v>
      </c>
      <c r="AH407" s="1">
        <v>33320</v>
      </c>
      <c r="AI407" s="1">
        <v>67269</v>
      </c>
      <c r="AJ407">
        <v>59.7</v>
      </c>
      <c r="AK407">
        <v>28.78</v>
      </c>
      <c r="AL407">
        <v>28.43</v>
      </c>
      <c r="AM407">
        <v>5.37</v>
      </c>
      <c r="AN407" s="1">
        <v>4912.63</v>
      </c>
      <c r="AO407">
        <v>1.6088</v>
      </c>
      <c r="AP407" s="1">
        <v>2272.75</v>
      </c>
      <c r="AQ407" s="1">
        <v>2430.5700000000002</v>
      </c>
      <c r="AR407" s="1">
        <v>7506.37</v>
      </c>
      <c r="AS407" s="1">
        <v>1088.8800000000001</v>
      </c>
      <c r="AT407">
        <v>417.64</v>
      </c>
      <c r="AU407" s="1">
        <v>13716.2</v>
      </c>
      <c r="AV407" s="1">
        <v>4325.33</v>
      </c>
      <c r="AW407">
        <v>0.26150000000000001</v>
      </c>
      <c r="AX407" s="1">
        <v>10045.34</v>
      </c>
      <c r="AY407">
        <v>0.60740000000000005</v>
      </c>
      <c r="AZ407" s="1">
        <v>1131.4000000000001</v>
      </c>
      <c r="BA407">
        <v>6.8400000000000002E-2</v>
      </c>
      <c r="BB407" s="1">
        <v>1037.24</v>
      </c>
      <c r="BC407">
        <v>6.2700000000000006E-2</v>
      </c>
      <c r="BD407" s="1">
        <v>16539.310000000001</v>
      </c>
      <c r="BE407" s="1">
        <v>2946.71</v>
      </c>
      <c r="BF407">
        <v>0.40029999999999999</v>
      </c>
      <c r="BG407">
        <v>0.55859999999999999</v>
      </c>
      <c r="BH407">
        <v>0.2266</v>
      </c>
      <c r="BI407">
        <v>0.17519999999999999</v>
      </c>
      <c r="BJ407">
        <v>2.4199999999999999E-2</v>
      </c>
      <c r="BK407">
        <v>1.55E-2</v>
      </c>
    </row>
    <row r="408" spans="1:63" x14ac:dyDescent="0.25">
      <c r="A408" t="s">
        <v>406</v>
      </c>
      <c r="B408">
        <v>61903</v>
      </c>
      <c r="C408">
        <v>487</v>
      </c>
      <c r="D408">
        <v>8.11</v>
      </c>
      <c r="E408" s="1">
        <v>3947.79</v>
      </c>
      <c r="F408" s="1">
        <v>3938.99</v>
      </c>
      <c r="G408">
        <v>1.8E-3</v>
      </c>
      <c r="H408">
        <v>5.0000000000000001E-4</v>
      </c>
      <c r="I408">
        <v>2.0999999999999999E-3</v>
      </c>
      <c r="J408">
        <v>8.0000000000000004E-4</v>
      </c>
      <c r="K408">
        <v>6.4000000000000003E-3</v>
      </c>
      <c r="L408">
        <v>0.97660000000000002</v>
      </c>
      <c r="M408">
        <v>1.18E-2</v>
      </c>
      <c r="N408">
        <v>0.62280000000000002</v>
      </c>
      <c r="O408">
        <v>2.9999999999999997E-4</v>
      </c>
      <c r="P408">
        <v>0.17369999999999999</v>
      </c>
      <c r="Q408" s="1">
        <v>49570.37</v>
      </c>
      <c r="R408">
        <v>0.33329999999999999</v>
      </c>
      <c r="S408">
        <v>0.17050000000000001</v>
      </c>
      <c r="T408">
        <v>0.49609999999999999</v>
      </c>
      <c r="U408">
        <v>31</v>
      </c>
      <c r="V408" s="1">
        <v>73651.19</v>
      </c>
      <c r="W408">
        <v>127.05</v>
      </c>
      <c r="X408" s="1">
        <v>90930.05</v>
      </c>
      <c r="Y408">
        <v>0.79649999999999999</v>
      </c>
      <c r="Z408">
        <v>0.1154</v>
      </c>
      <c r="AA408">
        <v>8.8099999999999998E-2</v>
      </c>
      <c r="AB408">
        <v>0.20349999999999999</v>
      </c>
      <c r="AC408">
        <v>90.93</v>
      </c>
      <c r="AD408" s="1">
        <v>1930.64</v>
      </c>
      <c r="AE408">
        <v>311.49</v>
      </c>
      <c r="AF408" s="1">
        <v>77687.05</v>
      </c>
      <c r="AG408">
        <v>61</v>
      </c>
      <c r="AH408" s="1">
        <v>26580</v>
      </c>
      <c r="AI408" s="1">
        <v>42967</v>
      </c>
      <c r="AJ408">
        <v>26</v>
      </c>
      <c r="AK408">
        <v>20.03</v>
      </c>
      <c r="AL408">
        <v>25.9</v>
      </c>
      <c r="AM408">
        <v>3.3</v>
      </c>
      <c r="AN408">
        <v>0</v>
      </c>
      <c r="AO408">
        <v>0.75760000000000005</v>
      </c>
      <c r="AP408" s="1">
        <v>1239.3699999999999</v>
      </c>
      <c r="AQ408" s="1">
        <v>1844.41</v>
      </c>
      <c r="AR408" s="1">
        <v>6252.97</v>
      </c>
      <c r="AS408">
        <v>375.13</v>
      </c>
      <c r="AT408">
        <v>158.72999999999999</v>
      </c>
      <c r="AU408" s="1">
        <v>9870.61</v>
      </c>
      <c r="AV408" s="1">
        <v>8191.95</v>
      </c>
      <c r="AW408">
        <v>0.68600000000000005</v>
      </c>
      <c r="AX408" s="1">
        <v>1772.09</v>
      </c>
      <c r="AY408">
        <v>0.1484</v>
      </c>
      <c r="AZ408">
        <v>655.85</v>
      </c>
      <c r="BA408">
        <v>5.4899999999999997E-2</v>
      </c>
      <c r="BB408" s="1">
        <v>1321.45</v>
      </c>
      <c r="BC408">
        <v>0.11070000000000001</v>
      </c>
      <c r="BD408" s="1">
        <v>11941.34</v>
      </c>
      <c r="BE408" s="1">
        <v>7558.39</v>
      </c>
      <c r="BF408">
        <v>4.0715000000000003</v>
      </c>
      <c r="BG408">
        <v>0.53239999999999998</v>
      </c>
      <c r="BH408">
        <v>0.2525</v>
      </c>
      <c r="BI408">
        <v>0.16020000000000001</v>
      </c>
      <c r="BJ408">
        <v>3.8899999999999997E-2</v>
      </c>
      <c r="BK408">
        <v>1.6E-2</v>
      </c>
    </row>
    <row r="409" spans="1:63" x14ac:dyDescent="0.25">
      <c r="A409" t="s">
        <v>407</v>
      </c>
      <c r="B409">
        <v>49726</v>
      </c>
      <c r="C409">
        <v>47</v>
      </c>
      <c r="D409">
        <v>11.05</v>
      </c>
      <c r="E409">
        <v>519.4</v>
      </c>
      <c r="F409">
        <v>562.26</v>
      </c>
      <c r="G409">
        <v>3.5999999999999999E-3</v>
      </c>
      <c r="H409">
        <v>0</v>
      </c>
      <c r="I409">
        <v>1.4500000000000001E-2</v>
      </c>
      <c r="J409">
        <v>1.8E-3</v>
      </c>
      <c r="K409">
        <v>4.7399999999999998E-2</v>
      </c>
      <c r="L409">
        <v>0.92869999999999997</v>
      </c>
      <c r="M409">
        <v>4.1000000000000003E-3</v>
      </c>
      <c r="N409">
        <v>0.33210000000000001</v>
      </c>
      <c r="O409">
        <v>0</v>
      </c>
      <c r="P409">
        <v>0.1474</v>
      </c>
      <c r="Q409" s="1">
        <v>48189.54</v>
      </c>
      <c r="R409">
        <v>0.21279999999999999</v>
      </c>
      <c r="S409">
        <v>0.12770000000000001</v>
      </c>
      <c r="T409">
        <v>0.65959999999999996</v>
      </c>
      <c r="U409">
        <v>12.2</v>
      </c>
      <c r="V409" s="1">
        <v>40764.47</v>
      </c>
      <c r="W409">
        <v>41.33</v>
      </c>
      <c r="X409" s="1">
        <v>188776.67</v>
      </c>
      <c r="Y409">
        <v>0.86899999999999999</v>
      </c>
      <c r="Z409">
        <v>6.8500000000000005E-2</v>
      </c>
      <c r="AA409">
        <v>6.25E-2</v>
      </c>
      <c r="AB409">
        <v>0.13100000000000001</v>
      </c>
      <c r="AC409">
        <v>188.78</v>
      </c>
      <c r="AD409" s="1">
        <v>4676.1099999999997</v>
      </c>
      <c r="AE409">
        <v>458.31</v>
      </c>
      <c r="AF409" s="1">
        <v>124725.35</v>
      </c>
      <c r="AG409">
        <v>263</v>
      </c>
      <c r="AH409" s="1">
        <v>32856</v>
      </c>
      <c r="AI409" s="1">
        <v>50173</v>
      </c>
      <c r="AJ409">
        <v>45.9</v>
      </c>
      <c r="AK409">
        <v>21.6</v>
      </c>
      <c r="AL409">
        <v>45.7</v>
      </c>
      <c r="AM409">
        <v>4.9000000000000004</v>
      </c>
      <c r="AN409" s="1">
        <v>1325.66</v>
      </c>
      <c r="AO409">
        <v>1.1999</v>
      </c>
      <c r="AP409" s="1">
        <v>1678.78</v>
      </c>
      <c r="AQ409" s="1">
        <v>2526.29</v>
      </c>
      <c r="AR409" s="1">
        <v>6331.13</v>
      </c>
      <c r="AS409">
        <v>346</v>
      </c>
      <c r="AT409">
        <v>474.07</v>
      </c>
      <c r="AU409" s="1">
        <v>11356.3</v>
      </c>
      <c r="AV409" s="1">
        <v>6013.08</v>
      </c>
      <c r="AW409">
        <v>0.4274</v>
      </c>
      <c r="AX409" s="1">
        <v>4849.6400000000003</v>
      </c>
      <c r="AY409">
        <v>0.34470000000000001</v>
      </c>
      <c r="AZ409" s="1">
        <v>2591.4899999999998</v>
      </c>
      <c r="BA409">
        <v>0.1842</v>
      </c>
      <c r="BB409">
        <v>613.41999999999996</v>
      </c>
      <c r="BC409">
        <v>4.36E-2</v>
      </c>
      <c r="BD409" s="1">
        <v>14067.63</v>
      </c>
      <c r="BE409" s="1">
        <v>5744.69</v>
      </c>
      <c r="BF409">
        <v>1.8669</v>
      </c>
      <c r="BG409">
        <v>0.48280000000000001</v>
      </c>
      <c r="BH409">
        <v>0.17169999999999999</v>
      </c>
      <c r="BI409">
        <v>0.26469999999999999</v>
      </c>
      <c r="BJ409">
        <v>5.1499999999999997E-2</v>
      </c>
      <c r="BK409">
        <v>2.93E-2</v>
      </c>
    </row>
    <row r="410" spans="1:63" x14ac:dyDescent="0.25">
      <c r="A410" t="s">
        <v>408</v>
      </c>
      <c r="B410">
        <v>46763</v>
      </c>
      <c r="C410">
        <v>95</v>
      </c>
      <c r="D410">
        <v>199.19</v>
      </c>
      <c r="E410" s="1">
        <v>18922.87</v>
      </c>
      <c r="F410" s="1">
        <v>19034.2</v>
      </c>
      <c r="G410">
        <v>0.1066</v>
      </c>
      <c r="H410">
        <v>5.9999999999999995E-4</v>
      </c>
      <c r="I410">
        <v>3.8300000000000001E-2</v>
      </c>
      <c r="J410">
        <v>1.8E-3</v>
      </c>
      <c r="K410">
        <v>2.9499999999999998E-2</v>
      </c>
      <c r="L410">
        <v>0.7823</v>
      </c>
      <c r="M410">
        <v>4.0899999999999999E-2</v>
      </c>
      <c r="N410">
        <v>6.2199999999999998E-2</v>
      </c>
      <c r="O410">
        <v>1.5100000000000001E-2</v>
      </c>
      <c r="P410">
        <v>0.1144</v>
      </c>
      <c r="Q410" s="1">
        <v>65958.789999999994</v>
      </c>
      <c r="R410">
        <v>0.34639999999999999</v>
      </c>
      <c r="S410">
        <v>0.13189999999999999</v>
      </c>
      <c r="T410">
        <v>0.52170000000000005</v>
      </c>
      <c r="U410">
        <v>91</v>
      </c>
      <c r="V410" s="1">
        <v>78386.09</v>
      </c>
      <c r="W410">
        <v>207.22</v>
      </c>
      <c r="X410" s="1">
        <v>182276.94</v>
      </c>
      <c r="Y410">
        <v>0.83279999999999998</v>
      </c>
      <c r="Z410">
        <v>0.13569999999999999</v>
      </c>
      <c r="AA410">
        <v>3.15E-2</v>
      </c>
      <c r="AB410">
        <v>0.16719999999999999</v>
      </c>
      <c r="AC410">
        <v>182.28</v>
      </c>
      <c r="AD410" s="1">
        <v>8472.11</v>
      </c>
      <c r="AE410" s="1">
        <v>1035.04</v>
      </c>
      <c r="AF410" s="1">
        <v>209913.25</v>
      </c>
      <c r="AG410">
        <v>537</v>
      </c>
      <c r="AH410" s="1">
        <v>74911</v>
      </c>
      <c r="AI410" s="1">
        <v>128749</v>
      </c>
      <c r="AJ410">
        <v>72.7</v>
      </c>
      <c r="AK410">
        <v>45.68</v>
      </c>
      <c r="AL410">
        <v>45.32</v>
      </c>
      <c r="AM410">
        <v>5</v>
      </c>
      <c r="AN410">
        <v>0</v>
      </c>
      <c r="AO410">
        <v>0.53059999999999996</v>
      </c>
      <c r="AP410" s="1">
        <v>1008.03</v>
      </c>
      <c r="AQ410" s="1">
        <v>1681.63</v>
      </c>
      <c r="AR410" s="1">
        <v>6782.72</v>
      </c>
      <c r="AS410">
        <v>387.52</v>
      </c>
      <c r="AT410">
        <v>242.5</v>
      </c>
      <c r="AU410" s="1">
        <v>10102.41</v>
      </c>
      <c r="AV410" s="1">
        <v>1491.13</v>
      </c>
      <c r="AW410">
        <v>0.14169999999999999</v>
      </c>
      <c r="AX410" s="1">
        <v>7142.54</v>
      </c>
      <c r="AY410">
        <v>0.67869999999999997</v>
      </c>
      <c r="AZ410" s="1">
        <v>1655.84</v>
      </c>
      <c r="BA410">
        <v>0.1573</v>
      </c>
      <c r="BB410">
        <v>233.84</v>
      </c>
      <c r="BC410">
        <v>2.2200000000000001E-2</v>
      </c>
      <c r="BD410" s="1">
        <v>10523.34</v>
      </c>
      <c r="BE410">
        <v>455.95</v>
      </c>
      <c r="BF410">
        <v>5.4199999999999998E-2</v>
      </c>
      <c r="BG410">
        <v>0.60809999999999997</v>
      </c>
      <c r="BH410">
        <v>0.2341</v>
      </c>
      <c r="BI410">
        <v>7.7200000000000005E-2</v>
      </c>
      <c r="BJ410">
        <v>3.2500000000000001E-2</v>
      </c>
      <c r="BK410">
        <v>4.8099999999999997E-2</v>
      </c>
    </row>
    <row r="411" spans="1:63" x14ac:dyDescent="0.25">
      <c r="A411" t="s">
        <v>409</v>
      </c>
      <c r="B411">
        <v>46573</v>
      </c>
      <c r="C411">
        <v>16</v>
      </c>
      <c r="D411">
        <v>224.5</v>
      </c>
      <c r="E411" s="1">
        <v>3591.92</v>
      </c>
      <c r="F411" s="1">
        <v>3460.9</v>
      </c>
      <c r="G411">
        <v>1.78E-2</v>
      </c>
      <c r="H411">
        <v>1.9E-3</v>
      </c>
      <c r="I411">
        <v>1.8800000000000001E-2</v>
      </c>
      <c r="J411">
        <v>3.0000000000000001E-3</v>
      </c>
      <c r="K411">
        <v>1.9699999999999999E-2</v>
      </c>
      <c r="L411">
        <v>0.92300000000000004</v>
      </c>
      <c r="M411">
        <v>1.5800000000000002E-2</v>
      </c>
      <c r="N411">
        <v>0.15160000000000001</v>
      </c>
      <c r="O411">
        <v>1.24E-2</v>
      </c>
      <c r="P411">
        <v>0.1222</v>
      </c>
      <c r="Q411" s="1">
        <v>66518.62</v>
      </c>
      <c r="R411">
        <v>0.31419999999999998</v>
      </c>
      <c r="S411">
        <v>0.17699999999999999</v>
      </c>
      <c r="T411">
        <v>0.50880000000000003</v>
      </c>
      <c r="U411">
        <v>19</v>
      </c>
      <c r="V411" s="1">
        <v>85018.53</v>
      </c>
      <c r="W411">
        <v>184.89</v>
      </c>
      <c r="X411" s="1">
        <v>143017.1</v>
      </c>
      <c r="Y411">
        <v>0.79820000000000002</v>
      </c>
      <c r="Z411">
        <v>0.17560000000000001</v>
      </c>
      <c r="AA411">
        <v>2.63E-2</v>
      </c>
      <c r="AB411">
        <v>0.20180000000000001</v>
      </c>
      <c r="AC411">
        <v>143.02000000000001</v>
      </c>
      <c r="AD411" s="1">
        <v>7437.2</v>
      </c>
      <c r="AE411">
        <v>922.57</v>
      </c>
      <c r="AF411" s="1">
        <v>150251.87</v>
      </c>
      <c r="AG411">
        <v>400</v>
      </c>
      <c r="AH411" s="1">
        <v>42835</v>
      </c>
      <c r="AI411" s="1">
        <v>64225</v>
      </c>
      <c r="AJ411">
        <v>97</v>
      </c>
      <c r="AK411">
        <v>50.6</v>
      </c>
      <c r="AL411">
        <v>51.64</v>
      </c>
      <c r="AM411">
        <v>5</v>
      </c>
      <c r="AN411">
        <v>0</v>
      </c>
      <c r="AO411">
        <v>0.88970000000000005</v>
      </c>
      <c r="AP411" s="1">
        <v>1603.02</v>
      </c>
      <c r="AQ411" s="1">
        <v>2049.3200000000002</v>
      </c>
      <c r="AR411" s="1">
        <v>7542.35</v>
      </c>
      <c r="AS411">
        <v>354.52</v>
      </c>
      <c r="AT411">
        <v>328.61</v>
      </c>
      <c r="AU411" s="1">
        <v>11877.82</v>
      </c>
      <c r="AV411" s="1">
        <v>4784.7700000000004</v>
      </c>
      <c r="AW411">
        <v>0.3821</v>
      </c>
      <c r="AX411" s="1">
        <v>6604.1</v>
      </c>
      <c r="AY411">
        <v>0.52729999999999999</v>
      </c>
      <c r="AZ411">
        <v>687.21</v>
      </c>
      <c r="BA411">
        <v>5.4899999999999997E-2</v>
      </c>
      <c r="BB411">
        <v>447.58</v>
      </c>
      <c r="BC411">
        <v>3.5700000000000003E-2</v>
      </c>
      <c r="BD411" s="1">
        <v>12523.65</v>
      </c>
      <c r="BE411" s="1">
        <v>3501.94</v>
      </c>
      <c r="BF411">
        <v>0.61519999999999997</v>
      </c>
      <c r="BG411">
        <v>0.57799999999999996</v>
      </c>
      <c r="BH411">
        <v>0.23769999999999999</v>
      </c>
      <c r="BI411">
        <v>0.1341</v>
      </c>
      <c r="BJ411">
        <v>3.5299999999999998E-2</v>
      </c>
      <c r="BK411">
        <v>1.49E-2</v>
      </c>
    </row>
    <row r="412" spans="1:63" x14ac:dyDescent="0.25">
      <c r="A412" t="s">
        <v>410</v>
      </c>
      <c r="B412">
        <v>49478</v>
      </c>
      <c r="C412">
        <v>40</v>
      </c>
      <c r="D412">
        <v>44.3</v>
      </c>
      <c r="E412" s="1">
        <v>1771.93</v>
      </c>
      <c r="F412" s="1">
        <v>1905.47</v>
      </c>
      <c r="G412">
        <v>2.86E-2</v>
      </c>
      <c r="H412">
        <v>2.3E-3</v>
      </c>
      <c r="I412">
        <v>4.3200000000000002E-2</v>
      </c>
      <c r="J412">
        <v>2.8999999999999998E-3</v>
      </c>
      <c r="K412">
        <v>2.0899999999999998E-2</v>
      </c>
      <c r="L412">
        <v>0.84060000000000001</v>
      </c>
      <c r="M412">
        <v>6.1499999999999999E-2</v>
      </c>
      <c r="N412">
        <v>0.38519999999999999</v>
      </c>
      <c r="O412">
        <v>8.3999999999999995E-3</v>
      </c>
      <c r="P412">
        <v>9.01E-2</v>
      </c>
      <c r="Q412" s="1">
        <v>56839.13</v>
      </c>
      <c r="R412">
        <v>0.22020000000000001</v>
      </c>
      <c r="S412">
        <v>0.14680000000000001</v>
      </c>
      <c r="T412">
        <v>0.63300000000000001</v>
      </c>
      <c r="U412">
        <v>11.8</v>
      </c>
      <c r="V412" s="1">
        <v>81160.210000000006</v>
      </c>
      <c r="W412">
        <v>145.47</v>
      </c>
      <c r="X412" s="1">
        <v>160065.04999999999</v>
      </c>
      <c r="Y412">
        <v>0.68610000000000004</v>
      </c>
      <c r="Z412">
        <v>0.28139999999999998</v>
      </c>
      <c r="AA412">
        <v>3.2500000000000001E-2</v>
      </c>
      <c r="AB412">
        <v>0.31390000000000001</v>
      </c>
      <c r="AC412">
        <v>160.07</v>
      </c>
      <c r="AD412" s="1">
        <v>6039.81</v>
      </c>
      <c r="AE412">
        <v>686.98</v>
      </c>
      <c r="AF412" s="1">
        <v>146560.93</v>
      </c>
      <c r="AG412">
        <v>384</v>
      </c>
      <c r="AH412" s="1">
        <v>34156</v>
      </c>
      <c r="AI412" s="1">
        <v>60117</v>
      </c>
      <c r="AJ412">
        <v>49.2</v>
      </c>
      <c r="AK412">
        <v>35.630000000000003</v>
      </c>
      <c r="AL412">
        <v>41.53</v>
      </c>
      <c r="AM412">
        <v>5.4</v>
      </c>
      <c r="AN412">
        <v>0</v>
      </c>
      <c r="AO412">
        <v>0.91990000000000005</v>
      </c>
      <c r="AP412" s="1">
        <v>1012.34</v>
      </c>
      <c r="AQ412" s="1">
        <v>1594.34</v>
      </c>
      <c r="AR412" s="1">
        <v>4805.3100000000004</v>
      </c>
      <c r="AS412">
        <v>479.14</v>
      </c>
      <c r="AT412">
        <v>527.24</v>
      </c>
      <c r="AU412" s="1">
        <v>8418.3799999999992</v>
      </c>
      <c r="AV412" s="1">
        <v>2830.27</v>
      </c>
      <c r="AW412">
        <v>0.2918</v>
      </c>
      <c r="AX412" s="1">
        <v>4584.1499999999996</v>
      </c>
      <c r="AY412">
        <v>0.47249999999999998</v>
      </c>
      <c r="AZ412" s="1">
        <v>1740.43</v>
      </c>
      <c r="BA412">
        <v>0.1794</v>
      </c>
      <c r="BB412">
        <v>546.12</v>
      </c>
      <c r="BC412">
        <v>5.6300000000000003E-2</v>
      </c>
      <c r="BD412" s="1">
        <v>9700.9699999999993</v>
      </c>
      <c r="BE412" s="1">
        <v>2223.7800000000002</v>
      </c>
      <c r="BF412">
        <v>0.49759999999999999</v>
      </c>
      <c r="BG412">
        <v>0.54569999999999996</v>
      </c>
      <c r="BH412">
        <v>0.2276</v>
      </c>
      <c r="BI412">
        <v>0.17430000000000001</v>
      </c>
      <c r="BJ412">
        <v>3.3000000000000002E-2</v>
      </c>
      <c r="BK412">
        <v>1.9400000000000001E-2</v>
      </c>
    </row>
    <row r="413" spans="1:63" x14ac:dyDescent="0.25">
      <c r="A413" t="s">
        <v>411</v>
      </c>
      <c r="B413">
        <v>46581</v>
      </c>
      <c r="C413">
        <v>25</v>
      </c>
      <c r="D413">
        <v>83.16</v>
      </c>
      <c r="E413" s="1">
        <v>2078.9899999999998</v>
      </c>
      <c r="F413" s="1">
        <v>2066.9899999999998</v>
      </c>
      <c r="G413">
        <v>5.79E-2</v>
      </c>
      <c r="H413">
        <v>0</v>
      </c>
      <c r="I413">
        <v>0.19239999999999999</v>
      </c>
      <c r="J413">
        <v>0</v>
      </c>
      <c r="K413">
        <v>2.3E-2</v>
      </c>
      <c r="L413">
        <v>0.66669999999999996</v>
      </c>
      <c r="M413">
        <v>0.06</v>
      </c>
      <c r="N413">
        <v>0.1103</v>
      </c>
      <c r="O413">
        <v>1.4E-2</v>
      </c>
      <c r="P413">
        <v>0.15179999999999999</v>
      </c>
      <c r="Q413" s="1">
        <v>81742.600000000006</v>
      </c>
      <c r="R413">
        <v>0.1573</v>
      </c>
      <c r="S413">
        <v>0.1517</v>
      </c>
      <c r="T413">
        <v>0.69099999999999995</v>
      </c>
      <c r="U413">
        <v>22</v>
      </c>
      <c r="V413" s="1">
        <v>104301.36</v>
      </c>
      <c r="W413">
        <v>94.5</v>
      </c>
      <c r="X413" s="1">
        <v>507107.98</v>
      </c>
      <c r="Y413">
        <v>0.85450000000000004</v>
      </c>
      <c r="Z413">
        <v>0.13500000000000001</v>
      </c>
      <c r="AA413">
        <v>1.04E-2</v>
      </c>
      <c r="AB413">
        <v>0.14549999999999999</v>
      </c>
      <c r="AC413">
        <v>507.11</v>
      </c>
      <c r="AD413" s="1">
        <v>22322.959999999999</v>
      </c>
      <c r="AE413" s="1">
        <v>2508.33</v>
      </c>
      <c r="AF413" s="1">
        <v>515767.14</v>
      </c>
      <c r="AG413">
        <v>605</v>
      </c>
      <c r="AH413" s="1">
        <v>72013</v>
      </c>
      <c r="AI413" s="1">
        <v>290417</v>
      </c>
      <c r="AJ413">
        <v>87.7</v>
      </c>
      <c r="AK413">
        <v>42.29</v>
      </c>
      <c r="AL413">
        <v>51.59</v>
      </c>
      <c r="AM413">
        <v>5.2</v>
      </c>
      <c r="AN413">
        <v>0</v>
      </c>
      <c r="AO413">
        <v>0.40560000000000002</v>
      </c>
      <c r="AP413" s="1">
        <v>3129.4</v>
      </c>
      <c r="AQ413" s="1">
        <v>4088.04</v>
      </c>
      <c r="AR413" s="1">
        <v>12201.98</v>
      </c>
      <c r="AS413" s="1">
        <v>1581.3</v>
      </c>
      <c r="AT413">
        <v>713.67</v>
      </c>
      <c r="AU413" s="1">
        <v>21714.43</v>
      </c>
      <c r="AV413" s="1">
        <v>3741.85</v>
      </c>
      <c r="AW413">
        <v>0.15459999999999999</v>
      </c>
      <c r="AX413" s="1">
        <v>19296.37</v>
      </c>
      <c r="AY413">
        <v>0.79720000000000002</v>
      </c>
      <c r="AZ413">
        <v>775.82</v>
      </c>
      <c r="BA413">
        <v>3.2099999999999997E-2</v>
      </c>
      <c r="BB413">
        <v>391.52</v>
      </c>
      <c r="BC413">
        <v>1.6199999999999999E-2</v>
      </c>
      <c r="BD413" s="1">
        <v>24205.57</v>
      </c>
      <c r="BE413">
        <v>443.32</v>
      </c>
      <c r="BF413">
        <v>1.24E-2</v>
      </c>
      <c r="BG413">
        <v>0.61480000000000001</v>
      </c>
      <c r="BH413">
        <v>0.22620000000000001</v>
      </c>
      <c r="BI413">
        <v>0.1148</v>
      </c>
      <c r="BJ413">
        <v>2.4400000000000002E-2</v>
      </c>
      <c r="BK413">
        <v>1.9800000000000002E-2</v>
      </c>
    </row>
    <row r="414" spans="1:63" x14ac:dyDescent="0.25">
      <c r="A414" t="s">
        <v>412</v>
      </c>
      <c r="B414">
        <v>44602</v>
      </c>
      <c r="C414">
        <v>61</v>
      </c>
      <c r="D414">
        <v>59.79</v>
      </c>
      <c r="E414" s="1">
        <v>3647.36</v>
      </c>
      <c r="F414" s="1">
        <v>3681.17</v>
      </c>
      <c r="G414">
        <v>9.7999999999999997E-3</v>
      </c>
      <c r="H414">
        <v>2.9999999999999997E-4</v>
      </c>
      <c r="I414">
        <v>2.3199999999999998E-2</v>
      </c>
      <c r="J414">
        <v>1.8E-3</v>
      </c>
      <c r="K414">
        <v>0.1268</v>
      </c>
      <c r="L414">
        <v>0.81730000000000003</v>
      </c>
      <c r="M414">
        <v>2.0799999999999999E-2</v>
      </c>
      <c r="N414">
        <v>0.49009999999999998</v>
      </c>
      <c r="O414">
        <v>3.5000000000000001E-3</v>
      </c>
      <c r="P414">
        <v>0.14580000000000001</v>
      </c>
      <c r="Q414" s="1">
        <v>60335.24</v>
      </c>
      <c r="R414">
        <v>0.40089999999999998</v>
      </c>
      <c r="S414">
        <v>0.1938</v>
      </c>
      <c r="T414">
        <v>0.40529999999999999</v>
      </c>
      <c r="U414">
        <v>35.1</v>
      </c>
      <c r="V414" s="1">
        <v>80772.5</v>
      </c>
      <c r="W414">
        <v>103.8</v>
      </c>
      <c r="X414" s="1">
        <v>140504.09</v>
      </c>
      <c r="Y414">
        <v>0.69230000000000003</v>
      </c>
      <c r="Z414">
        <v>0.2306</v>
      </c>
      <c r="AA414">
        <v>7.7100000000000002E-2</v>
      </c>
      <c r="AB414">
        <v>0.30769999999999997</v>
      </c>
      <c r="AC414">
        <v>140.5</v>
      </c>
      <c r="AD414" s="1">
        <v>6384.02</v>
      </c>
      <c r="AE414">
        <v>712.26</v>
      </c>
      <c r="AF414" s="1">
        <v>141845.66</v>
      </c>
      <c r="AG414">
        <v>360</v>
      </c>
      <c r="AH414" s="1">
        <v>35643</v>
      </c>
      <c r="AI414" s="1">
        <v>55264</v>
      </c>
      <c r="AJ414">
        <v>62.95</v>
      </c>
      <c r="AK414">
        <v>40.450000000000003</v>
      </c>
      <c r="AL414">
        <v>54.54</v>
      </c>
      <c r="AM414">
        <v>6</v>
      </c>
      <c r="AN414">
        <v>0</v>
      </c>
      <c r="AO414">
        <v>0.81830000000000003</v>
      </c>
      <c r="AP414" s="1">
        <v>1402.34</v>
      </c>
      <c r="AQ414" s="1">
        <v>1946.18</v>
      </c>
      <c r="AR414" s="1">
        <v>6384.39</v>
      </c>
      <c r="AS414">
        <v>535.39</v>
      </c>
      <c r="AT414">
        <v>792.15</v>
      </c>
      <c r="AU414" s="1">
        <v>11060.47</v>
      </c>
      <c r="AV414" s="1">
        <v>5001.42</v>
      </c>
      <c r="AW414">
        <v>0.41449999999999998</v>
      </c>
      <c r="AX414" s="1">
        <v>5431.42</v>
      </c>
      <c r="AY414">
        <v>0.45019999999999999</v>
      </c>
      <c r="AZ414">
        <v>866.02</v>
      </c>
      <c r="BA414">
        <v>7.1800000000000003E-2</v>
      </c>
      <c r="BB414">
        <v>766.81</v>
      </c>
      <c r="BC414">
        <v>6.3600000000000004E-2</v>
      </c>
      <c r="BD414" s="1">
        <v>12065.66</v>
      </c>
      <c r="BE414" s="1">
        <v>3042.01</v>
      </c>
      <c r="BF414">
        <v>0.79669999999999996</v>
      </c>
      <c r="BG414">
        <v>0.56299999999999994</v>
      </c>
      <c r="BH414">
        <v>0.22839999999999999</v>
      </c>
      <c r="BI414">
        <v>0.1555</v>
      </c>
      <c r="BJ414">
        <v>4.07E-2</v>
      </c>
      <c r="BK414">
        <v>1.24E-2</v>
      </c>
    </row>
    <row r="415" spans="1:63" x14ac:dyDescent="0.25">
      <c r="A415" t="s">
        <v>413</v>
      </c>
      <c r="B415">
        <v>44610</v>
      </c>
      <c r="C415">
        <v>25</v>
      </c>
      <c r="D415">
        <v>67.17</v>
      </c>
      <c r="E415" s="1">
        <v>1679.14</v>
      </c>
      <c r="F415" s="1">
        <v>1514.65</v>
      </c>
      <c r="G415">
        <v>2.01E-2</v>
      </c>
      <c r="H415">
        <v>0</v>
      </c>
      <c r="I415">
        <v>4.1500000000000002E-2</v>
      </c>
      <c r="J415">
        <v>6.9999999999999999E-4</v>
      </c>
      <c r="K415">
        <v>0.10290000000000001</v>
      </c>
      <c r="L415">
        <v>0.76200000000000001</v>
      </c>
      <c r="M415">
        <v>7.2900000000000006E-2</v>
      </c>
      <c r="N415">
        <v>0.52490000000000003</v>
      </c>
      <c r="O415">
        <v>3.9100000000000003E-2</v>
      </c>
      <c r="P415">
        <v>0.13350000000000001</v>
      </c>
      <c r="Q415" s="1">
        <v>54407.35</v>
      </c>
      <c r="R415">
        <v>0.27450000000000002</v>
      </c>
      <c r="S415">
        <v>0.1176</v>
      </c>
      <c r="T415">
        <v>0.60780000000000001</v>
      </c>
      <c r="U415">
        <v>9</v>
      </c>
      <c r="V415" s="1">
        <v>80512.44</v>
      </c>
      <c r="W415">
        <v>178.84</v>
      </c>
      <c r="X415" s="1">
        <v>139240.97</v>
      </c>
      <c r="Y415">
        <v>0.65229999999999999</v>
      </c>
      <c r="Z415">
        <v>0.33950000000000002</v>
      </c>
      <c r="AA415">
        <v>8.2000000000000007E-3</v>
      </c>
      <c r="AB415">
        <v>0.34770000000000001</v>
      </c>
      <c r="AC415">
        <v>139.24</v>
      </c>
      <c r="AD415" s="1">
        <v>5483.39</v>
      </c>
      <c r="AE415">
        <v>583.74</v>
      </c>
      <c r="AF415" s="1">
        <v>138597.63</v>
      </c>
      <c r="AG415">
        <v>346</v>
      </c>
      <c r="AH415" s="1">
        <v>32285</v>
      </c>
      <c r="AI415" s="1">
        <v>48483</v>
      </c>
      <c r="AJ415">
        <v>56.9</v>
      </c>
      <c r="AK415">
        <v>34.380000000000003</v>
      </c>
      <c r="AL415">
        <v>48.57</v>
      </c>
      <c r="AM415">
        <v>4.8</v>
      </c>
      <c r="AN415">
        <v>0</v>
      </c>
      <c r="AO415">
        <v>0.92530000000000001</v>
      </c>
      <c r="AP415" s="1">
        <v>1352.24</v>
      </c>
      <c r="AQ415" s="1">
        <v>1925.96</v>
      </c>
      <c r="AR415" s="1">
        <v>6386.51</v>
      </c>
      <c r="AS415">
        <v>487.23</v>
      </c>
      <c r="AT415">
        <v>409.27</v>
      </c>
      <c r="AU415" s="1">
        <v>10561.21</v>
      </c>
      <c r="AV415" s="1">
        <v>5452.21</v>
      </c>
      <c r="AW415">
        <v>0.43159999999999998</v>
      </c>
      <c r="AX415" s="1">
        <v>5268</v>
      </c>
      <c r="AY415">
        <v>0.41699999999999998</v>
      </c>
      <c r="AZ415">
        <v>914.69</v>
      </c>
      <c r="BA415">
        <v>7.2400000000000006E-2</v>
      </c>
      <c r="BB415">
        <v>996.69</v>
      </c>
      <c r="BC415">
        <v>7.8899999999999998E-2</v>
      </c>
      <c r="BD415" s="1">
        <v>12631.59</v>
      </c>
      <c r="BE415" s="1">
        <v>3787.84</v>
      </c>
      <c r="BF415">
        <v>1.1214</v>
      </c>
      <c r="BG415">
        <v>0.53590000000000004</v>
      </c>
      <c r="BH415">
        <v>0.21920000000000001</v>
      </c>
      <c r="BI415">
        <v>0.19239999999999999</v>
      </c>
      <c r="BJ415">
        <v>3.7499999999999999E-2</v>
      </c>
      <c r="BK415">
        <v>1.4999999999999999E-2</v>
      </c>
    </row>
    <row r="416" spans="1:63" x14ac:dyDescent="0.25">
      <c r="A416" t="s">
        <v>414</v>
      </c>
      <c r="B416">
        <v>49916</v>
      </c>
      <c r="C416">
        <v>35</v>
      </c>
      <c r="D416">
        <v>23.13</v>
      </c>
      <c r="E416">
        <v>809.72</v>
      </c>
      <c r="F416">
        <v>814.55</v>
      </c>
      <c r="G416">
        <v>1E-4</v>
      </c>
      <c r="H416">
        <v>0</v>
      </c>
      <c r="I416">
        <v>2.0899999999999998E-2</v>
      </c>
      <c r="J416">
        <v>7.4000000000000003E-3</v>
      </c>
      <c r="K416">
        <v>9.7999999999999997E-3</v>
      </c>
      <c r="L416">
        <v>0.9355</v>
      </c>
      <c r="M416">
        <v>2.64E-2</v>
      </c>
      <c r="N416">
        <v>0.45900000000000002</v>
      </c>
      <c r="O416">
        <v>6.1000000000000004E-3</v>
      </c>
      <c r="P416">
        <v>0.12540000000000001</v>
      </c>
      <c r="Q416" s="1">
        <v>46739.74</v>
      </c>
      <c r="R416">
        <v>0.31080000000000002</v>
      </c>
      <c r="S416">
        <v>0.27029999999999998</v>
      </c>
      <c r="T416">
        <v>0.41889999999999999</v>
      </c>
      <c r="U416">
        <v>6.4</v>
      </c>
      <c r="V416" s="1">
        <v>76095.78</v>
      </c>
      <c r="W416">
        <v>126.37</v>
      </c>
      <c r="X416" s="1">
        <v>122820.3</v>
      </c>
      <c r="Y416">
        <v>0.86040000000000005</v>
      </c>
      <c r="Z416">
        <v>9.5399999999999999E-2</v>
      </c>
      <c r="AA416">
        <v>4.4200000000000003E-2</v>
      </c>
      <c r="AB416">
        <v>0.1396</v>
      </c>
      <c r="AC416">
        <v>122.82</v>
      </c>
      <c r="AD416" s="1">
        <v>3281.57</v>
      </c>
      <c r="AE416">
        <v>551.54999999999995</v>
      </c>
      <c r="AF416" s="1">
        <v>109833.24</v>
      </c>
      <c r="AG416">
        <v>185</v>
      </c>
      <c r="AH416" s="1">
        <v>33137</v>
      </c>
      <c r="AI416" s="1">
        <v>49099</v>
      </c>
      <c r="AJ416">
        <v>57.2</v>
      </c>
      <c r="AK416">
        <v>24.45</v>
      </c>
      <c r="AL416">
        <v>33.090000000000003</v>
      </c>
      <c r="AM416">
        <v>5.0999999999999996</v>
      </c>
      <c r="AN416">
        <v>0</v>
      </c>
      <c r="AO416">
        <v>0.66549999999999998</v>
      </c>
      <c r="AP416" s="1">
        <v>1481.77</v>
      </c>
      <c r="AQ416" s="1">
        <v>1797.74</v>
      </c>
      <c r="AR416" s="1">
        <v>5307.35</v>
      </c>
      <c r="AS416">
        <v>318.14999999999998</v>
      </c>
      <c r="AT416">
        <v>242.97</v>
      </c>
      <c r="AU416" s="1">
        <v>9148</v>
      </c>
      <c r="AV416" s="1">
        <v>7164.24</v>
      </c>
      <c r="AW416">
        <v>0.61350000000000005</v>
      </c>
      <c r="AX416" s="1">
        <v>2824.49</v>
      </c>
      <c r="AY416">
        <v>0.2419</v>
      </c>
      <c r="AZ416" s="1">
        <v>1126.3</v>
      </c>
      <c r="BA416">
        <v>9.64E-2</v>
      </c>
      <c r="BB416">
        <v>563.47</v>
      </c>
      <c r="BC416">
        <v>4.82E-2</v>
      </c>
      <c r="BD416" s="1">
        <v>11678.49</v>
      </c>
      <c r="BE416" s="1">
        <v>5986.3</v>
      </c>
      <c r="BF416">
        <v>1.8269</v>
      </c>
      <c r="BG416">
        <v>0.48259999999999997</v>
      </c>
      <c r="BH416">
        <v>0.2611</v>
      </c>
      <c r="BI416">
        <v>0.21310000000000001</v>
      </c>
      <c r="BJ416">
        <v>2.64E-2</v>
      </c>
      <c r="BK416">
        <v>1.6799999999999999E-2</v>
      </c>
    </row>
    <row r="417" spans="1:63" x14ac:dyDescent="0.25">
      <c r="A417" t="s">
        <v>415</v>
      </c>
      <c r="B417">
        <v>50724</v>
      </c>
      <c r="C417">
        <v>102</v>
      </c>
      <c r="D417">
        <v>14.59</v>
      </c>
      <c r="E417" s="1">
        <v>1488.5</v>
      </c>
      <c r="F417" s="1">
        <v>1477.7</v>
      </c>
      <c r="G417">
        <v>4.3E-3</v>
      </c>
      <c r="H417">
        <v>1E-3</v>
      </c>
      <c r="I417">
        <v>5.7000000000000002E-3</v>
      </c>
      <c r="J417">
        <v>1E-4</v>
      </c>
      <c r="K417">
        <v>8.2100000000000006E-2</v>
      </c>
      <c r="L417">
        <v>0.90029999999999999</v>
      </c>
      <c r="M417">
        <v>6.4999999999999997E-3</v>
      </c>
      <c r="N417">
        <v>0.28170000000000001</v>
      </c>
      <c r="O417">
        <v>1.1999999999999999E-3</v>
      </c>
      <c r="P417">
        <v>0.1464</v>
      </c>
      <c r="Q417" s="1">
        <v>56949.02</v>
      </c>
      <c r="R417">
        <v>0.26390000000000002</v>
      </c>
      <c r="S417">
        <v>0.18060000000000001</v>
      </c>
      <c r="T417">
        <v>0.55559999999999998</v>
      </c>
      <c r="U417">
        <v>7</v>
      </c>
      <c r="V417" s="1">
        <v>78344.86</v>
      </c>
      <c r="W417">
        <v>201.06</v>
      </c>
      <c r="X417" s="1">
        <v>171171.31</v>
      </c>
      <c r="Y417">
        <v>0.9083</v>
      </c>
      <c r="Z417">
        <v>5.4600000000000003E-2</v>
      </c>
      <c r="AA417">
        <v>3.7100000000000001E-2</v>
      </c>
      <c r="AB417">
        <v>9.1700000000000004E-2</v>
      </c>
      <c r="AC417">
        <v>171.17</v>
      </c>
      <c r="AD417" s="1">
        <v>3922.9</v>
      </c>
      <c r="AE417">
        <v>542.33000000000004</v>
      </c>
      <c r="AF417" s="1">
        <v>162468.62</v>
      </c>
      <c r="AG417">
        <v>439</v>
      </c>
      <c r="AH417" s="1">
        <v>39655</v>
      </c>
      <c r="AI417" s="1">
        <v>63329</v>
      </c>
      <c r="AJ417">
        <v>43.4</v>
      </c>
      <c r="AK417">
        <v>22.04</v>
      </c>
      <c r="AL417">
        <v>23.53</v>
      </c>
      <c r="AM417">
        <v>4.2</v>
      </c>
      <c r="AN417" s="1">
        <v>1777.27</v>
      </c>
      <c r="AO417">
        <v>1.0677000000000001</v>
      </c>
      <c r="AP417" s="1">
        <v>1182.27</v>
      </c>
      <c r="AQ417" s="1">
        <v>1763.91</v>
      </c>
      <c r="AR417" s="1">
        <v>5617.71</v>
      </c>
      <c r="AS417">
        <v>422.62</v>
      </c>
      <c r="AT417">
        <v>445.13</v>
      </c>
      <c r="AU417" s="1">
        <v>9431.67</v>
      </c>
      <c r="AV417" s="1">
        <v>4287.8500000000004</v>
      </c>
      <c r="AW417">
        <v>0.39319999999999999</v>
      </c>
      <c r="AX417" s="1">
        <v>5004.4799999999996</v>
      </c>
      <c r="AY417">
        <v>0.45889999999999997</v>
      </c>
      <c r="AZ417">
        <v>954.4</v>
      </c>
      <c r="BA417">
        <v>8.7499999999999994E-2</v>
      </c>
      <c r="BB417">
        <v>658.49</v>
      </c>
      <c r="BC417">
        <v>6.0400000000000002E-2</v>
      </c>
      <c r="BD417" s="1">
        <v>10905.23</v>
      </c>
      <c r="BE417" s="1">
        <v>3630.54</v>
      </c>
      <c r="BF417">
        <v>0.74039999999999995</v>
      </c>
      <c r="BG417">
        <v>0.57509999999999994</v>
      </c>
      <c r="BH417">
        <v>0.2263</v>
      </c>
      <c r="BI417">
        <v>0.14099999999999999</v>
      </c>
      <c r="BJ417">
        <v>4.2700000000000002E-2</v>
      </c>
      <c r="BK417">
        <v>1.4800000000000001E-2</v>
      </c>
    </row>
    <row r="418" spans="1:63" x14ac:dyDescent="0.25">
      <c r="A418" t="s">
        <v>416</v>
      </c>
      <c r="B418">
        <v>48215</v>
      </c>
      <c r="C418">
        <v>2</v>
      </c>
      <c r="D418">
        <v>458.64</v>
      </c>
      <c r="E418">
        <v>917.28</v>
      </c>
      <c r="F418">
        <v>900.14</v>
      </c>
      <c r="G418">
        <v>0.108</v>
      </c>
      <c r="H418">
        <v>0</v>
      </c>
      <c r="I418">
        <v>1.5599999999999999E-2</v>
      </c>
      <c r="J418">
        <v>0</v>
      </c>
      <c r="K418">
        <v>3.7699999999999997E-2</v>
      </c>
      <c r="L418">
        <v>0.80459999999999998</v>
      </c>
      <c r="M418">
        <v>3.4200000000000001E-2</v>
      </c>
      <c r="N418">
        <v>0</v>
      </c>
      <c r="O418">
        <v>7.7999999999999996E-3</v>
      </c>
      <c r="P418">
        <v>4.2700000000000002E-2</v>
      </c>
      <c r="Q418" s="1">
        <v>71691.92</v>
      </c>
      <c r="R418">
        <v>0.1585</v>
      </c>
      <c r="S418">
        <v>0.1585</v>
      </c>
      <c r="T418">
        <v>0.68289999999999995</v>
      </c>
      <c r="U418">
        <v>11.1</v>
      </c>
      <c r="V418" s="1">
        <v>94134.19</v>
      </c>
      <c r="W418">
        <v>82.64</v>
      </c>
      <c r="X418" s="1">
        <v>164065.31</v>
      </c>
      <c r="Y418">
        <v>0.96840000000000004</v>
      </c>
      <c r="Z418">
        <v>1.95E-2</v>
      </c>
      <c r="AA418">
        <v>1.21E-2</v>
      </c>
      <c r="AB418">
        <v>3.1600000000000003E-2</v>
      </c>
      <c r="AC418">
        <v>164.07</v>
      </c>
      <c r="AD418" s="1">
        <v>13296.56</v>
      </c>
      <c r="AE418" s="1">
        <v>1768.95</v>
      </c>
      <c r="AF418" s="1">
        <v>197730.69</v>
      </c>
      <c r="AG418">
        <v>515</v>
      </c>
      <c r="AH418" s="1">
        <v>67551</v>
      </c>
      <c r="AI418" s="1">
        <v>173486</v>
      </c>
      <c r="AJ418">
        <v>135.05000000000001</v>
      </c>
      <c r="AK418">
        <v>79.849999999999994</v>
      </c>
      <c r="AL418">
        <v>106.71</v>
      </c>
      <c r="AM418">
        <v>3.9</v>
      </c>
      <c r="AN418">
        <v>0</v>
      </c>
      <c r="AO418">
        <v>0.68159999999999998</v>
      </c>
      <c r="AP418" s="1">
        <v>2413.75</v>
      </c>
      <c r="AQ418" s="1">
        <v>1203.5999999999999</v>
      </c>
      <c r="AR418" s="1">
        <v>10163.84</v>
      </c>
      <c r="AS418">
        <v>954.06</v>
      </c>
      <c r="AT418">
        <v>487.48</v>
      </c>
      <c r="AU418" s="1">
        <v>15222.72</v>
      </c>
      <c r="AV418" s="1">
        <v>4207.6000000000004</v>
      </c>
      <c r="AW418">
        <v>0.24249999999999999</v>
      </c>
      <c r="AX418" s="1">
        <v>11934.11</v>
      </c>
      <c r="AY418">
        <v>0.68769999999999998</v>
      </c>
      <c r="AZ418">
        <v>879.91</v>
      </c>
      <c r="BA418">
        <v>5.0700000000000002E-2</v>
      </c>
      <c r="BB418">
        <v>330.82</v>
      </c>
      <c r="BC418">
        <v>1.9099999999999999E-2</v>
      </c>
      <c r="BD418" s="1">
        <v>17352.439999999999</v>
      </c>
      <c r="BE418" s="1">
        <v>2250.81</v>
      </c>
      <c r="BF418">
        <v>0.15679999999999999</v>
      </c>
      <c r="BG418">
        <v>0.56899999999999995</v>
      </c>
      <c r="BH418">
        <v>0.21099999999999999</v>
      </c>
      <c r="BI418">
        <v>0.16220000000000001</v>
      </c>
      <c r="BJ418">
        <v>4.1599999999999998E-2</v>
      </c>
      <c r="BK418">
        <v>1.6199999999999999E-2</v>
      </c>
    </row>
    <row r="419" spans="1:63" x14ac:dyDescent="0.25">
      <c r="A419" t="s">
        <v>417</v>
      </c>
      <c r="B419">
        <v>49379</v>
      </c>
      <c r="C419">
        <v>61</v>
      </c>
      <c r="D419">
        <v>24.38</v>
      </c>
      <c r="E419" s="1">
        <v>1487.11</v>
      </c>
      <c r="F419" s="1">
        <v>1510.62</v>
      </c>
      <c r="G419">
        <v>3.3E-3</v>
      </c>
      <c r="H419">
        <v>0</v>
      </c>
      <c r="I419">
        <v>5.4999999999999997E-3</v>
      </c>
      <c r="J419">
        <v>0</v>
      </c>
      <c r="K419">
        <v>0.1249</v>
      </c>
      <c r="L419">
        <v>0.85409999999999997</v>
      </c>
      <c r="M419">
        <v>1.2200000000000001E-2</v>
      </c>
      <c r="N419">
        <v>0.22359999999999999</v>
      </c>
      <c r="O419">
        <v>7.9000000000000008E-3</v>
      </c>
      <c r="P419">
        <v>0.1147</v>
      </c>
      <c r="Q419" s="1">
        <v>54835.32</v>
      </c>
      <c r="R419">
        <v>0.26369999999999999</v>
      </c>
      <c r="S419">
        <v>0.13189999999999999</v>
      </c>
      <c r="T419">
        <v>0.60440000000000005</v>
      </c>
      <c r="U419">
        <v>7</v>
      </c>
      <c r="V419" s="1">
        <v>78312.14</v>
      </c>
      <c r="W419">
        <v>212.44</v>
      </c>
      <c r="X419" s="1">
        <v>147426.51</v>
      </c>
      <c r="Y419">
        <v>0.84570000000000001</v>
      </c>
      <c r="Z419">
        <v>0.11459999999999999</v>
      </c>
      <c r="AA419">
        <v>3.9600000000000003E-2</v>
      </c>
      <c r="AB419">
        <v>0.15429999999999999</v>
      </c>
      <c r="AC419">
        <v>147.43</v>
      </c>
      <c r="AD419" s="1">
        <v>3258.13</v>
      </c>
      <c r="AE419">
        <v>496.87</v>
      </c>
      <c r="AF419" s="1">
        <v>138785.99</v>
      </c>
      <c r="AG419">
        <v>347</v>
      </c>
      <c r="AH419" s="1">
        <v>35604</v>
      </c>
      <c r="AI419" s="1">
        <v>55938</v>
      </c>
      <c r="AJ419">
        <v>22.1</v>
      </c>
      <c r="AK419">
        <v>22.1</v>
      </c>
      <c r="AL419">
        <v>22.1</v>
      </c>
      <c r="AM419">
        <v>4</v>
      </c>
      <c r="AN419">
        <v>804.49</v>
      </c>
      <c r="AO419">
        <v>0.86880000000000002</v>
      </c>
      <c r="AP419" s="1">
        <v>1103.17</v>
      </c>
      <c r="AQ419" s="1">
        <v>1724.39</v>
      </c>
      <c r="AR419" s="1">
        <v>5462.51</v>
      </c>
      <c r="AS419">
        <v>314.58</v>
      </c>
      <c r="AT419">
        <v>229.26</v>
      </c>
      <c r="AU419" s="1">
        <v>8833.92</v>
      </c>
      <c r="AV419" s="1">
        <v>4579.3599999999997</v>
      </c>
      <c r="AW419">
        <v>0.4425</v>
      </c>
      <c r="AX419" s="1">
        <v>3656.71</v>
      </c>
      <c r="AY419">
        <v>0.3533</v>
      </c>
      <c r="AZ419" s="1">
        <v>1278.3499999999999</v>
      </c>
      <c r="BA419">
        <v>0.1235</v>
      </c>
      <c r="BB419">
        <v>835.03</v>
      </c>
      <c r="BC419">
        <v>8.0699999999999994E-2</v>
      </c>
      <c r="BD419" s="1">
        <v>10349.450000000001</v>
      </c>
      <c r="BE419" s="1">
        <v>3466.12</v>
      </c>
      <c r="BF419">
        <v>0.90410000000000001</v>
      </c>
      <c r="BG419">
        <v>0.53890000000000005</v>
      </c>
      <c r="BH419">
        <v>0.21149999999999999</v>
      </c>
      <c r="BI419">
        <v>0.1903</v>
      </c>
      <c r="BJ419">
        <v>4.4999999999999998E-2</v>
      </c>
      <c r="BK419">
        <v>1.44E-2</v>
      </c>
    </row>
    <row r="420" spans="1:63" x14ac:dyDescent="0.25">
      <c r="A420" t="s">
        <v>418</v>
      </c>
      <c r="B420">
        <v>49387</v>
      </c>
      <c r="C420">
        <v>43</v>
      </c>
      <c r="D420">
        <v>9.61</v>
      </c>
      <c r="E420">
        <v>413.29</v>
      </c>
      <c r="F420">
        <v>417.1</v>
      </c>
      <c r="G420">
        <v>7.1999999999999998E-3</v>
      </c>
      <c r="H420">
        <v>0</v>
      </c>
      <c r="I420">
        <v>4.7999999999999996E-3</v>
      </c>
      <c r="J420">
        <v>0</v>
      </c>
      <c r="K420">
        <v>0</v>
      </c>
      <c r="L420">
        <v>0.98799999999999999</v>
      </c>
      <c r="M420">
        <v>0</v>
      </c>
      <c r="N420">
        <v>0.12570000000000001</v>
      </c>
      <c r="O420">
        <v>0</v>
      </c>
      <c r="P420">
        <v>0.1381</v>
      </c>
      <c r="Q420" s="1">
        <v>53809.11</v>
      </c>
      <c r="R420">
        <v>0.1905</v>
      </c>
      <c r="S420">
        <v>0.11899999999999999</v>
      </c>
      <c r="T420">
        <v>0.6905</v>
      </c>
      <c r="U420">
        <v>5</v>
      </c>
      <c r="V420" s="1">
        <v>71369.2</v>
      </c>
      <c r="W420">
        <v>80.3</v>
      </c>
      <c r="X420" s="1">
        <v>195590.02</v>
      </c>
      <c r="Y420">
        <v>0.90080000000000005</v>
      </c>
      <c r="Z420">
        <v>6.6400000000000001E-2</v>
      </c>
      <c r="AA420">
        <v>3.2800000000000003E-2</v>
      </c>
      <c r="AB420">
        <v>9.9199999999999997E-2</v>
      </c>
      <c r="AC420">
        <v>195.59</v>
      </c>
      <c r="AD420" s="1">
        <v>4378.12</v>
      </c>
      <c r="AE420">
        <v>534.13</v>
      </c>
      <c r="AF420" s="1">
        <v>169887.04</v>
      </c>
      <c r="AG420">
        <v>458</v>
      </c>
      <c r="AH420" s="1">
        <v>39228</v>
      </c>
      <c r="AI420" s="1">
        <v>64594</v>
      </c>
      <c r="AJ420">
        <v>25.9</v>
      </c>
      <c r="AK420">
        <v>22</v>
      </c>
      <c r="AL420">
        <v>25.86</v>
      </c>
      <c r="AM420">
        <v>4.7</v>
      </c>
      <c r="AN420" s="1">
        <v>1439.06</v>
      </c>
      <c r="AO420">
        <v>0.98499999999999999</v>
      </c>
      <c r="AP420" s="1">
        <v>1619.6</v>
      </c>
      <c r="AQ420" s="1">
        <v>2038.71</v>
      </c>
      <c r="AR420" s="1">
        <v>7128.94</v>
      </c>
      <c r="AS420">
        <v>250.85</v>
      </c>
      <c r="AT420">
        <v>428.59</v>
      </c>
      <c r="AU420" s="1">
        <v>11466.59</v>
      </c>
      <c r="AV420" s="1">
        <v>6377.4</v>
      </c>
      <c r="AW420">
        <v>0.47049999999999997</v>
      </c>
      <c r="AX420" s="1">
        <v>4981.4799999999996</v>
      </c>
      <c r="AY420">
        <v>0.36749999999999999</v>
      </c>
      <c r="AZ420" s="1">
        <v>1679.36</v>
      </c>
      <c r="BA420">
        <v>0.1239</v>
      </c>
      <c r="BB420">
        <v>516.51</v>
      </c>
      <c r="BC420">
        <v>3.8100000000000002E-2</v>
      </c>
      <c r="BD420" s="1">
        <v>13554.75</v>
      </c>
      <c r="BE420" s="1">
        <v>6251.67</v>
      </c>
      <c r="BF420">
        <v>1.1420999999999999</v>
      </c>
      <c r="BG420">
        <v>0.60040000000000004</v>
      </c>
      <c r="BH420">
        <v>0.22109999999999999</v>
      </c>
      <c r="BI420">
        <v>0.1052</v>
      </c>
      <c r="BJ420">
        <v>3.8300000000000001E-2</v>
      </c>
      <c r="BK420">
        <v>3.5099999999999999E-2</v>
      </c>
    </row>
    <row r="421" spans="1:63" x14ac:dyDescent="0.25">
      <c r="A421" t="s">
        <v>419</v>
      </c>
      <c r="B421">
        <v>44628</v>
      </c>
      <c r="C421">
        <v>5</v>
      </c>
      <c r="D421">
        <v>656.08</v>
      </c>
      <c r="E421" s="1">
        <v>3280.41</v>
      </c>
      <c r="F421" s="1">
        <v>3025.85</v>
      </c>
      <c r="G421">
        <v>3.3999999999999998E-3</v>
      </c>
      <c r="H421">
        <v>0</v>
      </c>
      <c r="I421">
        <v>0.16450000000000001</v>
      </c>
      <c r="J421">
        <v>8.9999999999999998E-4</v>
      </c>
      <c r="K421">
        <v>0.49940000000000001</v>
      </c>
      <c r="L421">
        <v>0.2407</v>
      </c>
      <c r="M421">
        <v>9.0999999999999998E-2</v>
      </c>
      <c r="N421">
        <v>0.98019999999999996</v>
      </c>
      <c r="O421">
        <v>0.25109999999999999</v>
      </c>
      <c r="P421">
        <v>0.16259999999999999</v>
      </c>
      <c r="Q421" s="1">
        <v>61738.54</v>
      </c>
      <c r="R421">
        <v>0.25629999999999997</v>
      </c>
      <c r="S421">
        <v>0.1709</v>
      </c>
      <c r="T421">
        <v>0.57289999999999996</v>
      </c>
      <c r="U421">
        <v>19.8</v>
      </c>
      <c r="V421" s="1">
        <v>88212.37</v>
      </c>
      <c r="W421">
        <v>163.74</v>
      </c>
      <c r="X421" s="1">
        <v>54337.94</v>
      </c>
      <c r="Y421">
        <v>0.71530000000000005</v>
      </c>
      <c r="Z421">
        <v>0.2722</v>
      </c>
      <c r="AA421">
        <v>1.26E-2</v>
      </c>
      <c r="AB421">
        <v>0.28470000000000001</v>
      </c>
      <c r="AC421">
        <v>54.34</v>
      </c>
      <c r="AD421" s="1">
        <v>2474.3000000000002</v>
      </c>
      <c r="AE421">
        <v>314.76</v>
      </c>
      <c r="AF421" s="1">
        <v>52129.03</v>
      </c>
      <c r="AG421">
        <v>13</v>
      </c>
      <c r="AH421" s="1">
        <v>25147</v>
      </c>
      <c r="AI421" s="1">
        <v>36785</v>
      </c>
      <c r="AJ421">
        <v>80.88</v>
      </c>
      <c r="AK421">
        <v>39.159999999999997</v>
      </c>
      <c r="AL421">
        <v>60.66</v>
      </c>
      <c r="AM421">
        <v>4.72</v>
      </c>
      <c r="AN421">
        <v>0</v>
      </c>
      <c r="AO421">
        <v>1.0819000000000001</v>
      </c>
      <c r="AP421" s="1">
        <v>1694.63</v>
      </c>
      <c r="AQ421" s="1">
        <v>2198.7399999999998</v>
      </c>
      <c r="AR421" s="1">
        <v>6395.12</v>
      </c>
      <c r="AS421">
        <v>619.26</v>
      </c>
      <c r="AT421">
        <v>452.15</v>
      </c>
      <c r="AU421" s="1">
        <v>11359.89</v>
      </c>
      <c r="AV421" s="1">
        <v>8768.4699999999993</v>
      </c>
      <c r="AW421">
        <v>0.6532</v>
      </c>
      <c r="AX421" s="1">
        <v>2874.24</v>
      </c>
      <c r="AY421">
        <v>0.21410000000000001</v>
      </c>
      <c r="AZ421">
        <v>594.57000000000005</v>
      </c>
      <c r="BA421">
        <v>4.4299999999999999E-2</v>
      </c>
      <c r="BB421" s="1">
        <v>1186.26</v>
      </c>
      <c r="BC421">
        <v>8.8400000000000006E-2</v>
      </c>
      <c r="BD421" s="1">
        <v>13423.53</v>
      </c>
      <c r="BE421" s="1">
        <v>6826.39</v>
      </c>
      <c r="BF421">
        <v>4.7447999999999997</v>
      </c>
      <c r="BG421">
        <v>0.55300000000000005</v>
      </c>
      <c r="BH421">
        <v>0.21129999999999999</v>
      </c>
      <c r="BI421">
        <v>0.2026</v>
      </c>
      <c r="BJ421">
        <v>2.2700000000000001E-2</v>
      </c>
      <c r="BK421">
        <v>1.04E-2</v>
      </c>
    </row>
    <row r="422" spans="1:63" x14ac:dyDescent="0.25">
      <c r="A422" t="s">
        <v>420</v>
      </c>
      <c r="B422">
        <v>49510</v>
      </c>
      <c r="C422">
        <v>109</v>
      </c>
      <c r="D422">
        <v>8.7200000000000006</v>
      </c>
      <c r="E422">
        <v>950.37</v>
      </c>
      <c r="F422">
        <v>825.35</v>
      </c>
      <c r="G422">
        <v>1.1999999999999999E-3</v>
      </c>
      <c r="H422">
        <v>0</v>
      </c>
      <c r="I422">
        <v>1.1999999999999999E-3</v>
      </c>
      <c r="J422">
        <v>0</v>
      </c>
      <c r="K422">
        <v>5.7000000000000002E-3</v>
      </c>
      <c r="L422">
        <v>0.97350000000000003</v>
      </c>
      <c r="M422">
        <v>1.83E-2</v>
      </c>
      <c r="N422">
        <v>0.55459999999999998</v>
      </c>
      <c r="O422">
        <v>0</v>
      </c>
      <c r="P422">
        <v>0.13780000000000001</v>
      </c>
      <c r="Q422" s="1">
        <v>52223.33</v>
      </c>
      <c r="R422">
        <v>0.35089999999999999</v>
      </c>
      <c r="S422">
        <v>0.1053</v>
      </c>
      <c r="T422">
        <v>0.54390000000000005</v>
      </c>
      <c r="U422">
        <v>5</v>
      </c>
      <c r="V422" s="1">
        <v>68471.399999999994</v>
      </c>
      <c r="W422">
        <v>177.86</v>
      </c>
      <c r="X422" s="1">
        <v>99887.53</v>
      </c>
      <c r="Y422">
        <v>0.91610000000000003</v>
      </c>
      <c r="Z422">
        <v>3.7199999999999997E-2</v>
      </c>
      <c r="AA422">
        <v>4.6600000000000003E-2</v>
      </c>
      <c r="AB422">
        <v>8.3900000000000002E-2</v>
      </c>
      <c r="AC422">
        <v>99.89</v>
      </c>
      <c r="AD422" s="1">
        <v>2297.7199999999998</v>
      </c>
      <c r="AE422">
        <v>327.18</v>
      </c>
      <c r="AF422" s="1">
        <v>94807.65</v>
      </c>
      <c r="AG422">
        <v>119</v>
      </c>
      <c r="AH422" s="1">
        <v>31308</v>
      </c>
      <c r="AI422" s="1">
        <v>46250</v>
      </c>
      <c r="AJ422">
        <v>34.200000000000003</v>
      </c>
      <c r="AK422">
        <v>22.43</v>
      </c>
      <c r="AL422">
        <v>23.14</v>
      </c>
      <c r="AM422">
        <v>4.3</v>
      </c>
      <c r="AN422">
        <v>0</v>
      </c>
      <c r="AO422">
        <v>0.84</v>
      </c>
      <c r="AP422" s="1">
        <v>1239.8</v>
      </c>
      <c r="AQ422" s="1">
        <v>2106.89</v>
      </c>
      <c r="AR422" s="1">
        <v>6785.52</v>
      </c>
      <c r="AS422">
        <v>412.34</v>
      </c>
      <c r="AT422">
        <v>170.57</v>
      </c>
      <c r="AU422" s="1">
        <v>10715.1</v>
      </c>
      <c r="AV422" s="1">
        <v>8703.35</v>
      </c>
      <c r="AW422">
        <v>0.66579999999999995</v>
      </c>
      <c r="AX422" s="1">
        <v>2073.9899999999998</v>
      </c>
      <c r="AY422">
        <v>0.15870000000000001</v>
      </c>
      <c r="AZ422" s="1">
        <v>1028.4100000000001</v>
      </c>
      <c r="BA422">
        <v>7.8700000000000006E-2</v>
      </c>
      <c r="BB422" s="1">
        <v>1265.4100000000001</v>
      </c>
      <c r="BC422">
        <v>9.6799999999999997E-2</v>
      </c>
      <c r="BD422" s="1">
        <v>13071.16</v>
      </c>
      <c r="BE422" s="1">
        <v>6436.64</v>
      </c>
      <c r="BF422">
        <v>2.6716000000000002</v>
      </c>
      <c r="BG422">
        <v>0.4738</v>
      </c>
      <c r="BH422">
        <v>0.2084</v>
      </c>
      <c r="BI422">
        <v>0.21740000000000001</v>
      </c>
      <c r="BJ422">
        <v>3.9399999999999998E-2</v>
      </c>
      <c r="BK422">
        <v>6.1100000000000002E-2</v>
      </c>
    </row>
    <row r="423" spans="1:63" x14ac:dyDescent="0.25">
      <c r="A423" t="s">
        <v>421</v>
      </c>
      <c r="B423">
        <v>49395</v>
      </c>
      <c r="C423">
        <v>68</v>
      </c>
      <c r="D423">
        <v>8.41</v>
      </c>
      <c r="E423">
        <v>572.1</v>
      </c>
      <c r="F423">
        <v>540.76</v>
      </c>
      <c r="G423">
        <v>0</v>
      </c>
      <c r="H423">
        <v>0</v>
      </c>
      <c r="I423">
        <v>0</v>
      </c>
      <c r="J423">
        <v>1.1000000000000001E-3</v>
      </c>
      <c r="K423">
        <v>3.5499999999999997E-2</v>
      </c>
      <c r="L423">
        <v>0.95040000000000002</v>
      </c>
      <c r="M423">
        <v>1.29E-2</v>
      </c>
      <c r="N423">
        <v>0.2369</v>
      </c>
      <c r="O423">
        <v>0</v>
      </c>
      <c r="P423">
        <v>0.12039999999999999</v>
      </c>
      <c r="Q423" s="1">
        <v>48783.41</v>
      </c>
      <c r="R423">
        <v>0.27779999999999999</v>
      </c>
      <c r="S423">
        <v>0.25929999999999997</v>
      </c>
      <c r="T423">
        <v>0.46300000000000002</v>
      </c>
      <c r="U423">
        <v>4</v>
      </c>
      <c r="V423" s="1">
        <v>77554.25</v>
      </c>
      <c r="W423">
        <v>142.61000000000001</v>
      </c>
      <c r="X423" s="1">
        <v>188407.34</v>
      </c>
      <c r="Y423">
        <v>0.94140000000000001</v>
      </c>
      <c r="Z423">
        <v>3.2500000000000001E-2</v>
      </c>
      <c r="AA423">
        <v>2.6100000000000002E-2</v>
      </c>
      <c r="AB423">
        <v>5.8599999999999999E-2</v>
      </c>
      <c r="AC423">
        <v>188.41</v>
      </c>
      <c r="AD423" s="1">
        <v>3900.29</v>
      </c>
      <c r="AE423">
        <v>508.41</v>
      </c>
      <c r="AF423" s="1">
        <v>142736.6</v>
      </c>
      <c r="AG423">
        <v>366</v>
      </c>
      <c r="AH423" s="1">
        <v>35924</v>
      </c>
      <c r="AI423" s="1">
        <v>54283</v>
      </c>
      <c r="AJ423">
        <v>36.85</v>
      </c>
      <c r="AK423">
        <v>20</v>
      </c>
      <c r="AL423">
        <v>28.06</v>
      </c>
      <c r="AM423">
        <v>4.6500000000000004</v>
      </c>
      <c r="AN423" s="1">
        <v>2491.52</v>
      </c>
      <c r="AO423">
        <v>1.7335</v>
      </c>
      <c r="AP423" s="1">
        <v>1619.43</v>
      </c>
      <c r="AQ423" s="1">
        <v>2220.35</v>
      </c>
      <c r="AR423" s="1">
        <v>6357.66</v>
      </c>
      <c r="AS423">
        <v>328.38</v>
      </c>
      <c r="AT423">
        <v>549.33000000000004</v>
      </c>
      <c r="AU423" s="1">
        <v>11075.16</v>
      </c>
      <c r="AV423" s="1">
        <v>6456.45</v>
      </c>
      <c r="AW423">
        <v>0.43880000000000002</v>
      </c>
      <c r="AX423" s="1">
        <v>6361.02</v>
      </c>
      <c r="AY423">
        <v>0.43230000000000002</v>
      </c>
      <c r="AZ423" s="1">
        <v>1265.72</v>
      </c>
      <c r="BA423">
        <v>8.5999999999999993E-2</v>
      </c>
      <c r="BB423">
        <v>631.80999999999995</v>
      </c>
      <c r="BC423">
        <v>4.2900000000000001E-2</v>
      </c>
      <c r="BD423" s="1">
        <v>14714.99</v>
      </c>
      <c r="BE423" s="1">
        <v>4850.0600000000004</v>
      </c>
      <c r="BF423">
        <v>1.5381</v>
      </c>
      <c r="BG423">
        <v>0.52510000000000001</v>
      </c>
      <c r="BH423">
        <v>0.216</v>
      </c>
      <c r="BI423">
        <v>0.19389999999999999</v>
      </c>
      <c r="BJ423">
        <v>4.1300000000000003E-2</v>
      </c>
      <c r="BK423">
        <v>2.3800000000000002E-2</v>
      </c>
    </row>
    <row r="424" spans="1:63" x14ac:dyDescent="0.25">
      <c r="A424" t="s">
        <v>422</v>
      </c>
      <c r="B424">
        <v>48579</v>
      </c>
      <c r="C424">
        <v>161</v>
      </c>
      <c r="D424">
        <v>6.01</v>
      </c>
      <c r="E424">
        <v>967.21</v>
      </c>
      <c r="F424" s="1">
        <v>1065.4100000000001</v>
      </c>
      <c r="G424">
        <v>0</v>
      </c>
      <c r="H424">
        <v>0</v>
      </c>
      <c r="I424">
        <v>9.4000000000000004E-3</v>
      </c>
      <c r="J424">
        <v>8.9999999999999998E-4</v>
      </c>
      <c r="K424">
        <v>1.38E-2</v>
      </c>
      <c r="L424">
        <v>0.96989999999999998</v>
      </c>
      <c r="M424">
        <v>6.0000000000000001E-3</v>
      </c>
      <c r="N424">
        <v>0.29970000000000002</v>
      </c>
      <c r="O424">
        <v>1.9E-3</v>
      </c>
      <c r="P424">
        <v>0.14510000000000001</v>
      </c>
      <c r="Q424" s="1">
        <v>56118.83</v>
      </c>
      <c r="R424">
        <v>0.1045</v>
      </c>
      <c r="S424">
        <v>0.20899999999999999</v>
      </c>
      <c r="T424">
        <v>0.68659999999999999</v>
      </c>
      <c r="U424">
        <v>5.6</v>
      </c>
      <c r="V424" s="1">
        <v>75094.460000000006</v>
      </c>
      <c r="W424">
        <v>168.7</v>
      </c>
      <c r="X424" s="1">
        <v>194339.38</v>
      </c>
      <c r="Y424">
        <v>0.94569999999999999</v>
      </c>
      <c r="Z424">
        <v>3.1800000000000002E-2</v>
      </c>
      <c r="AA424">
        <v>2.2499999999999999E-2</v>
      </c>
      <c r="AB424">
        <v>5.4300000000000001E-2</v>
      </c>
      <c r="AC424">
        <v>194.34</v>
      </c>
      <c r="AD424" s="1">
        <v>4383.3</v>
      </c>
      <c r="AE424">
        <v>587.53</v>
      </c>
      <c r="AF424" s="1">
        <v>141334.89000000001</v>
      </c>
      <c r="AG424">
        <v>356</v>
      </c>
      <c r="AH424" s="1">
        <v>32229</v>
      </c>
      <c r="AI424" s="1">
        <v>46592</v>
      </c>
      <c r="AJ424">
        <v>33.47</v>
      </c>
      <c r="AK424">
        <v>22</v>
      </c>
      <c r="AL424">
        <v>31.33</v>
      </c>
      <c r="AM424">
        <v>5.2</v>
      </c>
      <c r="AN424" s="1">
        <v>1189.55</v>
      </c>
      <c r="AO424">
        <v>1.9343999999999999</v>
      </c>
      <c r="AP424" s="1">
        <v>1283.71</v>
      </c>
      <c r="AQ424" s="1">
        <v>1828.71</v>
      </c>
      <c r="AR424" s="1">
        <v>7212.27</v>
      </c>
      <c r="AS424">
        <v>326.97000000000003</v>
      </c>
      <c r="AT424">
        <v>185.83</v>
      </c>
      <c r="AU424" s="1">
        <v>10837.54</v>
      </c>
      <c r="AV424" s="1">
        <v>5909.79</v>
      </c>
      <c r="AW424">
        <v>0.4753</v>
      </c>
      <c r="AX424" s="1">
        <v>4443.82</v>
      </c>
      <c r="AY424">
        <v>0.3574</v>
      </c>
      <c r="AZ424" s="1">
        <v>1506.28</v>
      </c>
      <c r="BA424">
        <v>0.1212</v>
      </c>
      <c r="BB424">
        <v>572.83000000000004</v>
      </c>
      <c r="BC424">
        <v>4.6100000000000002E-2</v>
      </c>
      <c r="BD424" s="1">
        <v>12432.72</v>
      </c>
      <c r="BE424" s="1">
        <v>5423.83</v>
      </c>
      <c r="BF424">
        <v>2.1613000000000002</v>
      </c>
      <c r="BG424">
        <v>0.53520000000000001</v>
      </c>
      <c r="BH424">
        <v>0.22800000000000001</v>
      </c>
      <c r="BI424">
        <v>0.1041</v>
      </c>
      <c r="BJ424">
        <v>4.0300000000000002E-2</v>
      </c>
      <c r="BK424">
        <v>9.2399999999999996E-2</v>
      </c>
    </row>
    <row r="425" spans="1:63" x14ac:dyDescent="0.25">
      <c r="A425" t="s">
        <v>423</v>
      </c>
      <c r="B425">
        <v>44636</v>
      </c>
      <c r="C425">
        <v>29</v>
      </c>
      <c r="D425">
        <v>418.6</v>
      </c>
      <c r="E425" s="1">
        <v>12139.27</v>
      </c>
      <c r="F425" s="1">
        <v>10829.4</v>
      </c>
      <c r="G425">
        <v>2.0799999999999999E-2</v>
      </c>
      <c r="H425">
        <v>1.1999999999999999E-3</v>
      </c>
      <c r="I425">
        <v>4.8000000000000001E-2</v>
      </c>
      <c r="J425">
        <v>8.0000000000000004E-4</v>
      </c>
      <c r="K425">
        <v>8.5199999999999998E-2</v>
      </c>
      <c r="L425">
        <v>0.81200000000000006</v>
      </c>
      <c r="M425">
        <v>3.1899999999999998E-2</v>
      </c>
      <c r="N425">
        <v>0.48470000000000002</v>
      </c>
      <c r="O425">
        <v>2.01E-2</v>
      </c>
      <c r="P425">
        <v>0.15029999999999999</v>
      </c>
      <c r="Q425" s="1">
        <v>64493.02</v>
      </c>
      <c r="R425">
        <v>0.30149999999999999</v>
      </c>
      <c r="S425">
        <v>0.1716</v>
      </c>
      <c r="T425">
        <v>0.52680000000000005</v>
      </c>
      <c r="U425">
        <v>60.4</v>
      </c>
      <c r="V425" s="1">
        <v>97680.26</v>
      </c>
      <c r="W425">
        <v>200.98</v>
      </c>
      <c r="X425" s="1">
        <v>163699.95000000001</v>
      </c>
      <c r="Y425">
        <v>0.78649999999999998</v>
      </c>
      <c r="Z425">
        <v>0.1888</v>
      </c>
      <c r="AA425">
        <v>2.47E-2</v>
      </c>
      <c r="AB425">
        <v>0.2135</v>
      </c>
      <c r="AC425">
        <v>163.69999999999999</v>
      </c>
      <c r="AD425" s="1">
        <v>8723.35</v>
      </c>
      <c r="AE425" s="1">
        <v>1249.67</v>
      </c>
      <c r="AF425" s="1">
        <v>171045.42</v>
      </c>
      <c r="AG425">
        <v>466</v>
      </c>
      <c r="AH425" s="1">
        <v>33044</v>
      </c>
      <c r="AI425" s="1">
        <v>46206</v>
      </c>
      <c r="AJ425">
        <v>72.709999999999994</v>
      </c>
      <c r="AK425">
        <v>52.27</v>
      </c>
      <c r="AL425">
        <v>55</v>
      </c>
      <c r="AM425">
        <v>5.0999999999999996</v>
      </c>
      <c r="AN425">
        <v>0</v>
      </c>
      <c r="AO425">
        <v>1.3309</v>
      </c>
      <c r="AP425" s="1">
        <v>1691.01</v>
      </c>
      <c r="AQ425" s="1">
        <v>1870.91</v>
      </c>
      <c r="AR425" s="1">
        <v>8179.76</v>
      </c>
      <c r="AS425" s="1">
        <v>1175.83</v>
      </c>
      <c r="AT425">
        <v>460.77</v>
      </c>
      <c r="AU425" s="1">
        <v>13378.28</v>
      </c>
      <c r="AV425" s="1">
        <v>4345.0200000000004</v>
      </c>
      <c r="AW425">
        <v>0.30209999999999998</v>
      </c>
      <c r="AX425" s="1">
        <v>8626.4699999999993</v>
      </c>
      <c r="AY425">
        <v>0.5998</v>
      </c>
      <c r="AZ425">
        <v>594.25</v>
      </c>
      <c r="BA425">
        <v>4.1300000000000003E-2</v>
      </c>
      <c r="BB425">
        <v>816.48</v>
      </c>
      <c r="BC425">
        <v>5.6800000000000003E-2</v>
      </c>
      <c r="BD425" s="1">
        <v>14382.22</v>
      </c>
      <c r="BE425" s="1">
        <v>1620.1</v>
      </c>
      <c r="BF425">
        <v>0.35120000000000001</v>
      </c>
      <c r="BG425">
        <v>0.56999999999999995</v>
      </c>
      <c r="BH425">
        <v>0.19589999999999999</v>
      </c>
      <c r="BI425">
        <v>0.1976</v>
      </c>
      <c r="BJ425">
        <v>2.3800000000000002E-2</v>
      </c>
      <c r="BK425">
        <v>1.2699999999999999E-2</v>
      </c>
    </row>
    <row r="426" spans="1:63" x14ac:dyDescent="0.25">
      <c r="A426" t="s">
        <v>424</v>
      </c>
      <c r="B426">
        <v>47597</v>
      </c>
      <c r="C426">
        <v>146</v>
      </c>
      <c r="D426">
        <v>6.14</v>
      </c>
      <c r="E426">
        <v>895.73</v>
      </c>
      <c r="F426">
        <v>828.16</v>
      </c>
      <c r="G426">
        <v>6.8999999999999999E-3</v>
      </c>
      <c r="H426">
        <v>0</v>
      </c>
      <c r="I426">
        <v>1.1999999999999999E-3</v>
      </c>
      <c r="J426">
        <v>3.5999999999999999E-3</v>
      </c>
      <c r="K426">
        <v>0.1069</v>
      </c>
      <c r="L426">
        <v>0.87250000000000005</v>
      </c>
      <c r="M426">
        <v>8.8999999999999999E-3</v>
      </c>
      <c r="N426">
        <v>0.40689999999999998</v>
      </c>
      <c r="O426">
        <v>6.0000000000000001E-3</v>
      </c>
      <c r="P426">
        <v>0.14430000000000001</v>
      </c>
      <c r="Q426" s="1">
        <v>48497.54</v>
      </c>
      <c r="R426">
        <v>0.64059999999999995</v>
      </c>
      <c r="S426">
        <v>9.3799999999999994E-2</v>
      </c>
      <c r="T426">
        <v>0.2656</v>
      </c>
      <c r="U426">
        <v>6.5</v>
      </c>
      <c r="V426" s="1">
        <v>66297.69</v>
      </c>
      <c r="W426">
        <v>129.63999999999999</v>
      </c>
      <c r="X426" s="1">
        <v>217864.85</v>
      </c>
      <c r="Y426">
        <v>0.94279999999999997</v>
      </c>
      <c r="Z426">
        <v>4.0099999999999997E-2</v>
      </c>
      <c r="AA426">
        <v>1.7100000000000001E-2</v>
      </c>
      <c r="AB426">
        <v>5.7200000000000001E-2</v>
      </c>
      <c r="AC426">
        <v>217.86</v>
      </c>
      <c r="AD426" s="1">
        <v>5645.98</v>
      </c>
      <c r="AE426">
        <v>707.36</v>
      </c>
      <c r="AF426" s="1">
        <v>163122.76999999999</v>
      </c>
      <c r="AG426">
        <v>442</v>
      </c>
      <c r="AH426" s="1">
        <v>32580</v>
      </c>
      <c r="AI426" s="1">
        <v>47711</v>
      </c>
      <c r="AJ426">
        <v>39.229999999999997</v>
      </c>
      <c r="AK426">
        <v>25.33</v>
      </c>
      <c r="AL426">
        <v>34</v>
      </c>
      <c r="AM426">
        <v>4</v>
      </c>
      <c r="AN426" s="1">
        <v>2138.41</v>
      </c>
      <c r="AO426">
        <v>2.8822000000000001</v>
      </c>
      <c r="AP426" s="1">
        <v>2099.8200000000002</v>
      </c>
      <c r="AQ426" s="1">
        <v>2118.96</v>
      </c>
      <c r="AR426" s="1">
        <v>7737.45</v>
      </c>
      <c r="AS426">
        <v>639.16999999999996</v>
      </c>
      <c r="AT426">
        <v>183.89</v>
      </c>
      <c r="AU426" s="1">
        <v>12779.31</v>
      </c>
      <c r="AV426" s="1">
        <v>6315.31</v>
      </c>
      <c r="AW426">
        <v>0.38929999999999998</v>
      </c>
      <c r="AX426" s="1">
        <v>7586.3</v>
      </c>
      <c r="AY426">
        <v>0.46760000000000002</v>
      </c>
      <c r="AZ426" s="1">
        <v>1235.1300000000001</v>
      </c>
      <c r="BA426">
        <v>7.6100000000000001E-2</v>
      </c>
      <c r="BB426" s="1">
        <v>1086.58</v>
      </c>
      <c r="BC426">
        <v>6.7000000000000004E-2</v>
      </c>
      <c r="BD426" s="1">
        <v>16223.32</v>
      </c>
      <c r="BE426" s="1">
        <v>4579.3900000000003</v>
      </c>
      <c r="BF426">
        <v>1.7217</v>
      </c>
      <c r="BG426">
        <v>0.50939999999999996</v>
      </c>
      <c r="BH426">
        <v>0.1898</v>
      </c>
      <c r="BI426">
        <v>0.22939999999999999</v>
      </c>
      <c r="BJ426">
        <v>4.0500000000000001E-2</v>
      </c>
      <c r="BK426">
        <v>3.09E-2</v>
      </c>
    </row>
    <row r="427" spans="1:63" x14ac:dyDescent="0.25">
      <c r="A427" t="s">
        <v>425</v>
      </c>
      <c r="B427">
        <v>45575</v>
      </c>
      <c r="C427">
        <v>178</v>
      </c>
      <c r="D427">
        <v>9.2899999999999991</v>
      </c>
      <c r="E427" s="1">
        <v>1653.79</v>
      </c>
      <c r="F427" s="1">
        <v>1432.03</v>
      </c>
      <c r="G427">
        <v>6.9999999999999999E-4</v>
      </c>
      <c r="H427">
        <v>6.9999999999999999E-4</v>
      </c>
      <c r="I427">
        <v>7.3000000000000001E-3</v>
      </c>
      <c r="J427">
        <v>0</v>
      </c>
      <c r="K427">
        <v>6.08E-2</v>
      </c>
      <c r="L427">
        <v>0.91269999999999996</v>
      </c>
      <c r="M427">
        <v>1.78E-2</v>
      </c>
      <c r="N427">
        <v>0.46899999999999997</v>
      </c>
      <c r="O427">
        <v>1.6999999999999999E-3</v>
      </c>
      <c r="P427">
        <v>0.2109</v>
      </c>
      <c r="Q427" s="1">
        <v>49735.56</v>
      </c>
      <c r="R427">
        <v>0.27360000000000001</v>
      </c>
      <c r="S427">
        <v>0.1226</v>
      </c>
      <c r="T427">
        <v>0.6038</v>
      </c>
      <c r="U427">
        <v>15.4</v>
      </c>
      <c r="V427" s="1">
        <v>61565.97</v>
      </c>
      <c r="W427">
        <v>102.58</v>
      </c>
      <c r="X427" s="1">
        <v>126723.09</v>
      </c>
      <c r="Y427">
        <v>0.79700000000000004</v>
      </c>
      <c r="Z427">
        <v>0.10059999999999999</v>
      </c>
      <c r="AA427">
        <v>0.1023</v>
      </c>
      <c r="AB427">
        <v>0.20300000000000001</v>
      </c>
      <c r="AC427">
        <v>126.72</v>
      </c>
      <c r="AD427" s="1">
        <v>3107.72</v>
      </c>
      <c r="AE427">
        <v>417.11</v>
      </c>
      <c r="AF427" s="1">
        <v>112772.19</v>
      </c>
      <c r="AG427">
        <v>199</v>
      </c>
      <c r="AH427" s="1">
        <v>29434</v>
      </c>
      <c r="AI427" s="1">
        <v>44440</v>
      </c>
      <c r="AJ427">
        <v>27.55</v>
      </c>
      <c r="AK427">
        <v>24.06</v>
      </c>
      <c r="AL427">
        <v>25.14</v>
      </c>
      <c r="AM427">
        <v>2.6</v>
      </c>
      <c r="AN427" s="1">
        <v>1123.21</v>
      </c>
      <c r="AO427">
        <v>1.5609999999999999</v>
      </c>
      <c r="AP427" s="1">
        <v>1292.6199999999999</v>
      </c>
      <c r="AQ427" s="1">
        <v>2052.4899999999998</v>
      </c>
      <c r="AR427" s="1">
        <v>6555.19</v>
      </c>
      <c r="AS427">
        <v>690.81</v>
      </c>
      <c r="AT427">
        <v>329.66</v>
      </c>
      <c r="AU427" s="1">
        <v>10920.75</v>
      </c>
      <c r="AV427" s="1">
        <v>7099.19</v>
      </c>
      <c r="AW427">
        <v>0.52690000000000003</v>
      </c>
      <c r="AX427" s="1">
        <v>4257.93</v>
      </c>
      <c r="AY427">
        <v>0.316</v>
      </c>
      <c r="AZ427" s="1">
        <v>1086.1500000000001</v>
      </c>
      <c r="BA427">
        <v>8.0600000000000005E-2</v>
      </c>
      <c r="BB427" s="1">
        <v>1030.83</v>
      </c>
      <c r="BC427">
        <v>7.6499999999999999E-2</v>
      </c>
      <c r="BD427" s="1">
        <v>13474.1</v>
      </c>
      <c r="BE427" s="1">
        <v>4686.03</v>
      </c>
      <c r="BF427">
        <v>1.9169</v>
      </c>
      <c r="BG427">
        <v>0.52349999999999997</v>
      </c>
      <c r="BH427">
        <v>0.2382</v>
      </c>
      <c r="BI427">
        <v>0.19400000000000001</v>
      </c>
      <c r="BJ427">
        <v>3.2500000000000001E-2</v>
      </c>
      <c r="BK427">
        <v>1.18E-2</v>
      </c>
    </row>
    <row r="428" spans="1:63" x14ac:dyDescent="0.25">
      <c r="A428" t="s">
        <v>426</v>
      </c>
      <c r="B428">
        <v>46813</v>
      </c>
      <c r="C428">
        <v>49</v>
      </c>
      <c r="D428">
        <v>37.39</v>
      </c>
      <c r="E428" s="1">
        <v>1832.1</v>
      </c>
      <c r="F428" s="1">
        <v>2167.12</v>
      </c>
      <c r="G428">
        <v>1.7500000000000002E-2</v>
      </c>
      <c r="H428">
        <v>5.0000000000000001E-4</v>
      </c>
      <c r="I428">
        <v>4.1099999999999998E-2</v>
      </c>
      <c r="J428">
        <v>1.9E-3</v>
      </c>
      <c r="K428">
        <v>2.7300000000000001E-2</v>
      </c>
      <c r="L428">
        <v>0.82609999999999995</v>
      </c>
      <c r="M428">
        <v>8.5599999999999996E-2</v>
      </c>
      <c r="N428">
        <v>0.32769999999999999</v>
      </c>
      <c r="O428">
        <v>6.0000000000000001E-3</v>
      </c>
      <c r="P428">
        <v>0.1158</v>
      </c>
      <c r="Q428" s="1">
        <v>60279.31</v>
      </c>
      <c r="R428">
        <v>0.98509999999999998</v>
      </c>
      <c r="S428">
        <v>0</v>
      </c>
      <c r="T428">
        <v>1.49E-2</v>
      </c>
      <c r="U428">
        <v>14.8</v>
      </c>
      <c r="V428" s="1">
        <v>76285.84</v>
      </c>
      <c r="W428">
        <v>121.1</v>
      </c>
      <c r="X428" s="1">
        <v>240205.04</v>
      </c>
      <c r="Y428">
        <v>0.58430000000000004</v>
      </c>
      <c r="Z428">
        <v>0.36670000000000003</v>
      </c>
      <c r="AA428">
        <v>4.9000000000000002E-2</v>
      </c>
      <c r="AB428">
        <v>0.41570000000000001</v>
      </c>
      <c r="AC428">
        <v>240.21</v>
      </c>
      <c r="AD428" s="1">
        <v>7841.34</v>
      </c>
      <c r="AE428">
        <v>664.45</v>
      </c>
      <c r="AF428" s="1">
        <v>194882.15</v>
      </c>
      <c r="AG428">
        <v>508</v>
      </c>
      <c r="AH428" s="1">
        <v>33828</v>
      </c>
      <c r="AI428" s="1">
        <v>58408</v>
      </c>
      <c r="AJ428">
        <v>62.35</v>
      </c>
      <c r="AK428">
        <v>28.7</v>
      </c>
      <c r="AL428">
        <v>34.950000000000003</v>
      </c>
      <c r="AM428">
        <v>5.2</v>
      </c>
      <c r="AN428">
        <v>0</v>
      </c>
      <c r="AO428">
        <v>0.78459999999999996</v>
      </c>
      <c r="AP428" s="1">
        <v>1321.56</v>
      </c>
      <c r="AQ428" s="1">
        <v>1579.11</v>
      </c>
      <c r="AR428" s="1">
        <v>6221.85</v>
      </c>
      <c r="AS428">
        <v>899.01</v>
      </c>
      <c r="AT428">
        <v>887.12</v>
      </c>
      <c r="AU428" s="1">
        <v>10908.65</v>
      </c>
      <c r="AV428" s="1">
        <v>3081.73</v>
      </c>
      <c r="AW428">
        <v>0.2727</v>
      </c>
      <c r="AX428" s="1">
        <v>5249.94</v>
      </c>
      <c r="AY428">
        <v>0.46450000000000002</v>
      </c>
      <c r="AZ428" s="1">
        <v>2379.7199999999998</v>
      </c>
      <c r="BA428">
        <v>0.21049999999999999</v>
      </c>
      <c r="BB428">
        <v>591.34</v>
      </c>
      <c r="BC428">
        <v>5.2299999999999999E-2</v>
      </c>
      <c r="BD428" s="1">
        <v>11302.73</v>
      </c>
      <c r="BE428" s="1">
        <v>3421.5</v>
      </c>
      <c r="BF428">
        <v>0.63629999999999998</v>
      </c>
      <c r="BG428">
        <v>0.62260000000000004</v>
      </c>
      <c r="BH428">
        <v>0.18659999999999999</v>
      </c>
      <c r="BI428">
        <v>0.14069999999999999</v>
      </c>
      <c r="BJ428">
        <v>3.5499999999999997E-2</v>
      </c>
      <c r="BK428">
        <v>1.46E-2</v>
      </c>
    </row>
    <row r="429" spans="1:63" x14ac:dyDescent="0.25">
      <c r="A429" t="s">
        <v>427</v>
      </c>
      <c r="B429">
        <v>45781</v>
      </c>
      <c r="C429">
        <v>34</v>
      </c>
      <c r="D429">
        <v>16.3</v>
      </c>
      <c r="E429">
        <v>554.05999999999995</v>
      </c>
      <c r="F429">
        <v>770.28</v>
      </c>
      <c r="G429">
        <v>2.5999999999999999E-3</v>
      </c>
      <c r="H429">
        <v>0</v>
      </c>
      <c r="I429">
        <v>0.26740000000000003</v>
      </c>
      <c r="J429">
        <v>0</v>
      </c>
      <c r="K429">
        <v>1.52E-2</v>
      </c>
      <c r="L429">
        <v>0.57479999999999998</v>
      </c>
      <c r="M429">
        <v>0.14000000000000001</v>
      </c>
      <c r="N429">
        <v>0.80189999999999995</v>
      </c>
      <c r="O429">
        <v>0</v>
      </c>
      <c r="P429">
        <v>0.12</v>
      </c>
      <c r="Q429" s="1">
        <v>51528.41</v>
      </c>
      <c r="R429">
        <v>0.2041</v>
      </c>
      <c r="S429">
        <v>0.22450000000000001</v>
      </c>
      <c r="T429">
        <v>0.57140000000000002</v>
      </c>
      <c r="U429">
        <v>7</v>
      </c>
      <c r="V429" s="1">
        <v>58885.14</v>
      </c>
      <c r="W429">
        <v>71.95</v>
      </c>
      <c r="X429" s="1">
        <v>219478.25</v>
      </c>
      <c r="Y429">
        <v>0.43240000000000001</v>
      </c>
      <c r="Z429">
        <v>0.48049999999999998</v>
      </c>
      <c r="AA429">
        <v>8.7099999999999997E-2</v>
      </c>
      <c r="AB429">
        <v>0.56759999999999999</v>
      </c>
      <c r="AC429">
        <v>219.48</v>
      </c>
      <c r="AD429" s="1">
        <v>6113.07</v>
      </c>
      <c r="AE429">
        <v>379.91</v>
      </c>
      <c r="AF429" s="1">
        <v>127726.87</v>
      </c>
      <c r="AG429">
        <v>275</v>
      </c>
      <c r="AH429" s="1">
        <v>27992</v>
      </c>
      <c r="AI429" s="1">
        <v>51432</v>
      </c>
      <c r="AJ429">
        <v>40.74</v>
      </c>
      <c r="AK429">
        <v>25.14</v>
      </c>
      <c r="AL429">
        <v>27.96</v>
      </c>
      <c r="AM429">
        <v>6</v>
      </c>
      <c r="AN429">
        <v>0</v>
      </c>
      <c r="AO429">
        <v>0.72899999999999998</v>
      </c>
      <c r="AP429" s="1">
        <v>1302.8800000000001</v>
      </c>
      <c r="AQ429" s="1">
        <v>2074.4299999999998</v>
      </c>
      <c r="AR429" s="1">
        <v>5811.71</v>
      </c>
      <c r="AS429">
        <v>722.93</v>
      </c>
      <c r="AT429">
        <v>202.56</v>
      </c>
      <c r="AU429" s="1">
        <v>10114.459999999999</v>
      </c>
      <c r="AV429" s="1">
        <v>3806.33</v>
      </c>
      <c r="AW429">
        <v>0.30209999999999998</v>
      </c>
      <c r="AX429" s="1">
        <v>4087.38</v>
      </c>
      <c r="AY429">
        <v>0.32440000000000002</v>
      </c>
      <c r="AZ429" s="1">
        <v>3578.45</v>
      </c>
      <c r="BA429">
        <v>0.28399999999999997</v>
      </c>
      <c r="BB429" s="1">
        <v>1129.06</v>
      </c>
      <c r="BC429">
        <v>8.9599999999999999E-2</v>
      </c>
      <c r="BD429" s="1">
        <v>12601.22</v>
      </c>
      <c r="BE429" s="1">
        <v>6462.97</v>
      </c>
      <c r="BF429">
        <v>1.6983999999999999</v>
      </c>
      <c r="BG429">
        <v>0.52010000000000001</v>
      </c>
      <c r="BH429">
        <v>0.20799999999999999</v>
      </c>
      <c r="BI429">
        <v>0.22189999999999999</v>
      </c>
      <c r="BJ429">
        <v>3.3399999999999999E-2</v>
      </c>
      <c r="BK429">
        <v>1.6500000000000001E-2</v>
      </c>
    </row>
    <row r="430" spans="1:63" x14ac:dyDescent="0.25">
      <c r="A430" t="s">
        <v>428</v>
      </c>
      <c r="B430">
        <v>47902</v>
      </c>
      <c r="C430">
        <v>24</v>
      </c>
      <c r="D430">
        <v>73.010000000000005</v>
      </c>
      <c r="E430" s="1">
        <v>1752.21</v>
      </c>
      <c r="F430" s="1">
        <v>1694.1</v>
      </c>
      <c r="G430">
        <v>5.3E-3</v>
      </c>
      <c r="H430">
        <v>0</v>
      </c>
      <c r="I430">
        <v>1.2800000000000001E-2</v>
      </c>
      <c r="J430">
        <v>1.1999999999999999E-3</v>
      </c>
      <c r="K430">
        <v>9.3399999999999997E-2</v>
      </c>
      <c r="L430">
        <v>0.85850000000000004</v>
      </c>
      <c r="M430">
        <v>2.8799999999999999E-2</v>
      </c>
      <c r="N430">
        <v>0.25669999999999998</v>
      </c>
      <c r="O430">
        <v>4.0899999999999999E-2</v>
      </c>
      <c r="P430">
        <v>9.6199999999999994E-2</v>
      </c>
      <c r="Q430" s="1">
        <v>69171.460000000006</v>
      </c>
      <c r="R430">
        <v>0.2432</v>
      </c>
      <c r="S430">
        <v>0.27929999999999999</v>
      </c>
      <c r="T430">
        <v>0.47749999999999998</v>
      </c>
      <c r="U430">
        <v>15.5</v>
      </c>
      <c r="V430" s="1">
        <v>97517.29</v>
      </c>
      <c r="W430">
        <v>112.34</v>
      </c>
      <c r="X430" s="1">
        <v>238480.54</v>
      </c>
      <c r="Y430">
        <v>0.4269</v>
      </c>
      <c r="Z430">
        <v>0.20710000000000001</v>
      </c>
      <c r="AA430">
        <v>0.36599999999999999</v>
      </c>
      <c r="AB430">
        <v>0.57310000000000005</v>
      </c>
      <c r="AC430">
        <v>238.48</v>
      </c>
      <c r="AD430" s="1">
        <v>8212.89</v>
      </c>
      <c r="AE430">
        <v>317.82</v>
      </c>
      <c r="AF430" s="1">
        <v>247752.63</v>
      </c>
      <c r="AG430">
        <v>580</v>
      </c>
      <c r="AH430" s="1">
        <v>39413</v>
      </c>
      <c r="AI430" s="1">
        <v>61022</v>
      </c>
      <c r="AJ430">
        <v>45.7</v>
      </c>
      <c r="AK430">
        <v>24.79</v>
      </c>
      <c r="AL430">
        <v>34.409999999999997</v>
      </c>
      <c r="AM430">
        <v>4.2</v>
      </c>
      <c r="AN430">
        <v>0</v>
      </c>
      <c r="AO430">
        <v>0.66100000000000003</v>
      </c>
      <c r="AP430" s="1">
        <v>1730.65</v>
      </c>
      <c r="AQ430" s="1">
        <v>3140.15</v>
      </c>
      <c r="AR430" s="1">
        <v>8049.21</v>
      </c>
      <c r="AS430">
        <v>660.07</v>
      </c>
      <c r="AT430">
        <v>982.93</v>
      </c>
      <c r="AU430" s="1">
        <v>14563.02</v>
      </c>
      <c r="AV430" s="1">
        <v>6452.63</v>
      </c>
      <c r="AW430">
        <v>0.39200000000000002</v>
      </c>
      <c r="AX430" s="1">
        <v>8539.1200000000008</v>
      </c>
      <c r="AY430">
        <v>0.51870000000000005</v>
      </c>
      <c r="AZ430">
        <v>706.66</v>
      </c>
      <c r="BA430">
        <v>4.2900000000000001E-2</v>
      </c>
      <c r="BB430">
        <v>763.7</v>
      </c>
      <c r="BC430">
        <v>4.6399999999999997E-2</v>
      </c>
      <c r="BD430" s="1">
        <v>16462.11</v>
      </c>
      <c r="BE430">
        <v>481.3</v>
      </c>
      <c r="BF430">
        <v>0.13550000000000001</v>
      </c>
      <c r="BG430">
        <v>0.58140000000000003</v>
      </c>
      <c r="BH430">
        <v>0.19320000000000001</v>
      </c>
      <c r="BI430">
        <v>0.14829999999999999</v>
      </c>
      <c r="BJ430">
        <v>5.8599999999999999E-2</v>
      </c>
      <c r="BK430">
        <v>1.8599999999999998E-2</v>
      </c>
    </row>
    <row r="431" spans="1:63" x14ac:dyDescent="0.25">
      <c r="A431" t="s">
        <v>429</v>
      </c>
      <c r="B431">
        <v>49924</v>
      </c>
      <c r="C431">
        <v>24</v>
      </c>
      <c r="D431">
        <v>189.35</v>
      </c>
      <c r="E431" s="1">
        <v>4544.33</v>
      </c>
      <c r="F431" s="1">
        <v>4748.7299999999996</v>
      </c>
      <c r="G431">
        <v>5.1999999999999998E-3</v>
      </c>
      <c r="H431">
        <v>4.0000000000000002E-4</v>
      </c>
      <c r="I431">
        <v>2.8299999999999999E-2</v>
      </c>
      <c r="J431">
        <v>2.0000000000000001E-4</v>
      </c>
      <c r="K431">
        <v>2.8000000000000001E-2</v>
      </c>
      <c r="L431">
        <v>0.88829999999999998</v>
      </c>
      <c r="M431">
        <v>4.9599999999999998E-2</v>
      </c>
      <c r="N431">
        <v>0.36799999999999999</v>
      </c>
      <c r="O431">
        <v>5.3E-3</v>
      </c>
      <c r="P431">
        <v>0.104</v>
      </c>
      <c r="Q431" s="1">
        <v>61008.91</v>
      </c>
      <c r="R431">
        <v>0.38279999999999997</v>
      </c>
      <c r="S431">
        <v>0.21379999999999999</v>
      </c>
      <c r="T431">
        <v>0.40339999999999998</v>
      </c>
      <c r="U431">
        <v>27</v>
      </c>
      <c r="V431" s="1">
        <v>90412.52</v>
      </c>
      <c r="W431">
        <v>168.16</v>
      </c>
      <c r="X431" s="1">
        <v>134005.20000000001</v>
      </c>
      <c r="Y431">
        <v>0.70750000000000002</v>
      </c>
      <c r="Z431">
        <v>0.24010000000000001</v>
      </c>
      <c r="AA431">
        <v>5.2400000000000002E-2</v>
      </c>
      <c r="AB431">
        <v>0.29249999999999998</v>
      </c>
      <c r="AC431">
        <v>134.01</v>
      </c>
      <c r="AD431" s="1">
        <v>4702.34</v>
      </c>
      <c r="AE431">
        <v>598.62</v>
      </c>
      <c r="AF431" s="1">
        <v>125578.74</v>
      </c>
      <c r="AG431">
        <v>269</v>
      </c>
      <c r="AH431" s="1">
        <v>33301</v>
      </c>
      <c r="AI431" s="1">
        <v>48244</v>
      </c>
      <c r="AJ431">
        <v>46.8</v>
      </c>
      <c r="AK431">
        <v>34.049999999999997</v>
      </c>
      <c r="AL431">
        <v>35.61</v>
      </c>
      <c r="AM431">
        <v>4.7</v>
      </c>
      <c r="AN431">
        <v>0</v>
      </c>
      <c r="AO431">
        <v>0.86570000000000003</v>
      </c>
      <c r="AP431" s="1">
        <v>1196.0899999999999</v>
      </c>
      <c r="AQ431" s="1">
        <v>1611.07</v>
      </c>
      <c r="AR431" s="1">
        <v>5701.5</v>
      </c>
      <c r="AS431">
        <v>664.49</v>
      </c>
      <c r="AT431">
        <v>171.52</v>
      </c>
      <c r="AU431" s="1">
        <v>9344.67</v>
      </c>
      <c r="AV431" s="1">
        <v>4649.8599999999997</v>
      </c>
      <c r="AW431">
        <v>0.45140000000000002</v>
      </c>
      <c r="AX431" s="1">
        <v>3972.25</v>
      </c>
      <c r="AY431">
        <v>0.3856</v>
      </c>
      <c r="AZ431">
        <v>891.78</v>
      </c>
      <c r="BA431">
        <v>8.6599999999999996E-2</v>
      </c>
      <c r="BB431">
        <v>787.42</v>
      </c>
      <c r="BC431">
        <v>7.6399999999999996E-2</v>
      </c>
      <c r="BD431" s="1">
        <v>10301.32</v>
      </c>
      <c r="BE431" s="1">
        <v>4144.26</v>
      </c>
      <c r="BF431">
        <v>1.2404999999999999</v>
      </c>
      <c r="BG431">
        <v>0.63170000000000004</v>
      </c>
      <c r="BH431">
        <v>0.2077</v>
      </c>
      <c r="BI431">
        <v>0.1076</v>
      </c>
      <c r="BJ431">
        <v>3.8600000000000002E-2</v>
      </c>
      <c r="BK431">
        <v>1.43E-2</v>
      </c>
    </row>
    <row r="432" spans="1:63" x14ac:dyDescent="0.25">
      <c r="A432" t="s">
        <v>430</v>
      </c>
      <c r="B432">
        <v>45583</v>
      </c>
      <c r="C432">
        <v>28</v>
      </c>
      <c r="D432">
        <v>178.26</v>
      </c>
      <c r="E432" s="1">
        <v>4991.3599999999997</v>
      </c>
      <c r="F432" s="1">
        <v>4734.32</v>
      </c>
      <c r="G432">
        <v>4.2599999999999999E-2</v>
      </c>
      <c r="H432">
        <v>4.0000000000000002E-4</v>
      </c>
      <c r="I432">
        <v>1.8499999999999999E-2</v>
      </c>
      <c r="J432">
        <v>1.1999999999999999E-3</v>
      </c>
      <c r="K432">
        <v>7.22E-2</v>
      </c>
      <c r="L432">
        <v>0.83720000000000006</v>
      </c>
      <c r="M432">
        <v>2.7900000000000001E-2</v>
      </c>
      <c r="N432">
        <v>0.1099</v>
      </c>
      <c r="O432">
        <v>5.7999999999999996E-3</v>
      </c>
      <c r="P432">
        <v>8.6599999999999996E-2</v>
      </c>
      <c r="Q432" s="1">
        <v>62041.39</v>
      </c>
      <c r="R432">
        <v>0.34889999999999999</v>
      </c>
      <c r="S432">
        <v>0.19420000000000001</v>
      </c>
      <c r="T432">
        <v>0.45679999999999998</v>
      </c>
      <c r="U432">
        <v>13</v>
      </c>
      <c r="V432" s="1">
        <v>94311.08</v>
      </c>
      <c r="W432">
        <v>374.25</v>
      </c>
      <c r="X432" s="1">
        <v>162866.60999999999</v>
      </c>
      <c r="Y432">
        <v>0.78120000000000001</v>
      </c>
      <c r="Z432">
        <v>0.19950000000000001</v>
      </c>
      <c r="AA432">
        <v>1.9300000000000001E-2</v>
      </c>
      <c r="AB432">
        <v>0.21879999999999999</v>
      </c>
      <c r="AC432">
        <v>162.87</v>
      </c>
      <c r="AD432" s="1">
        <v>6563.82</v>
      </c>
      <c r="AE432">
        <v>760.48</v>
      </c>
      <c r="AF432" s="1">
        <v>185252.28</v>
      </c>
      <c r="AG432">
        <v>496</v>
      </c>
      <c r="AH432" s="1">
        <v>53315</v>
      </c>
      <c r="AI432" s="1">
        <v>88197</v>
      </c>
      <c r="AJ432">
        <v>68.099999999999994</v>
      </c>
      <c r="AK432">
        <v>39.5</v>
      </c>
      <c r="AL432">
        <v>40.74</v>
      </c>
      <c r="AM432">
        <v>4.3</v>
      </c>
      <c r="AN432" s="1">
        <v>1280.71</v>
      </c>
      <c r="AO432">
        <v>0.68279999999999996</v>
      </c>
      <c r="AP432" s="1">
        <v>1273.31</v>
      </c>
      <c r="AQ432" s="1">
        <v>1590.86</v>
      </c>
      <c r="AR432" s="1">
        <v>6510.65</v>
      </c>
      <c r="AS432">
        <v>692.83</v>
      </c>
      <c r="AT432">
        <v>215.69</v>
      </c>
      <c r="AU432" s="1">
        <v>10283.35</v>
      </c>
      <c r="AV432" s="1">
        <v>3031.06</v>
      </c>
      <c r="AW432">
        <v>0.26900000000000002</v>
      </c>
      <c r="AX432" s="1">
        <v>7166.21</v>
      </c>
      <c r="AY432">
        <v>0.63600000000000001</v>
      </c>
      <c r="AZ432">
        <v>799.31</v>
      </c>
      <c r="BA432">
        <v>7.0900000000000005E-2</v>
      </c>
      <c r="BB432">
        <v>271.77999999999997</v>
      </c>
      <c r="BC432">
        <v>2.41E-2</v>
      </c>
      <c r="BD432" s="1">
        <v>11268.35</v>
      </c>
      <c r="BE432" s="1">
        <v>1648.96</v>
      </c>
      <c r="BF432">
        <v>0.2165</v>
      </c>
      <c r="BG432">
        <v>0.6</v>
      </c>
      <c r="BH432">
        <v>0.21110000000000001</v>
      </c>
      <c r="BI432">
        <v>0.13600000000000001</v>
      </c>
      <c r="BJ432">
        <v>4.2299999999999997E-2</v>
      </c>
      <c r="BK432">
        <v>1.0699999999999999E-2</v>
      </c>
    </row>
    <row r="433" spans="1:63" x14ac:dyDescent="0.25">
      <c r="A433" t="s">
        <v>431</v>
      </c>
      <c r="B433">
        <v>47076</v>
      </c>
      <c r="C433">
        <v>36</v>
      </c>
      <c r="D433">
        <v>9.64</v>
      </c>
      <c r="E433">
        <v>347.09</v>
      </c>
      <c r="F433">
        <v>485.8</v>
      </c>
      <c r="G433">
        <v>2.47E-2</v>
      </c>
      <c r="H433">
        <v>0</v>
      </c>
      <c r="I433">
        <v>8.2000000000000007E-3</v>
      </c>
      <c r="J433">
        <v>2.0999999999999999E-3</v>
      </c>
      <c r="K433">
        <v>0.1101</v>
      </c>
      <c r="L433">
        <v>0.84179999999999999</v>
      </c>
      <c r="M433">
        <v>1.2999999999999999E-2</v>
      </c>
      <c r="N433">
        <v>0.159</v>
      </c>
      <c r="O433">
        <v>0</v>
      </c>
      <c r="P433">
        <v>0.10639999999999999</v>
      </c>
      <c r="Q433" s="1">
        <v>56560.24</v>
      </c>
      <c r="R433">
        <v>0.31819999999999998</v>
      </c>
      <c r="S433">
        <v>0.15909999999999999</v>
      </c>
      <c r="T433">
        <v>0.52270000000000005</v>
      </c>
      <c r="U433">
        <v>6</v>
      </c>
      <c r="V433" s="1">
        <v>70319</v>
      </c>
      <c r="W433">
        <v>56.21</v>
      </c>
      <c r="X433" s="1">
        <v>164938.26</v>
      </c>
      <c r="Y433">
        <v>0.8931</v>
      </c>
      <c r="Z433">
        <v>5.5100000000000003E-2</v>
      </c>
      <c r="AA433">
        <v>5.1900000000000002E-2</v>
      </c>
      <c r="AB433">
        <v>0.1069</v>
      </c>
      <c r="AC433">
        <v>164.94</v>
      </c>
      <c r="AD433" s="1">
        <v>3963.32</v>
      </c>
      <c r="AE433">
        <v>569.03</v>
      </c>
      <c r="AF433" s="1">
        <v>93931.64</v>
      </c>
      <c r="AG433">
        <v>117</v>
      </c>
      <c r="AH433" s="1">
        <v>34571</v>
      </c>
      <c r="AI433" s="1">
        <v>55850</v>
      </c>
      <c r="AJ433">
        <v>50.25</v>
      </c>
      <c r="AK433">
        <v>21.99</v>
      </c>
      <c r="AL433">
        <v>32.4</v>
      </c>
      <c r="AM433">
        <v>5.5</v>
      </c>
      <c r="AN433" s="1">
        <v>1613.31</v>
      </c>
      <c r="AO433">
        <v>1.3740000000000001</v>
      </c>
      <c r="AP433" s="1">
        <v>1894.83</v>
      </c>
      <c r="AQ433" s="1">
        <v>1895.91</v>
      </c>
      <c r="AR433" s="1">
        <v>5854.4</v>
      </c>
      <c r="AS433">
        <v>230.17</v>
      </c>
      <c r="AT433">
        <v>126.36</v>
      </c>
      <c r="AU433" s="1">
        <v>10001.68</v>
      </c>
      <c r="AV433" s="1">
        <v>4813.7299999999996</v>
      </c>
      <c r="AW433">
        <v>0.40100000000000002</v>
      </c>
      <c r="AX433" s="1">
        <v>3538.88</v>
      </c>
      <c r="AY433">
        <v>0.29480000000000001</v>
      </c>
      <c r="AZ433" s="1">
        <v>3115.39</v>
      </c>
      <c r="BA433">
        <v>0.25950000000000001</v>
      </c>
      <c r="BB433">
        <v>535.1</v>
      </c>
      <c r="BC433">
        <v>4.4600000000000001E-2</v>
      </c>
      <c r="BD433" s="1">
        <v>12003.11</v>
      </c>
      <c r="BE433" s="1">
        <v>8573.65</v>
      </c>
      <c r="BF433">
        <v>2.4672000000000001</v>
      </c>
      <c r="BG433">
        <v>0.59950000000000003</v>
      </c>
      <c r="BH433">
        <v>0.20599999999999999</v>
      </c>
      <c r="BI433">
        <v>0.14269999999999999</v>
      </c>
      <c r="BJ433">
        <v>2.92E-2</v>
      </c>
      <c r="BK433">
        <v>2.2499999999999999E-2</v>
      </c>
    </row>
    <row r="434" spans="1:63" x14ac:dyDescent="0.25">
      <c r="A434" t="s">
        <v>432</v>
      </c>
      <c r="B434">
        <v>46896</v>
      </c>
      <c r="C434">
        <v>39</v>
      </c>
      <c r="D434">
        <v>263.58</v>
      </c>
      <c r="E434" s="1">
        <v>10279.49</v>
      </c>
      <c r="F434" s="1">
        <v>9894.25</v>
      </c>
      <c r="G434">
        <v>3.1300000000000001E-2</v>
      </c>
      <c r="H434">
        <v>2.9999999999999997E-4</v>
      </c>
      <c r="I434">
        <v>0.2261</v>
      </c>
      <c r="J434">
        <v>2.0999999999999999E-3</v>
      </c>
      <c r="K434">
        <v>0.05</v>
      </c>
      <c r="L434">
        <v>0.61799999999999999</v>
      </c>
      <c r="M434">
        <v>7.22E-2</v>
      </c>
      <c r="N434">
        <v>0.2646</v>
      </c>
      <c r="O434">
        <v>3.7100000000000001E-2</v>
      </c>
      <c r="P434">
        <v>0.1512</v>
      </c>
      <c r="Q434" s="1">
        <v>68577.179999999993</v>
      </c>
      <c r="R434">
        <v>0.22239999999999999</v>
      </c>
      <c r="S434">
        <v>0.14099999999999999</v>
      </c>
      <c r="T434">
        <v>0.63649999999999995</v>
      </c>
      <c r="U434">
        <v>65.5</v>
      </c>
      <c r="V434" s="1">
        <v>84059.5</v>
      </c>
      <c r="W434">
        <v>155.59</v>
      </c>
      <c r="X434" s="1">
        <v>111093.96</v>
      </c>
      <c r="Y434">
        <v>0.81430000000000002</v>
      </c>
      <c r="Z434">
        <v>0.16719999999999999</v>
      </c>
      <c r="AA434">
        <v>1.8499999999999999E-2</v>
      </c>
      <c r="AB434">
        <v>0.1857</v>
      </c>
      <c r="AC434">
        <v>111.09</v>
      </c>
      <c r="AD434" s="1">
        <v>4144.8599999999997</v>
      </c>
      <c r="AE434">
        <v>577.28</v>
      </c>
      <c r="AF434" s="1">
        <v>121844.62</v>
      </c>
      <c r="AG434">
        <v>248</v>
      </c>
      <c r="AH434" s="1">
        <v>46153</v>
      </c>
      <c r="AI434" s="1">
        <v>70995</v>
      </c>
      <c r="AJ434">
        <v>74.2</v>
      </c>
      <c r="AK434">
        <v>36.909999999999997</v>
      </c>
      <c r="AL434">
        <v>35.18</v>
      </c>
      <c r="AM434">
        <v>4.5</v>
      </c>
      <c r="AN434" s="1">
        <v>1557.95</v>
      </c>
      <c r="AO434">
        <v>1.0314000000000001</v>
      </c>
      <c r="AP434" s="1">
        <v>1385.53</v>
      </c>
      <c r="AQ434" s="1">
        <v>2109.16</v>
      </c>
      <c r="AR434" s="1">
        <v>6283.65</v>
      </c>
      <c r="AS434">
        <v>660.5</v>
      </c>
      <c r="AT434">
        <v>434.83</v>
      </c>
      <c r="AU434" s="1">
        <v>10873.68</v>
      </c>
      <c r="AV434" s="1">
        <v>5815.11</v>
      </c>
      <c r="AW434">
        <v>0.47310000000000002</v>
      </c>
      <c r="AX434" s="1">
        <v>5303.69</v>
      </c>
      <c r="AY434">
        <v>0.43149999999999999</v>
      </c>
      <c r="AZ434">
        <v>672.99</v>
      </c>
      <c r="BA434">
        <v>5.4800000000000001E-2</v>
      </c>
      <c r="BB434">
        <v>499.24</v>
      </c>
      <c r="BC434">
        <v>4.0599999999999997E-2</v>
      </c>
      <c r="BD434" s="1">
        <v>12291.03</v>
      </c>
      <c r="BE434" s="1">
        <v>4694.93</v>
      </c>
      <c r="BF434">
        <v>1.1228</v>
      </c>
      <c r="BG434">
        <v>0.56340000000000001</v>
      </c>
      <c r="BH434">
        <v>0.21179999999999999</v>
      </c>
      <c r="BI434">
        <v>0.17499999999999999</v>
      </c>
      <c r="BJ434">
        <v>3.39E-2</v>
      </c>
      <c r="BK434">
        <v>1.5900000000000001E-2</v>
      </c>
    </row>
    <row r="435" spans="1:63" x14ac:dyDescent="0.25">
      <c r="A435" t="s">
        <v>433</v>
      </c>
      <c r="B435">
        <v>47084</v>
      </c>
      <c r="C435">
        <v>74</v>
      </c>
      <c r="D435">
        <v>18.71</v>
      </c>
      <c r="E435" s="1">
        <v>1384.39</v>
      </c>
      <c r="F435" s="1">
        <v>1266.33</v>
      </c>
      <c r="G435">
        <v>4.7000000000000002E-3</v>
      </c>
      <c r="H435">
        <v>8.0000000000000004E-4</v>
      </c>
      <c r="I435">
        <v>1.12E-2</v>
      </c>
      <c r="J435">
        <v>0</v>
      </c>
      <c r="K435">
        <v>5.4899999999999997E-2</v>
      </c>
      <c r="L435">
        <v>0.91990000000000005</v>
      </c>
      <c r="M435">
        <v>8.5000000000000006E-3</v>
      </c>
      <c r="N435">
        <v>0.37740000000000001</v>
      </c>
      <c r="O435">
        <v>1.43E-2</v>
      </c>
      <c r="P435">
        <v>0.1673</v>
      </c>
      <c r="Q435" s="1">
        <v>55326.62</v>
      </c>
      <c r="R435">
        <v>0.17649999999999999</v>
      </c>
      <c r="S435">
        <v>9.4100000000000003E-2</v>
      </c>
      <c r="T435">
        <v>0.72940000000000005</v>
      </c>
      <c r="U435">
        <v>10.5</v>
      </c>
      <c r="V435" s="1">
        <v>62773.05</v>
      </c>
      <c r="W435">
        <v>129.12</v>
      </c>
      <c r="X435" s="1">
        <v>130670.84</v>
      </c>
      <c r="Y435">
        <v>0.81469999999999998</v>
      </c>
      <c r="Z435">
        <v>0.13600000000000001</v>
      </c>
      <c r="AA435">
        <v>4.9299999999999997E-2</v>
      </c>
      <c r="AB435">
        <v>0.18529999999999999</v>
      </c>
      <c r="AC435">
        <v>130.66999999999999</v>
      </c>
      <c r="AD435" s="1">
        <v>4186.5200000000004</v>
      </c>
      <c r="AE435">
        <v>530.89</v>
      </c>
      <c r="AF435" s="1">
        <v>118251.39</v>
      </c>
      <c r="AG435">
        <v>229</v>
      </c>
      <c r="AH435" s="1">
        <v>31835</v>
      </c>
      <c r="AI435" s="1">
        <v>48916</v>
      </c>
      <c r="AJ435">
        <v>55.21</v>
      </c>
      <c r="AK435">
        <v>28.86</v>
      </c>
      <c r="AL435">
        <v>42.7</v>
      </c>
      <c r="AM435">
        <v>4</v>
      </c>
      <c r="AN435">
        <v>0</v>
      </c>
      <c r="AO435">
        <v>1.0524</v>
      </c>
      <c r="AP435" s="1">
        <v>1386.27</v>
      </c>
      <c r="AQ435" s="1">
        <v>1990.94</v>
      </c>
      <c r="AR435" s="1">
        <v>6099.95</v>
      </c>
      <c r="AS435">
        <v>535.28</v>
      </c>
      <c r="AT435">
        <v>79.39</v>
      </c>
      <c r="AU435" s="1">
        <v>10091.81</v>
      </c>
      <c r="AV435" s="1">
        <v>6476.44</v>
      </c>
      <c r="AW435">
        <v>0.54020000000000001</v>
      </c>
      <c r="AX435" s="1">
        <v>3890.45</v>
      </c>
      <c r="AY435">
        <v>0.32450000000000001</v>
      </c>
      <c r="AZ435">
        <v>936.6</v>
      </c>
      <c r="BA435">
        <v>7.8100000000000003E-2</v>
      </c>
      <c r="BB435">
        <v>685.23</v>
      </c>
      <c r="BC435">
        <v>5.7200000000000001E-2</v>
      </c>
      <c r="BD435" s="1">
        <v>11988.72</v>
      </c>
      <c r="BE435" s="1">
        <v>4276.04</v>
      </c>
      <c r="BF435">
        <v>1.5398000000000001</v>
      </c>
      <c r="BG435">
        <v>0.52370000000000005</v>
      </c>
      <c r="BH435">
        <v>0.22869999999999999</v>
      </c>
      <c r="BI435">
        <v>0.1971</v>
      </c>
      <c r="BJ435">
        <v>3.4799999999999998E-2</v>
      </c>
      <c r="BK435">
        <v>1.5699999999999999E-2</v>
      </c>
    </row>
    <row r="436" spans="1:63" x14ac:dyDescent="0.25">
      <c r="A436" t="s">
        <v>434</v>
      </c>
      <c r="B436">
        <v>44644</v>
      </c>
      <c r="C436">
        <v>53</v>
      </c>
      <c r="D436">
        <v>68.790000000000006</v>
      </c>
      <c r="E436" s="1">
        <v>3645.67</v>
      </c>
      <c r="F436" s="1">
        <v>3220.43</v>
      </c>
      <c r="G436">
        <v>6.1000000000000004E-3</v>
      </c>
      <c r="H436">
        <v>1.6000000000000001E-3</v>
      </c>
      <c r="I436">
        <v>3.1099999999999999E-2</v>
      </c>
      <c r="J436">
        <v>2E-3</v>
      </c>
      <c r="K436">
        <v>2.3400000000000001E-2</v>
      </c>
      <c r="L436">
        <v>0.85009999999999997</v>
      </c>
      <c r="M436">
        <v>8.5699999999999998E-2</v>
      </c>
      <c r="N436">
        <v>0.52959999999999996</v>
      </c>
      <c r="O436">
        <v>1.1999999999999999E-3</v>
      </c>
      <c r="P436">
        <v>0.13159999999999999</v>
      </c>
      <c r="Q436" s="1">
        <v>56695.75</v>
      </c>
      <c r="R436">
        <v>0.31490000000000001</v>
      </c>
      <c r="S436">
        <v>0.17130000000000001</v>
      </c>
      <c r="T436">
        <v>0.51380000000000003</v>
      </c>
      <c r="U436">
        <v>29</v>
      </c>
      <c r="V436" s="1">
        <v>86898.79</v>
      </c>
      <c r="W436">
        <v>119.56</v>
      </c>
      <c r="X436" s="1">
        <v>105509.28</v>
      </c>
      <c r="Y436">
        <v>0.7097</v>
      </c>
      <c r="Z436">
        <v>0.27239999999999998</v>
      </c>
      <c r="AA436">
        <v>1.7899999999999999E-2</v>
      </c>
      <c r="AB436">
        <v>0.2903</v>
      </c>
      <c r="AC436">
        <v>105.51</v>
      </c>
      <c r="AD436" s="1">
        <v>3291.22</v>
      </c>
      <c r="AE436">
        <v>490.24</v>
      </c>
      <c r="AF436" s="1">
        <v>108486.19</v>
      </c>
      <c r="AG436">
        <v>166</v>
      </c>
      <c r="AH436" s="1">
        <v>29127</v>
      </c>
      <c r="AI436" s="1">
        <v>44500</v>
      </c>
      <c r="AJ436">
        <v>45.06</v>
      </c>
      <c r="AK436">
        <v>29.9</v>
      </c>
      <c r="AL436">
        <v>33.65</v>
      </c>
      <c r="AM436">
        <v>2.2999999999999998</v>
      </c>
      <c r="AN436" s="1">
        <v>1578.62</v>
      </c>
      <c r="AO436">
        <v>1.51</v>
      </c>
      <c r="AP436" s="1">
        <v>1607.73</v>
      </c>
      <c r="AQ436" s="1">
        <v>1850.3</v>
      </c>
      <c r="AR436" s="1">
        <v>6648.12</v>
      </c>
      <c r="AS436">
        <v>442.16</v>
      </c>
      <c r="AT436">
        <v>194.22</v>
      </c>
      <c r="AU436" s="1">
        <v>10742.52</v>
      </c>
      <c r="AV436" s="1">
        <v>6052.45</v>
      </c>
      <c r="AW436">
        <v>0.47770000000000001</v>
      </c>
      <c r="AX436" s="1">
        <v>4731.43</v>
      </c>
      <c r="AY436">
        <v>0.3735</v>
      </c>
      <c r="AZ436">
        <v>703.54</v>
      </c>
      <c r="BA436">
        <v>5.5500000000000001E-2</v>
      </c>
      <c r="BB436" s="1">
        <v>1181.3499999999999</v>
      </c>
      <c r="BC436">
        <v>9.3200000000000005E-2</v>
      </c>
      <c r="BD436" s="1">
        <v>12668.76</v>
      </c>
      <c r="BE436" s="1">
        <v>3433.16</v>
      </c>
      <c r="BF436">
        <v>1.1631</v>
      </c>
      <c r="BG436">
        <v>0.48259999999999997</v>
      </c>
      <c r="BH436">
        <v>0.1963</v>
      </c>
      <c r="BI436">
        <v>0.28399999999999997</v>
      </c>
      <c r="BJ436">
        <v>3.0200000000000001E-2</v>
      </c>
      <c r="BK436">
        <v>7.0000000000000001E-3</v>
      </c>
    </row>
    <row r="437" spans="1:63" x14ac:dyDescent="0.25">
      <c r="A437" t="s">
        <v>435</v>
      </c>
      <c r="B437">
        <v>49932</v>
      </c>
      <c r="C437">
        <v>29</v>
      </c>
      <c r="D437">
        <v>212.55</v>
      </c>
      <c r="E437" s="1">
        <v>6164.01</v>
      </c>
      <c r="F437" s="1">
        <v>5894.69</v>
      </c>
      <c r="G437">
        <v>8.0000000000000002E-3</v>
      </c>
      <c r="H437">
        <v>8.0000000000000004E-4</v>
      </c>
      <c r="I437">
        <v>0.1416</v>
      </c>
      <c r="J437">
        <v>1.4E-3</v>
      </c>
      <c r="K437">
        <v>3.3599999999999998E-2</v>
      </c>
      <c r="L437">
        <v>0.73329999999999995</v>
      </c>
      <c r="M437">
        <v>8.1199999999999994E-2</v>
      </c>
      <c r="N437">
        <v>0.44030000000000002</v>
      </c>
      <c r="O437">
        <v>9.1999999999999998E-3</v>
      </c>
      <c r="P437">
        <v>0.1226</v>
      </c>
      <c r="Q437" s="1">
        <v>49274.06</v>
      </c>
      <c r="R437">
        <v>0.33150000000000002</v>
      </c>
      <c r="S437">
        <v>0.1575</v>
      </c>
      <c r="T437">
        <v>0.51100000000000001</v>
      </c>
      <c r="U437">
        <v>30</v>
      </c>
      <c r="V437" s="1">
        <v>83498.73</v>
      </c>
      <c r="W437">
        <v>205.45</v>
      </c>
      <c r="X437" s="1">
        <v>156597.88</v>
      </c>
      <c r="Y437">
        <v>0.81100000000000005</v>
      </c>
      <c r="Z437">
        <v>0.15679999999999999</v>
      </c>
      <c r="AA437">
        <v>3.2099999999999997E-2</v>
      </c>
      <c r="AB437">
        <v>0.189</v>
      </c>
      <c r="AC437">
        <v>156.6</v>
      </c>
      <c r="AD437" s="1">
        <v>5078.47</v>
      </c>
      <c r="AE437">
        <v>747.67</v>
      </c>
      <c r="AF437" s="1">
        <v>148870.41</v>
      </c>
      <c r="AG437">
        <v>392</v>
      </c>
      <c r="AH437" s="1">
        <v>33263</v>
      </c>
      <c r="AI437" s="1">
        <v>55907</v>
      </c>
      <c r="AJ437">
        <v>59.5</v>
      </c>
      <c r="AK437">
        <v>30.3</v>
      </c>
      <c r="AL437">
        <v>37.92</v>
      </c>
      <c r="AM437">
        <v>5.8</v>
      </c>
      <c r="AN437">
        <v>0</v>
      </c>
      <c r="AO437">
        <v>0.75249999999999995</v>
      </c>
      <c r="AP437" s="1">
        <v>1077.06</v>
      </c>
      <c r="AQ437" s="1">
        <v>2004</v>
      </c>
      <c r="AR437" s="1">
        <v>4754.34</v>
      </c>
      <c r="AS437">
        <v>365.78</v>
      </c>
      <c r="AT437">
        <v>358.84</v>
      </c>
      <c r="AU437" s="1">
        <v>8560.02</v>
      </c>
      <c r="AV437" s="1">
        <v>4307.13</v>
      </c>
      <c r="AW437">
        <v>0.41689999999999999</v>
      </c>
      <c r="AX437" s="1">
        <v>4607.46</v>
      </c>
      <c r="AY437">
        <v>0.44600000000000001</v>
      </c>
      <c r="AZ437">
        <v>627.83000000000004</v>
      </c>
      <c r="BA437">
        <v>6.08E-2</v>
      </c>
      <c r="BB437">
        <v>788.18</v>
      </c>
      <c r="BC437">
        <v>7.6300000000000007E-2</v>
      </c>
      <c r="BD437" s="1">
        <v>10330.6</v>
      </c>
      <c r="BE437" s="1">
        <v>2963.76</v>
      </c>
      <c r="BF437">
        <v>0.60929999999999995</v>
      </c>
      <c r="BG437">
        <v>0.54239999999999999</v>
      </c>
      <c r="BH437">
        <v>0.2228</v>
      </c>
      <c r="BI437">
        <v>0.1741</v>
      </c>
      <c r="BJ437">
        <v>4.7399999999999998E-2</v>
      </c>
      <c r="BK437">
        <v>1.32E-2</v>
      </c>
    </row>
    <row r="438" spans="1:63" x14ac:dyDescent="0.25">
      <c r="A438" t="s">
        <v>436</v>
      </c>
      <c r="B438">
        <v>48421</v>
      </c>
      <c r="C438">
        <v>35</v>
      </c>
      <c r="D438">
        <v>34.19</v>
      </c>
      <c r="E438" s="1">
        <v>1196.54</v>
      </c>
      <c r="F438" s="1">
        <v>1301.97</v>
      </c>
      <c r="G438">
        <v>9.1999999999999998E-3</v>
      </c>
      <c r="H438">
        <v>0</v>
      </c>
      <c r="I438">
        <v>1.15E-2</v>
      </c>
      <c r="J438">
        <v>3.2000000000000002E-3</v>
      </c>
      <c r="K438">
        <v>2.3199999999999998E-2</v>
      </c>
      <c r="L438">
        <v>0.92800000000000005</v>
      </c>
      <c r="M438">
        <v>2.4899999999999999E-2</v>
      </c>
      <c r="N438">
        <v>0.31040000000000001</v>
      </c>
      <c r="O438">
        <v>1.0699999999999999E-2</v>
      </c>
      <c r="P438">
        <v>7.0699999999999999E-2</v>
      </c>
      <c r="Q438" s="1">
        <v>47764.23</v>
      </c>
      <c r="R438">
        <v>0.43330000000000002</v>
      </c>
      <c r="S438">
        <v>0.2</v>
      </c>
      <c r="T438">
        <v>0.36670000000000003</v>
      </c>
      <c r="U438">
        <v>21.5</v>
      </c>
      <c r="V438" s="1">
        <v>42429.03</v>
      </c>
      <c r="W438">
        <v>54.89</v>
      </c>
      <c r="X438" s="1">
        <v>157781.49</v>
      </c>
      <c r="Y438">
        <v>0.82189999999999996</v>
      </c>
      <c r="Z438">
        <v>0.1169</v>
      </c>
      <c r="AA438">
        <v>6.1100000000000002E-2</v>
      </c>
      <c r="AB438">
        <v>0.17810000000000001</v>
      </c>
      <c r="AC438">
        <v>157.78</v>
      </c>
      <c r="AD438" s="1">
        <v>4278.07</v>
      </c>
      <c r="AE438">
        <v>496.69</v>
      </c>
      <c r="AF438" s="1">
        <v>141390.32</v>
      </c>
      <c r="AG438">
        <v>357</v>
      </c>
      <c r="AH438" s="1">
        <v>35557</v>
      </c>
      <c r="AI438" s="1">
        <v>61577</v>
      </c>
      <c r="AJ438">
        <v>49.93</v>
      </c>
      <c r="AK438">
        <v>24.66</v>
      </c>
      <c r="AL438">
        <v>32.42</v>
      </c>
      <c r="AM438">
        <v>6</v>
      </c>
      <c r="AN438">
        <v>0</v>
      </c>
      <c r="AO438">
        <v>0.64029999999999998</v>
      </c>
      <c r="AP438" s="1">
        <v>1202.9000000000001</v>
      </c>
      <c r="AQ438" s="1">
        <v>1518.26</v>
      </c>
      <c r="AR438" s="1">
        <v>4802.09</v>
      </c>
      <c r="AS438">
        <v>352.43</v>
      </c>
      <c r="AT438">
        <v>241.69</v>
      </c>
      <c r="AU438" s="1">
        <v>8117.35</v>
      </c>
      <c r="AV438" s="1">
        <v>3750.75</v>
      </c>
      <c r="AW438">
        <v>0.34279999999999999</v>
      </c>
      <c r="AX438" s="1">
        <v>3517.51</v>
      </c>
      <c r="AY438">
        <v>0.32150000000000001</v>
      </c>
      <c r="AZ438" s="1">
        <v>2772.58</v>
      </c>
      <c r="BA438">
        <v>0.25340000000000001</v>
      </c>
      <c r="BB438">
        <v>901.26</v>
      </c>
      <c r="BC438">
        <v>8.2400000000000001E-2</v>
      </c>
      <c r="BD438" s="1">
        <v>10942.1</v>
      </c>
      <c r="BE438" s="1">
        <v>3144.31</v>
      </c>
      <c r="BF438">
        <v>0.62709999999999999</v>
      </c>
      <c r="BG438">
        <v>0.51180000000000003</v>
      </c>
      <c r="BH438">
        <v>0.1744</v>
      </c>
      <c r="BI438">
        <v>0.27800000000000002</v>
      </c>
      <c r="BJ438">
        <v>2.2200000000000001E-2</v>
      </c>
      <c r="BK438">
        <v>1.3599999999999999E-2</v>
      </c>
    </row>
    <row r="439" spans="1:63" x14ac:dyDescent="0.25">
      <c r="A439" t="s">
        <v>437</v>
      </c>
      <c r="B439">
        <v>49460</v>
      </c>
      <c r="C439">
        <v>66</v>
      </c>
      <c r="D439">
        <v>11.23</v>
      </c>
      <c r="E439">
        <v>741.4</v>
      </c>
      <c r="F439">
        <v>723.14</v>
      </c>
      <c r="G439">
        <v>1.4E-3</v>
      </c>
      <c r="H439">
        <v>0</v>
      </c>
      <c r="I439">
        <v>1.2699999999999999E-2</v>
      </c>
      <c r="J439">
        <v>0</v>
      </c>
      <c r="K439">
        <v>5.0700000000000002E-2</v>
      </c>
      <c r="L439">
        <v>0.91239999999999999</v>
      </c>
      <c r="M439">
        <v>2.2800000000000001E-2</v>
      </c>
      <c r="N439">
        <v>0.54039999999999999</v>
      </c>
      <c r="O439">
        <v>1.01E-2</v>
      </c>
      <c r="P439">
        <v>0.13120000000000001</v>
      </c>
      <c r="Q439" s="1">
        <v>49658.68</v>
      </c>
      <c r="R439">
        <v>0.2</v>
      </c>
      <c r="S439">
        <v>0.15</v>
      </c>
      <c r="T439">
        <v>0.65</v>
      </c>
      <c r="U439">
        <v>7.3</v>
      </c>
      <c r="V439" s="1">
        <v>70106.34</v>
      </c>
      <c r="W439">
        <v>96.8</v>
      </c>
      <c r="X439" s="1">
        <v>120016.63</v>
      </c>
      <c r="Y439">
        <v>0.90969999999999995</v>
      </c>
      <c r="Z439">
        <v>4.6600000000000003E-2</v>
      </c>
      <c r="AA439">
        <v>4.3799999999999999E-2</v>
      </c>
      <c r="AB439">
        <v>9.0300000000000005E-2</v>
      </c>
      <c r="AC439">
        <v>120.02</v>
      </c>
      <c r="AD439" s="1">
        <v>3245.5</v>
      </c>
      <c r="AE439">
        <v>422.87</v>
      </c>
      <c r="AF439" s="1">
        <v>90514.2</v>
      </c>
      <c r="AG439">
        <v>101</v>
      </c>
      <c r="AH439" s="1">
        <v>27365</v>
      </c>
      <c r="AI439" s="1">
        <v>41618</v>
      </c>
      <c r="AJ439">
        <v>33.299999999999997</v>
      </c>
      <c r="AK439">
        <v>26.6</v>
      </c>
      <c r="AL439">
        <v>29.83</v>
      </c>
      <c r="AM439">
        <v>4.4000000000000004</v>
      </c>
      <c r="AN439" s="1">
        <v>1120.8399999999999</v>
      </c>
      <c r="AO439">
        <v>1.9560999999999999</v>
      </c>
      <c r="AP439" s="1">
        <v>1543.4</v>
      </c>
      <c r="AQ439" s="1">
        <v>2497.54</v>
      </c>
      <c r="AR439" s="1">
        <v>6432.39</v>
      </c>
      <c r="AS439">
        <v>682.24</v>
      </c>
      <c r="AT439">
        <v>622.21</v>
      </c>
      <c r="AU439" s="1">
        <v>11777.77</v>
      </c>
      <c r="AV439" s="1">
        <v>8131.89</v>
      </c>
      <c r="AW439">
        <v>0.55510000000000004</v>
      </c>
      <c r="AX439" s="1">
        <v>3900.82</v>
      </c>
      <c r="AY439">
        <v>0.26629999999999998</v>
      </c>
      <c r="AZ439" s="1">
        <v>1637.42</v>
      </c>
      <c r="BA439">
        <v>0.1118</v>
      </c>
      <c r="BB439">
        <v>980.29</v>
      </c>
      <c r="BC439">
        <v>6.6900000000000001E-2</v>
      </c>
      <c r="BD439" s="1">
        <v>14650.42</v>
      </c>
      <c r="BE439" s="1">
        <v>7580.36</v>
      </c>
      <c r="BF439">
        <v>3.4655999999999998</v>
      </c>
      <c r="BG439">
        <v>0.52310000000000001</v>
      </c>
      <c r="BH439">
        <v>0.21</v>
      </c>
      <c r="BI439">
        <v>0.22320000000000001</v>
      </c>
      <c r="BJ439">
        <v>2.2800000000000001E-2</v>
      </c>
      <c r="BK439">
        <v>2.1000000000000001E-2</v>
      </c>
    </row>
    <row r="440" spans="1:63" x14ac:dyDescent="0.25">
      <c r="A440" t="s">
        <v>438</v>
      </c>
      <c r="B440">
        <v>48348</v>
      </c>
      <c r="C440">
        <v>18</v>
      </c>
      <c r="D440">
        <v>116.18</v>
      </c>
      <c r="E440" s="1">
        <v>2091.3200000000002</v>
      </c>
      <c r="F440" s="1">
        <v>1928.83</v>
      </c>
      <c r="G440">
        <v>1.5900000000000001E-2</v>
      </c>
      <c r="H440">
        <v>0</v>
      </c>
      <c r="I440">
        <v>7.4000000000000003E-3</v>
      </c>
      <c r="J440">
        <v>1.6000000000000001E-3</v>
      </c>
      <c r="K440">
        <v>2.7099999999999999E-2</v>
      </c>
      <c r="L440">
        <v>0.93069999999999997</v>
      </c>
      <c r="M440">
        <v>1.7399999999999999E-2</v>
      </c>
      <c r="N440">
        <v>0.18720000000000001</v>
      </c>
      <c r="O440">
        <v>9.5999999999999992E-3</v>
      </c>
      <c r="P440">
        <v>7.7600000000000002E-2</v>
      </c>
      <c r="Q440" s="1">
        <v>55296.97</v>
      </c>
      <c r="R440">
        <v>0.29010000000000002</v>
      </c>
      <c r="S440">
        <v>0.20610000000000001</v>
      </c>
      <c r="T440">
        <v>0.50380000000000003</v>
      </c>
      <c r="U440">
        <v>13.8</v>
      </c>
      <c r="V440" s="1">
        <v>79337.75</v>
      </c>
      <c r="W440">
        <v>148.24</v>
      </c>
      <c r="X440" s="1">
        <v>182123.73</v>
      </c>
      <c r="Y440">
        <v>0.8044</v>
      </c>
      <c r="Z440">
        <v>0.16039999999999999</v>
      </c>
      <c r="AA440">
        <v>3.5200000000000002E-2</v>
      </c>
      <c r="AB440">
        <v>0.1956</v>
      </c>
      <c r="AC440">
        <v>182.12</v>
      </c>
      <c r="AD440" s="1">
        <v>7632.4</v>
      </c>
      <c r="AE440">
        <v>986.46</v>
      </c>
      <c r="AF440" s="1">
        <v>185031.1</v>
      </c>
      <c r="AG440">
        <v>494</v>
      </c>
      <c r="AH440" s="1">
        <v>39918</v>
      </c>
      <c r="AI440" s="1">
        <v>77756</v>
      </c>
      <c r="AJ440">
        <v>53.5</v>
      </c>
      <c r="AK440">
        <v>41.47</v>
      </c>
      <c r="AL440">
        <v>41.57</v>
      </c>
      <c r="AM440">
        <v>4.5999999999999996</v>
      </c>
      <c r="AN440">
        <v>0</v>
      </c>
      <c r="AO440">
        <v>0.75470000000000004</v>
      </c>
      <c r="AP440" s="1">
        <v>1536.96</v>
      </c>
      <c r="AQ440" s="1">
        <v>1996.86</v>
      </c>
      <c r="AR440" s="1">
        <v>6798.96</v>
      </c>
      <c r="AS440">
        <v>517.17999999999995</v>
      </c>
      <c r="AT440">
        <v>135.07</v>
      </c>
      <c r="AU440" s="1">
        <v>10985.05</v>
      </c>
      <c r="AV440" s="1">
        <v>3958.7</v>
      </c>
      <c r="AW440">
        <v>0.34770000000000001</v>
      </c>
      <c r="AX440" s="1">
        <v>6513.6</v>
      </c>
      <c r="AY440">
        <v>0.57210000000000005</v>
      </c>
      <c r="AZ440">
        <v>455.81</v>
      </c>
      <c r="BA440">
        <v>0.04</v>
      </c>
      <c r="BB440">
        <v>456.87</v>
      </c>
      <c r="BC440">
        <v>4.0099999999999997E-2</v>
      </c>
      <c r="BD440" s="1">
        <v>11384.99</v>
      </c>
      <c r="BE440" s="1">
        <v>1677.35</v>
      </c>
      <c r="BF440">
        <v>0.2049</v>
      </c>
      <c r="BG440">
        <v>0.55940000000000001</v>
      </c>
      <c r="BH440">
        <v>0.21629999999999999</v>
      </c>
      <c r="BI440">
        <v>0.18279999999999999</v>
      </c>
      <c r="BJ440">
        <v>2.6200000000000001E-2</v>
      </c>
      <c r="BK440">
        <v>1.5299999999999999E-2</v>
      </c>
    </row>
    <row r="441" spans="1:63" x14ac:dyDescent="0.25">
      <c r="A441" t="s">
        <v>439</v>
      </c>
      <c r="B441">
        <v>44651</v>
      </c>
      <c r="C441">
        <v>48</v>
      </c>
      <c r="D441">
        <v>37.5</v>
      </c>
      <c r="E441" s="1">
        <v>1800.09</v>
      </c>
      <c r="F441" s="1">
        <v>1758.27</v>
      </c>
      <c r="G441">
        <v>2.3999999999999998E-3</v>
      </c>
      <c r="H441">
        <v>5.9999999999999995E-4</v>
      </c>
      <c r="I441">
        <v>1.4999999999999999E-2</v>
      </c>
      <c r="J441">
        <v>0</v>
      </c>
      <c r="K441">
        <v>9.9599999999999994E-2</v>
      </c>
      <c r="L441">
        <v>0.8236</v>
      </c>
      <c r="M441">
        <v>5.8900000000000001E-2</v>
      </c>
      <c r="N441">
        <v>0.46029999999999999</v>
      </c>
      <c r="O441">
        <v>1.6999999999999999E-3</v>
      </c>
      <c r="P441">
        <v>0.1966</v>
      </c>
      <c r="Q441" s="1">
        <v>58264.66</v>
      </c>
      <c r="R441">
        <v>0.33639999999999998</v>
      </c>
      <c r="S441">
        <v>0.31780000000000003</v>
      </c>
      <c r="T441">
        <v>0.3458</v>
      </c>
      <c r="U441">
        <v>13</v>
      </c>
      <c r="V441" s="1">
        <v>76025</v>
      </c>
      <c r="W441">
        <v>133.38</v>
      </c>
      <c r="X441" s="1">
        <v>341486.42</v>
      </c>
      <c r="Y441">
        <v>0.81330000000000002</v>
      </c>
      <c r="Z441">
        <v>0.1515</v>
      </c>
      <c r="AA441">
        <v>3.5200000000000002E-2</v>
      </c>
      <c r="AB441">
        <v>0.1867</v>
      </c>
      <c r="AC441">
        <v>341.49</v>
      </c>
      <c r="AD441" s="1">
        <v>8942.15</v>
      </c>
      <c r="AE441" s="1">
        <v>1031.46</v>
      </c>
      <c r="AF441" s="1">
        <v>339182.75</v>
      </c>
      <c r="AG441">
        <v>597</v>
      </c>
      <c r="AH441" s="1">
        <v>29212</v>
      </c>
      <c r="AI441" s="1">
        <v>54571</v>
      </c>
      <c r="AJ441">
        <v>59.04</v>
      </c>
      <c r="AK441">
        <v>24.65</v>
      </c>
      <c r="AL441">
        <v>26.78</v>
      </c>
      <c r="AM441">
        <v>2.8</v>
      </c>
      <c r="AN441">
        <v>0</v>
      </c>
      <c r="AO441">
        <v>1.655</v>
      </c>
      <c r="AP441" s="1">
        <v>1542.29</v>
      </c>
      <c r="AQ441" s="1">
        <v>2484.89</v>
      </c>
      <c r="AR441" s="1">
        <v>6405.15</v>
      </c>
      <c r="AS441" s="1">
        <v>1102.92</v>
      </c>
      <c r="AT441">
        <v>305.29000000000002</v>
      </c>
      <c r="AU441" s="1">
        <v>11840.56</v>
      </c>
      <c r="AV441" s="1">
        <v>3252.91</v>
      </c>
      <c r="AW441">
        <v>0.25340000000000001</v>
      </c>
      <c r="AX441" s="1">
        <v>7743.9</v>
      </c>
      <c r="AY441">
        <v>0.60319999999999996</v>
      </c>
      <c r="AZ441">
        <v>827.54</v>
      </c>
      <c r="BA441">
        <v>6.4500000000000002E-2</v>
      </c>
      <c r="BB441" s="1">
        <v>1014.74</v>
      </c>
      <c r="BC441">
        <v>7.9000000000000001E-2</v>
      </c>
      <c r="BD441" s="1">
        <v>12839.09</v>
      </c>
      <c r="BE441" s="1">
        <v>1545.47</v>
      </c>
      <c r="BF441">
        <v>0.32340000000000002</v>
      </c>
      <c r="BG441">
        <v>0.59199999999999997</v>
      </c>
      <c r="BH441">
        <v>0.19159999999999999</v>
      </c>
      <c r="BI441">
        <v>0.16170000000000001</v>
      </c>
      <c r="BJ441">
        <v>3.8100000000000002E-2</v>
      </c>
      <c r="BK441">
        <v>1.6500000000000001E-2</v>
      </c>
    </row>
    <row r="442" spans="1:63" x14ac:dyDescent="0.25">
      <c r="A442" t="s">
        <v>440</v>
      </c>
      <c r="B442">
        <v>44669</v>
      </c>
      <c r="C442">
        <v>16</v>
      </c>
      <c r="D442">
        <v>180.31</v>
      </c>
      <c r="E442" s="1">
        <v>2885.01</v>
      </c>
      <c r="F442" s="1">
        <v>1798.79</v>
      </c>
      <c r="G442">
        <v>7.1000000000000004E-3</v>
      </c>
      <c r="H442">
        <v>0</v>
      </c>
      <c r="I442">
        <v>6.4199999999999993E-2</v>
      </c>
      <c r="J442">
        <v>1.5E-3</v>
      </c>
      <c r="K442">
        <v>4.8500000000000001E-2</v>
      </c>
      <c r="L442">
        <v>0.78290000000000004</v>
      </c>
      <c r="M442">
        <v>9.5899999999999999E-2</v>
      </c>
      <c r="N442">
        <v>0.91820000000000002</v>
      </c>
      <c r="O442">
        <v>6.4999999999999997E-3</v>
      </c>
      <c r="P442">
        <v>0.2462</v>
      </c>
      <c r="Q442" s="1">
        <v>52750.41</v>
      </c>
      <c r="R442">
        <v>0.2109</v>
      </c>
      <c r="S442">
        <v>0.22450000000000001</v>
      </c>
      <c r="T442">
        <v>0.56459999999999999</v>
      </c>
      <c r="U442">
        <v>13.2</v>
      </c>
      <c r="V442" s="1">
        <v>72199.02</v>
      </c>
      <c r="W442">
        <v>213.13</v>
      </c>
      <c r="X442" s="1">
        <v>84046.52</v>
      </c>
      <c r="Y442">
        <v>0.63219999999999998</v>
      </c>
      <c r="Z442">
        <v>0.26850000000000002</v>
      </c>
      <c r="AA442">
        <v>9.9199999999999997E-2</v>
      </c>
      <c r="AB442">
        <v>0.36780000000000002</v>
      </c>
      <c r="AC442">
        <v>84.05</v>
      </c>
      <c r="AD442" s="1">
        <v>2003.3</v>
      </c>
      <c r="AE442">
        <v>275.58999999999997</v>
      </c>
      <c r="AF442" s="1">
        <v>72690.81</v>
      </c>
      <c r="AG442">
        <v>47</v>
      </c>
      <c r="AH442" s="1">
        <v>23007</v>
      </c>
      <c r="AI442" s="1">
        <v>44999</v>
      </c>
      <c r="AJ442">
        <v>36.9</v>
      </c>
      <c r="AK442">
        <v>22.09</v>
      </c>
      <c r="AL442">
        <v>23.11</v>
      </c>
      <c r="AM442">
        <v>3.66</v>
      </c>
      <c r="AN442">
        <v>0</v>
      </c>
      <c r="AO442">
        <v>0.64849999999999997</v>
      </c>
      <c r="AP442" s="1">
        <v>1661.69</v>
      </c>
      <c r="AQ442" s="1">
        <v>2313.92</v>
      </c>
      <c r="AR442" s="1">
        <v>7520.99</v>
      </c>
      <c r="AS442">
        <v>690.63</v>
      </c>
      <c r="AT442">
        <v>316.47000000000003</v>
      </c>
      <c r="AU442" s="1">
        <v>12503.73</v>
      </c>
      <c r="AV442" s="1">
        <v>12420.52</v>
      </c>
      <c r="AW442">
        <v>0.71589999999999998</v>
      </c>
      <c r="AX442" s="1">
        <v>2645.2</v>
      </c>
      <c r="AY442">
        <v>0.1525</v>
      </c>
      <c r="AZ442">
        <v>547.04</v>
      </c>
      <c r="BA442">
        <v>3.15E-2</v>
      </c>
      <c r="BB442" s="1">
        <v>1737.87</v>
      </c>
      <c r="BC442">
        <v>0.1002</v>
      </c>
      <c r="BD442" s="1">
        <v>17350.63</v>
      </c>
      <c r="BE442" s="1">
        <v>4861.34</v>
      </c>
      <c r="BF442">
        <v>2.0634000000000001</v>
      </c>
      <c r="BG442">
        <v>0.39360000000000001</v>
      </c>
      <c r="BH442">
        <v>0.2049</v>
      </c>
      <c r="BI442">
        <v>0.37819999999999998</v>
      </c>
      <c r="BJ442">
        <v>1.21E-2</v>
      </c>
      <c r="BK442">
        <v>1.12E-2</v>
      </c>
    </row>
    <row r="443" spans="1:63" x14ac:dyDescent="0.25">
      <c r="A443" t="s">
        <v>441</v>
      </c>
      <c r="B443">
        <v>49288</v>
      </c>
      <c r="C443">
        <v>82</v>
      </c>
      <c r="D443">
        <v>17.010000000000002</v>
      </c>
      <c r="E443" s="1">
        <v>1395.01</v>
      </c>
      <c r="F443" s="1">
        <v>1348.26</v>
      </c>
      <c r="G443">
        <v>6.9999999999999999E-4</v>
      </c>
      <c r="H443">
        <v>0</v>
      </c>
      <c r="I443">
        <v>1.5E-3</v>
      </c>
      <c r="J443">
        <v>1.5E-3</v>
      </c>
      <c r="K443">
        <v>6.9999999999999999E-4</v>
      </c>
      <c r="L443">
        <v>0.98870000000000002</v>
      </c>
      <c r="M443">
        <v>6.8999999999999999E-3</v>
      </c>
      <c r="N443">
        <v>0.5484</v>
      </c>
      <c r="O443">
        <v>6.9999999999999999E-4</v>
      </c>
      <c r="P443">
        <v>0.13930000000000001</v>
      </c>
      <c r="Q443" s="1">
        <v>45078.94</v>
      </c>
      <c r="R443">
        <v>0.32140000000000002</v>
      </c>
      <c r="S443">
        <v>0.1905</v>
      </c>
      <c r="T443">
        <v>0.48809999999999998</v>
      </c>
      <c r="U443">
        <v>10.1</v>
      </c>
      <c r="V443" s="1">
        <v>73784.259999999995</v>
      </c>
      <c r="W443">
        <v>134.77000000000001</v>
      </c>
      <c r="X443" s="1">
        <v>124811.84</v>
      </c>
      <c r="Y443">
        <v>0.93159999999999998</v>
      </c>
      <c r="Z443">
        <v>3.4299999999999997E-2</v>
      </c>
      <c r="AA443">
        <v>3.4000000000000002E-2</v>
      </c>
      <c r="AB443">
        <v>6.8400000000000002E-2</v>
      </c>
      <c r="AC443">
        <v>124.81</v>
      </c>
      <c r="AD443" s="1">
        <v>2795.06</v>
      </c>
      <c r="AE443">
        <v>382.33</v>
      </c>
      <c r="AF443" s="1">
        <v>114521.57</v>
      </c>
      <c r="AG443">
        <v>209</v>
      </c>
      <c r="AH443" s="1">
        <v>33134</v>
      </c>
      <c r="AI443" s="1">
        <v>47076</v>
      </c>
      <c r="AJ443">
        <v>22.58</v>
      </c>
      <c r="AK443">
        <v>22.38</v>
      </c>
      <c r="AL443">
        <v>22.53</v>
      </c>
      <c r="AM443">
        <v>5.5</v>
      </c>
      <c r="AN443" s="1">
        <v>2076.48</v>
      </c>
      <c r="AO443">
        <v>1.7605999999999999</v>
      </c>
      <c r="AP443" s="1">
        <v>1621.99</v>
      </c>
      <c r="AQ443" s="1">
        <v>2808.46</v>
      </c>
      <c r="AR443" s="1">
        <v>5272.25</v>
      </c>
      <c r="AS443">
        <v>560.4</v>
      </c>
      <c r="AT443">
        <v>137.41999999999999</v>
      </c>
      <c r="AU443" s="1">
        <v>10400.540000000001</v>
      </c>
      <c r="AV443" s="1">
        <v>6391.7</v>
      </c>
      <c r="AW443">
        <v>0.50690000000000002</v>
      </c>
      <c r="AX443" s="1">
        <v>4619.72</v>
      </c>
      <c r="AY443">
        <v>0.3664</v>
      </c>
      <c r="AZ443">
        <v>800.59</v>
      </c>
      <c r="BA443">
        <v>6.3500000000000001E-2</v>
      </c>
      <c r="BB443">
        <v>796.46</v>
      </c>
      <c r="BC443">
        <v>6.3200000000000006E-2</v>
      </c>
      <c r="BD443" s="1">
        <v>12608.47</v>
      </c>
      <c r="BE443" s="1">
        <v>5646.38</v>
      </c>
      <c r="BF443">
        <v>2.0968</v>
      </c>
      <c r="BG443">
        <v>0.54830000000000001</v>
      </c>
      <c r="BH443">
        <v>0.21679999999999999</v>
      </c>
      <c r="BI443">
        <v>0.14510000000000001</v>
      </c>
      <c r="BJ443">
        <v>5.8599999999999999E-2</v>
      </c>
      <c r="BK443">
        <v>3.1099999999999999E-2</v>
      </c>
    </row>
    <row r="444" spans="1:63" x14ac:dyDescent="0.25">
      <c r="A444" t="s">
        <v>442</v>
      </c>
      <c r="B444">
        <v>44677</v>
      </c>
      <c r="C444">
        <v>29</v>
      </c>
      <c r="D444">
        <v>195.83</v>
      </c>
      <c r="E444" s="1">
        <v>5679.06</v>
      </c>
      <c r="F444" s="1">
        <v>5524.38</v>
      </c>
      <c r="G444">
        <v>3.1800000000000002E-2</v>
      </c>
      <c r="H444">
        <v>9.9000000000000008E-3</v>
      </c>
      <c r="I444">
        <v>0.40350000000000003</v>
      </c>
      <c r="J444">
        <v>1.4E-3</v>
      </c>
      <c r="K444">
        <v>0.22900000000000001</v>
      </c>
      <c r="L444">
        <v>0.26419999999999999</v>
      </c>
      <c r="M444">
        <v>6.0199999999999997E-2</v>
      </c>
      <c r="N444">
        <v>0.67179999999999995</v>
      </c>
      <c r="O444">
        <v>0.1701</v>
      </c>
      <c r="P444">
        <v>0.14549999999999999</v>
      </c>
      <c r="Q444" s="1">
        <v>67009.919999999998</v>
      </c>
      <c r="R444">
        <v>0.45050000000000001</v>
      </c>
      <c r="S444">
        <v>0.16669999999999999</v>
      </c>
      <c r="T444">
        <v>0.38279999999999997</v>
      </c>
      <c r="U444">
        <v>56.7</v>
      </c>
      <c r="V444" s="1">
        <v>80543.7</v>
      </c>
      <c r="W444">
        <v>98.69</v>
      </c>
      <c r="X444" s="1">
        <v>259903.15</v>
      </c>
      <c r="Y444">
        <v>0.45429999999999998</v>
      </c>
      <c r="Z444">
        <v>0.49299999999999999</v>
      </c>
      <c r="AA444">
        <v>5.2699999999999997E-2</v>
      </c>
      <c r="AB444">
        <v>0.54569999999999996</v>
      </c>
      <c r="AC444">
        <v>259.89999999999998</v>
      </c>
      <c r="AD444" s="1">
        <v>9786.69</v>
      </c>
      <c r="AE444">
        <v>704.11</v>
      </c>
      <c r="AF444" s="1">
        <v>277838.73</v>
      </c>
      <c r="AG444">
        <v>588</v>
      </c>
      <c r="AH444" s="1">
        <v>34858</v>
      </c>
      <c r="AI444" s="1">
        <v>65306</v>
      </c>
      <c r="AJ444">
        <v>55.39</v>
      </c>
      <c r="AK444">
        <v>31.3</v>
      </c>
      <c r="AL444">
        <v>41.62</v>
      </c>
      <c r="AM444">
        <v>4.63</v>
      </c>
      <c r="AN444">
        <v>0</v>
      </c>
      <c r="AO444">
        <v>0.63170000000000004</v>
      </c>
      <c r="AP444" s="1">
        <v>1638.81</v>
      </c>
      <c r="AQ444" s="1">
        <v>2562.31</v>
      </c>
      <c r="AR444" s="1">
        <v>7451.72</v>
      </c>
      <c r="AS444">
        <v>694.17</v>
      </c>
      <c r="AT444">
        <v>502.1</v>
      </c>
      <c r="AU444" s="1">
        <v>12849.11</v>
      </c>
      <c r="AV444" s="1">
        <v>4475.17</v>
      </c>
      <c r="AW444">
        <v>0.30070000000000002</v>
      </c>
      <c r="AX444" s="1">
        <v>8836.68</v>
      </c>
      <c r="AY444">
        <v>0.59370000000000001</v>
      </c>
      <c r="AZ444">
        <v>537.65</v>
      </c>
      <c r="BA444">
        <v>3.61E-2</v>
      </c>
      <c r="BB444" s="1">
        <v>1035.22</v>
      </c>
      <c r="BC444">
        <v>6.9500000000000006E-2</v>
      </c>
      <c r="BD444" s="1">
        <v>14884.72</v>
      </c>
      <c r="BE444">
        <v>662.52</v>
      </c>
      <c r="BF444">
        <v>0.10440000000000001</v>
      </c>
      <c r="BG444">
        <v>0.55579999999999996</v>
      </c>
      <c r="BH444">
        <v>0.1963</v>
      </c>
      <c r="BI444">
        <v>0.20880000000000001</v>
      </c>
      <c r="BJ444">
        <v>2.52E-2</v>
      </c>
      <c r="BK444">
        <v>1.3899999999999999E-2</v>
      </c>
    </row>
    <row r="445" spans="1:63" x14ac:dyDescent="0.25">
      <c r="A445" t="s">
        <v>443</v>
      </c>
      <c r="B445">
        <v>45880</v>
      </c>
      <c r="C445">
        <v>177</v>
      </c>
      <c r="D445">
        <v>7.27</v>
      </c>
      <c r="E445" s="1">
        <v>1286.19</v>
      </c>
      <c r="F445" s="1">
        <v>1199.46</v>
      </c>
      <c r="G445">
        <v>5.3E-3</v>
      </c>
      <c r="H445">
        <v>0</v>
      </c>
      <c r="I445">
        <v>3.3E-3</v>
      </c>
      <c r="J445">
        <v>8.0000000000000004E-4</v>
      </c>
      <c r="K445">
        <v>1.3899999999999999E-2</v>
      </c>
      <c r="L445">
        <v>0.94110000000000005</v>
      </c>
      <c r="M445">
        <v>3.56E-2</v>
      </c>
      <c r="N445">
        <v>0.63060000000000005</v>
      </c>
      <c r="O445">
        <v>2.8999999999999998E-3</v>
      </c>
      <c r="P445">
        <v>0.129</v>
      </c>
      <c r="Q445" s="1">
        <v>52666.44</v>
      </c>
      <c r="R445">
        <v>0.21129999999999999</v>
      </c>
      <c r="S445">
        <v>0.2535</v>
      </c>
      <c r="T445">
        <v>0.53520000000000001</v>
      </c>
      <c r="U445">
        <v>7</v>
      </c>
      <c r="V445" s="1">
        <v>65771.289999999994</v>
      </c>
      <c r="W445">
        <v>175.08</v>
      </c>
      <c r="X445" s="1">
        <v>138490.07</v>
      </c>
      <c r="Y445">
        <v>0.84099999999999997</v>
      </c>
      <c r="Z445">
        <v>8.8700000000000001E-2</v>
      </c>
      <c r="AA445">
        <v>7.0300000000000001E-2</v>
      </c>
      <c r="AB445">
        <v>0.159</v>
      </c>
      <c r="AC445">
        <v>138.49</v>
      </c>
      <c r="AD445" s="1">
        <v>3863.32</v>
      </c>
      <c r="AE445">
        <v>499.54</v>
      </c>
      <c r="AF445" s="1">
        <v>120224.8</v>
      </c>
      <c r="AG445">
        <v>239</v>
      </c>
      <c r="AH445" s="1">
        <v>27366</v>
      </c>
      <c r="AI445" s="1">
        <v>40688</v>
      </c>
      <c r="AJ445">
        <v>34.74</v>
      </c>
      <c r="AK445">
        <v>27.08</v>
      </c>
      <c r="AL445">
        <v>30.21</v>
      </c>
      <c r="AM445">
        <v>3.9</v>
      </c>
      <c r="AN445">
        <v>0</v>
      </c>
      <c r="AO445">
        <v>1.7137</v>
      </c>
      <c r="AP445" s="1">
        <v>1561.91</v>
      </c>
      <c r="AQ445" s="1">
        <v>2442.46</v>
      </c>
      <c r="AR445" s="1">
        <v>5806.08</v>
      </c>
      <c r="AS445">
        <v>517.13</v>
      </c>
      <c r="AT445">
        <v>18.23</v>
      </c>
      <c r="AU445" s="1">
        <v>10345.81</v>
      </c>
      <c r="AV445" s="1">
        <v>7631.23</v>
      </c>
      <c r="AW445">
        <v>0.59550000000000003</v>
      </c>
      <c r="AX445" s="1">
        <v>3380.94</v>
      </c>
      <c r="AY445">
        <v>0.26379999999999998</v>
      </c>
      <c r="AZ445">
        <v>929.67</v>
      </c>
      <c r="BA445">
        <v>7.2499999999999995E-2</v>
      </c>
      <c r="BB445">
        <v>873.25</v>
      </c>
      <c r="BC445">
        <v>6.8099999999999994E-2</v>
      </c>
      <c r="BD445" s="1">
        <v>12815.09</v>
      </c>
      <c r="BE445" s="1">
        <v>6017.22</v>
      </c>
      <c r="BF445">
        <v>3.4091</v>
      </c>
      <c r="BG445">
        <v>0.48980000000000001</v>
      </c>
      <c r="BH445">
        <v>0.2351</v>
      </c>
      <c r="BI445">
        <v>0.2084</v>
      </c>
      <c r="BJ445">
        <v>3.9100000000000003E-2</v>
      </c>
      <c r="BK445">
        <v>2.76E-2</v>
      </c>
    </row>
    <row r="446" spans="1:63" x14ac:dyDescent="0.25">
      <c r="A446" t="s">
        <v>444</v>
      </c>
      <c r="B446">
        <v>44685</v>
      </c>
      <c r="C446">
        <v>26</v>
      </c>
      <c r="D446">
        <v>106.12</v>
      </c>
      <c r="E446" s="1">
        <v>2759.2</v>
      </c>
      <c r="F446" s="1">
        <v>2460.65</v>
      </c>
      <c r="G446">
        <v>3.3999999999999998E-3</v>
      </c>
      <c r="H446">
        <v>4.0000000000000002E-4</v>
      </c>
      <c r="I446">
        <v>9.7299999999999998E-2</v>
      </c>
      <c r="J446">
        <v>2.3999999999999998E-3</v>
      </c>
      <c r="K446">
        <v>0.03</v>
      </c>
      <c r="L446">
        <v>0.77070000000000005</v>
      </c>
      <c r="M446">
        <v>9.5699999999999993E-2</v>
      </c>
      <c r="N446">
        <v>0.93589999999999995</v>
      </c>
      <c r="O446">
        <v>6.1999999999999998E-3</v>
      </c>
      <c r="P446">
        <v>0.2074</v>
      </c>
      <c r="Q446" s="1">
        <v>53640.35</v>
      </c>
      <c r="R446">
        <v>0.57299999999999995</v>
      </c>
      <c r="S446">
        <v>0.1784</v>
      </c>
      <c r="T446">
        <v>0.24859999999999999</v>
      </c>
      <c r="U446">
        <v>16.600000000000001</v>
      </c>
      <c r="V446" s="1">
        <v>72015.240000000005</v>
      </c>
      <c r="W446">
        <v>161.55000000000001</v>
      </c>
      <c r="X446" s="1">
        <v>111046.58</v>
      </c>
      <c r="Y446">
        <v>0.70240000000000002</v>
      </c>
      <c r="Z446">
        <v>0.25519999999999998</v>
      </c>
      <c r="AA446">
        <v>4.24E-2</v>
      </c>
      <c r="AB446">
        <v>0.29759999999999998</v>
      </c>
      <c r="AC446">
        <v>111.05</v>
      </c>
      <c r="AD446" s="1">
        <v>4311.58</v>
      </c>
      <c r="AE446">
        <v>508.3</v>
      </c>
      <c r="AF446" s="1">
        <v>108124.66</v>
      </c>
      <c r="AG446">
        <v>165</v>
      </c>
      <c r="AH446" s="1">
        <v>28179</v>
      </c>
      <c r="AI446" s="1">
        <v>40688</v>
      </c>
      <c r="AJ446">
        <v>65.040000000000006</v>
      </c>
      <c r="AK446">
        <v>36.67</v>
      </c>
      <c r="AL446">
        <v>40.4</v>
      </c>
      <c r="AM446">
        <v>4.5999999999999996</v>
      </c>
      <c r="AN446">
        <v>0</v>
      </c>
      <c r="AO446">
        <v>1.0563</v>
      </c>
      <c r="AP446" s="1">
        <v>1454.79</v>
      </c>
      <c r="AQ446" s="1">
        <v>2139.5300000000002</v>
      </c>
      <c r="AR446" s="1">
        <v>6266.9</v>
      </c>
      <c r="AS446">
        <v>638.20000000000005</v>
      </c>
      <c r="AT446">
        <v>429.01</v>
      </c>
      <c r="AU446" s="1">
        <v>10928.43</v>
      </c>
      <c r="AV446" s="1">
        <v>7447.15</v>
      </c>
      <c r="AW446">
        <v>0.55859999999999999</v>
      </c>
      <c r="AX446" s="1">
        <v>4027.26</v>
      </c>
      <c r="AY446">
        <v>0.30209999999999998</v>
      </c>
      <c r="AZ446">
        <v>491.09</v>
      </c>
      <c r="BA446">
        <v>3.6799999999999999E-2</v>
      </c>
      <c r="BB446" s="1">
        <v>1366.17</v>
      </c>
      <c r="BC446">
        <v>0.10249999999999999</v>
      </c>
      <c r="BD446" s="1">
        <v>13331.67</v>
      </c>
      <c r="BE446" s="1">
        <v>4847.8100000000004</v>
      </c>
      <c r="BF446">
        <v>1.7591000000000001</v>
      </c>
      <c r="BG446">
        <v>0.54620000000000002</v>
      </c>
      <c r="BH446">
        <v>0.2253</v>
      </c>
      <c r="BI446">
        <v>0.18909999999999999</v>
      </c>
      <c r="BJ446">
        <v>2.2599999999999999E-2</v>
      </c>
      <c r="BK446">
        <v>1.6799999999999999E-2</v>
      </c>
    </row>
    <row r="447" spans="1:63" x14ac:dyDescent="0.25">
      <c r="A447" t="s">
        <v>445</v>
      </c>
      <c r="B447">
        <v>44693</v>
      </c>
      <c r="C447">
        <v>3</v>
      </c>
      <c r="D447">
        <v>466.59</v>
      </c>
      <c r="E447" s="1">
        <v>1399.77</v>
      </c>
      <c r="F447" s="1">
        <v>1636.86</v>
      </c>
      <c r="G447">
        <v>4.3E-3</v>
      </c>
      <c r="H447">
        <v>5.9999999999999995E-4</v>
      </c>
      <c r="I447">
        <v>7.8E-2</v>
      </c>
      <c r="J447">
        <v>5.9999999999999995E-4</v>
      </c>
      <c r="K447">
        <v>3.1399999999999997E-2</v>
      </c>
      <c r="L447">
        <v>0.8327</v>
      </c>
      <c r="M447">
        <v>5.2299999999999999E-2</v>
      </c>
      <c r="N447">
        <v>0.57050000000000001</v>
      </c>
      <c r="O447">
        <v>1.54E-2</v>
      </c>
      <c r="P447">
        <v>0.14810000000000001</v>
      </c>
      <c r="Q447" s="1">
        <v>58903.88</v>
      </c>
      <c r="R447">
        <v>0.32479999999999998</v>
      </c>
      <c r="S447">
        <v>0.27350000000000002</v>
      </c>
      <c r="T447">
        <v>0.4017</v>
      </c>
      <c r="U447">
        <v>7.8</v>
      </c>
      <c r="V447" s="1">
        <v>96778.85</v>
      </c>
      <c r="W447">
        <v>172.98</v>
      </c>
      <c r="X447" s="1">
        <v>128501.17</v>
      </c>
      <c r="Y447">
        <v>0.67020000000000002</v>
      </c>
      <c r="Z447">
        <v>0.27629999999999999</v>
      </c>
      <c r="AA447">
        <v>5.3600000000000002E-2</v>
      </c>
      <c r="AB447">
        <v>0.32979999999999998</v>
      </c>
      <c r="AC447">
        <v>128.5</v>
      </c>
      <c r="AD447" s="1">
        <v>6270.78</v>
      </c>
      <c r="AE447">
        <v>581.63</v>
      </c>
      <c r="AF447" s="1">
        <v>109452.02</v>
      </c>
      <c r="AG447">
        <v>182</v>
      </c>
      <c r="AH447" s="1">
        <v>30935</v>
      </c>
      <c r="AI447" s="1">
        <v>44813</v>
      </c>
      <c r="AJ447">
        <v>73.37</v>
      </c>
      <c r="AK447">
        <v>42.04</v>
      </c>
      <c r="AL447">
        <v>60.44</v>
      </c>
      <c r="AM447">
        <v>4.1900000000000004</v>
      </c>
      <c r="AN447">
        <v>0</v>
      </c>
      <c r="AO447">
        <v>1.0361</v>
      </c>
      <c r="AP447" s="1">
        <v>1268.57</v>
      </c>
      <c r="AQ447" s="1">
        <v>1229.7</v>
      </c>
      <c r="AR447" s="1">
        <v>6249.62</v>
      </c>
      <c r="AS447">
        <v>668.35</v>
      </c>
      <c r="AT447">
        <v>243.93</v>
      </c>
      <c r="AU447" s="1">
        <v>9660.15</v>
      </c>
      <c r="AV447" s="1">
        <v>3980.04</v>
      </c>
      <c r="AW447">
        <v>0.35070000000000001</v>
      </c>
      <c r="AX447" s="1">
        <v>4548.25</v>
      </c>
      <c r="AY447">
        <v>0.4007</v>
      </c>
      <c r="AZ447" s="1">
        <v>1864.89</v>
      </c>
      <c r="BA447">
        <v>0.1643</v>
      </c>
      <c r="BB447">
        <v>956.58</v>
      </c>
      <c r="BC447">
        <v>8.43E-2</v>
      </c>
      <c r="BD447" s="1">
        <v>11349.76</v>
      </c>
      <c r="BE447" s="1">
        <v>4410.33</v>
      </c>
      <c r="BF447">
        <v>1.1803999999999999</v>
      </c>
      <c r="BG447">
        <v>0.52229999999999999</v>
      </c>
      <c r="BH447">
        <v>0.1739</v>
      </c>
      <c r="BI447">
        <v>0.26500000000000001</v>
      </c>
      <c r="BJ447">
        <v>2.3E-2</v>
      </c>
      <c r="BK447">
        <v>1.5800000000000002E-2</v>
      </c>
    </row>
    <row r="448" spans="1:63" x14ac:dyDescent="0.25">
      <c r="A448" t="s">
        <v>446</v>
      </c>
      <c r="B448">
        <v>50054</v>
      </c>
      <c r="C448">
        <v>50</v>
      </c>
      <c r="D448">
        <v>53.55</v>
      </c>
      <c r="E448" s="1">
        <v>2677.46</v>
      </c>
      <c r="F448" s="1">
        <v>2619.7199999999998</v>
      </c>
      <c r="G448">
        <v>5.6399999999999999E-2</v>
      </c>
      <c r="H448">
        <v>0</v>
      </c>
      <c r="I448">
        <v>1.49E-2</v>
      </c>
      <c r="J448">
        <v>4.0000000000000002E-4</v>
      </c>
      <c r="K448">
        <v>2.0799999999999999E-2</v>
      </c>
      <c r="L448">
        <v>0.87370000000000003</v>
      </c>
      <c r="M448">
        <v>3.3700000000000001E-2</v>
      </c>
      <c r="N448">
        <v>6.0999999999999999E-2</v>
      </c>
      <c r="O448">
        <v>6.6E-3</v>
      </c>
      <c r="P448">
        <v>9.1200000000000003E-2</v>
      </c>
      <c r="Q448" s="1">
        <v>68887.77</v>
      </c>
      <c r="R448">
        <v>0.1988</v>
      </c>
      <c r="S448">
        <v>0.11700000000000001</v>
      </c>
      <c r="T448">
        <v>0.68420000000000003</v>
      </c>
      <c r="U448">
        <v>15</v>
      </c>
      <c r="V448" s="1">
        <v>92490</v>
      </c>
      <c r="W448">
        <v>177.15</v>
      </c>
      <c r="X448" s="1">
        <v>339077.78</v>
      </c>
      <c r="Y448">
        <v>0.8367</v>
      </c>
      <c r="Z448">
        <v>0.13739999999999999</v>
      </c>
      <c r="AA448">
        <v>2.5899999999999999E-2</v>
      </c>
      <c r="AB448">
        <v>0.1633</v>
      </c>
      <c r="AC448">
        <v>339.08</v>
      </c>
      <c r="AD448" s="1">
        <v>12085.99</v>
      </c>
      <c r="AE448" s="1">
        <v>1365.88</v>
      </c>
      <c r="AF448" s="1">
        <v>369503.68</v>
      </c>
      <c r="AG448">
        <v>601</v>
      </c>
      <c r="AH448" s="1">
        <v>57916</v>
      </c>
      <c r="AI448" s="1">
        <v>152722</v>
      </c>
      <c r="AJ448">
        <v>61.9</v>
      </c>
      <c r="AK448">
        <v>34.369999999999997</v>
      </c>
      <c r="AL448">
        <v>38.43</v>
      </c>
      <c r="AM448">
        <v>5.7</v>
      </c>
      <c r="AN448">
        <v>0</v>
      </c>
      <c r="AO448">
        <v>0.45689999999999997</v>
      </c>
      <c r="AP448" s="1">
        <v>1638.08</v>
      </c>
      <c r="AQ448" s="1">
        <v>2803.61</v>
      </c>
      <c r="AR448" s="1">
        <v>7155.89</v>
      </c>
      <c r="AS448">
        <v>675.03</v>
      </c>
      <c r="AT448">
        <v>757.88</v>
      </c>
      <c r="AU448" s="1">
        <v>13030.5</v>
      </c>
      <c r="AV448" s="1">
        <v>2386.11</v>
      </c>
      <c r="AW448">
        <v>0.17369999999999999</v>
      </c>
      <c r="AX448" s="1">
        <v>10386.39</v>
      </c>
      <c r="AY448">
        <v>0.75609999999999999</v>
      </c>
      <c r="AZ448">
        <v>742.67</v>
      </c>
      <c r="BA448">
        <v>5.4100000000000002E-2</v>
      </c>
      <c r="BB448">
        <v>222.14</v>
      </c>
      <c r="BC448">
        <v>1.6199999999999999E-2</v>
      </c>
      <c r="BD448" s="1">
        <v>13737.31</v>
      </c>
      <c r="BE448">
        <v>694.08</v>
      </c>
      <c r="BF448">
        <v>3.5900000000000001E-2</v>
      </c>
      <c r="BG448">
        <v>0.54600000000000004</v>
      </c>
      <c r="BH448">
        <v>0.2109</v>
      </c>
      <c r="BI448">
        <v>0.16220000000000001</v>
      </c>
      <c r="BJ448">
        <v>4.6600000000000003E-2</v>
      </c>
      <c r="BK448">
        <v>3.4299999999999997E-2</v>
      </c>
    </row>
    <row r="449" spans="1:63" x14ac:dyDescent="0.25">
      <c r="A449" t="s">
        <v>447</v>
      </c>
      <c r="B449">
        <v>47001</v>
      </c>
      <c r="C449">
        <v>11</v>
      </c>
      <c r="D449">
        <v>592.98</v>
      </c>
      <c r="E449" s="1">
        <v>6522.8</v>
      </c>
      <c r="F449" s="1">
        <v>6594.58</v>
      </c>
      <c r="G449">
        <v>3.0599999999999999E-2</v>
      </c>
      <c r="H449">
        <v>2.9999999999999997E-4</v>
      </c>
      <c r="I449">
        <v>0.38890000000000002</v>
      </c>
      <c r="J449">
        <v>8.9999999999999998E-4</v>
      </c>
      <c r="K449">
        <v>6.5500000000000003E-2</v>
      </c>
      <c r="L449">
        <v>0.40799999999999997</v>
      </c>
      <c r="M449">
        <v>0.1057</v>
      </c>
      <c r="N449">
        <v>0.53539999999999999</v>
      </c>
      <c r="O449">
        <v>6.9900000000000004E-2</v>
      </c>
      <c r="P449">
        <v>0.1007</v>
      </c>
      <c r="Q449" s="1">
        <v>58992.49</v>
      </c>
      <c r="R449">
        <v>0.50290000000000001</v>
      </c>
      <c r="S449">
        <v>8.5699999999999998E-2</v>
      </c>
      <c r="T449">
        <v>0.41139999999999999</v>
      </c>
      <c r="U449">
        <v>27</v>
      </c>
      <c r="V449" s="1">
        <v>82356</v>
      </c>
      <c r="W449">
        <v>238.72</v>
      </c>
      <c r="X449" s="1">
        <v>100260.09</v>
      </c>
      <c r="Y449">
        <v>0.76770000000000005</v>
      </c>
      <c r="Z449">
        <v>0.20269999999999999</v>
      </c>
      <c r="AA449">
        <v>2.9600000000000001E-2</v>
      </c>
      <c r="AB449">
        <v>0.23230000000000001</v>
      </c>
      <c r="AC449">
        <v>100.26</v>
      </c>
      <c r="AD449" s="1">
        <v>4023.81</v>
      </c>
      <c r="AE449">
        <v>639.89</v>
      </c>
      <c r="AF449" s="1">
        <v>108711.44</v>
      </c>
      <c r="AG449">
        <v>173</v>
      </c>
      <c r="AH449" s="1">
        <v>34284</v>
      </c>
      <c r="AI449" s="1">
        <v>50163</v>
      </c>
      <c r="AJ449">
        <v>61.61</v>
      </c>
      <c r="AK449">
        <v>38.61</v>
      </c>
      <c r="AL449">
        <v>42.76</v>
      </c>
      <c r="AM449">
        <v>6.6</v>
      </c>
      <c r="AN449">
        <v>754.48</v>
      </c>
      <c r="AO449">
        <v>1.0971</v>
      </c>
      <c r="AP449" s="1">
        <v>1249.3599999999999</v>
      </c>
      <c r="AQ449" s="1">
        <v>2123.4499999999998</v>
      </c>
      <c r="AR449" s="1">
        <v>5179.83</v>
      </c>
      <c r="AS449">
        <v>522.20000000000005</v>
      </c>
      <c r="AT449">
        <v>507.82</v>
      </c>
      <c r="AU449" s="1">
        <v>9582.65</v>
      </c>
      <c r="AV449" s="1">
        <v>5756.78</v>
      </c>
      <c r="AW449">
        <v>0.47</v>
      </c>
      <c r="AX449" s="1">
        <v>4103.43</v>
      </c>
      <c r="AY449">
        <v>0.33500000000000002</v>
      </c>
      <c r="AZ449" s="1">
        <v>1472.34</v>
      </c>
      <c r="BA449">
        <v>0.1202</v>
      </c>
      <c r="BB449">
        <v>915.05</v>
      </c>
      <c r="BC449">
        <v>7.4700000000000003E-2</v>
      </c>
      <c r="BD449" s="1">
        <v>12247.61</v>
      </c>
      <c r="BE449" s="1">
        <v>4797.17</v>
      </c>
      <c r="BF449">
        <v>1.5118</v>
      </c>
      <c r="BG449">
        <v>0.49230000000000002</v>
      </c>
      <c r="BH449">
        <v>0.20080000000000001</v>
      </c>
      <c r="BI449">
        <v>0.26819999999999999</v>
      </c>
      <c r="BJ449">
        <v>2.92E-2</v>
      </c>
      <c r="BK449">
        <v>9.4999999999999998E-3</v>
      </c>
    </row>
    <row r="450" spans="1:63" x14ac:dyDescent="0.25">
      <c r="A450" t="s">
        <v>448</v>
      </c>
      <c r="B450">
        <v>46599</v>
      </c>
      <c r="C450">
        <v>4</v>
      </c>
      <c r="D450">
        <v>228.36</v>
      </c>
      <c r="E450">
        <v>913.42</v>
      </c>
      <c r="F450">
        <v>723.29</v>
      </c>
      <c r="G450">
        <v>3.2500000000000001E-2</v>
      </c>
      <c r="H450">
        <v>0</v>
      </c>
      <c r="I450">
        <v>0.88729999999999998</v>
      </c>
      <c r="J450">
        <v>0</v>
      </c>
      <c r="K450">
        <v>7.6E-3</v>
      </c>
      <c r="L450">
        <v>4.1799999999999997E-2</v>
      </c>
      <c r="M450">
        <v>3.0800000000000001E-2</v>
      </c>
      <c r="N450">
        <v>0.71150000000000002</v>
      </c>
      <c r="O450">
        <v>2.07E-2</v>
      </c>
      <c r="P450">
        <v>0.1895</v>
      </c>
      <c r="Q450" s="1">
        <v>54910.03</v>
      </c>
      <c r="R450">
        <v>0.57410000000000005</v>
      </c>
      <c r="S450">
        <v>0.22220000000000001</v>
      </c>
      <c r="T450">
        <v>0.20369999999999999</v>
      </c>
      <c r="U450">
        <v>8.6999999999999993</v>
      </c>
      <c r="V450" s="1">
        <v>65030.07</v>
      </c>
      <c r="W450">
        <v>104.99</v>
      </c>
      <c r="X450" s="1">
        <v>221503.49</v>
      </c>
      <c r="Y450">
        <v>0.76619999999999999</v>
      </c>
      <c r="Z450">
        <v>0.21870000000000001</v>
      </c>
      <c r="AA450">
        <v>1.52E-2</v>
      </c>
      <c r="AB450">
        <v>0.23380000000000001</v>
      </c>
      <c r="AC450">
        <v>221.5</v>
      </c>
      <c r="AD450" s="1">
        <v>11814.38</v>
      </c>
      <c r="AE450" s="1">
        <v>1477.51</v>
      </c>
      <c r="AF450" s="1">
        <v>233803.92</v>
      </c>
      <c r="AG450">
        <v>562</v>
      </c>
      <c r="AH450" s="1">
        <v>32902</v>
      </c>
      <c r="AI450" s="1">
        <v>51353</v>
      </c>
      <c r="AJ450">
        <v>85.9</v>
      </c>
      <c r="AK450">
        <v>51.87</v>
      </c>
      <c r="AL450">
        <v>56.2</v>
      </c>
      <c r="AM450">
        <v>5.7</v>
      </c>
      <c r="AN450">
        <v>0</v>
      </c>
      <c r="AO450">
        <v>1.4554</v>
      </c>
      <c r="AP450" s="1">
        <v>3471.75</v>
      </c>
      <c r="AQ450" s="1">
        <v>2991.83</v>
      </c>
      <c r="AR450" s="1">
        <v>7340.47</v>
      </c>
      <c r="AS450">
        <v>950.27</v>
      </c>
      <c r="AT450">
        <v>258.55</v>
      </c>
      <c r="AU450" s="1">
        <v>15012.88</v>
      </c>
      <c r="AV450" s="1">
        <v>4234.1499999999996</v>
      </c>
      <c r="AW450">
        <v>0.224</v>
      </c>
      <c r="AX450" s="1">
        <v>12999.77</v>
      </c>
      <c r="AY450">
        <v>0.68769999999999998</v>
      </c>
      <c r="AZ450">
        <v>507.16</v>
      </c>
      <c r="BA450">
        <v>2.6800000000000001E-2</v>
      </c>
      <c r="BB450" s="1">
        <v>1161.33</v>
      </c>
      <c r="BC450">
        <v>6.1400000000000003E-2</v>
      </c>
      <c r="BD450" s="1">
        <v>18902.41</v>
      </c>
      <c r="BE450">
        <v>92.75</v>
      </c>
      <c r="BF450">
        <v>1.5800000000000002E-2</v>
      </c>
      <c r="BG450">
        <v>0.40029999999999999</v>
      </c>
      <c r="BH450">
        <v>0.18820000000000001</v>
      </c>
      <c r="BI450">
        <v>0.35759999999999997</v>
      </c>
      <c r="BJ450">
        <v>2.2499999999999999E-2</v>
      </c>
      <c r="BK450">
        <v>3.1399999999999997E-2</v>
      </c>
    </row>
    <row r="451" spans="1:63" x14ac:dyDescent="0.25">
      <c r="A451" t="s">
        <v>449</v>
      </c>
      <c r="B451">
        <v>48439</v>
      </c>
      <c r="C451">
        <v>122</v>
      </c>
      <c r="D451">
        <v>5.45</v>
      </c>
      <c r="E451">
        <v>665.05</v>
      </c>
      <c r="F451">
        <v>688.19</v>
      </c>
      <c r="G451">
        <v>4.4000000000000003E-3</v>
      </c>
      <c r="H451">
        <v>4.4000000000000003E-3</v>
      </c>
      <c r="I451">
        <v>4.4000000000000003E-3</v>
      </c>
      <c r="J451">
        <v>0</v>
      </c>
      <c r="K451">
        <v>2.1499999999999998E-2</v>
      </c>
      <c r="L451">
        <v>0.94210000000000005</v>
      </c>
      <c r="M451">
        <v>2.3199999999999998E-2</v>
      </c>
      <c r="N451">
        <v>0.50009999999999999</v>
      </c>
      <c r="O451">
        <v>0</v>
      </c>
      <c r="P451">
        <v>0.1129</v>
      </c>
      <c r="Q451" s="1">
        <v>41042.230000000003</v>
      </c>
      <c r="R451">
        <v>0.53720000000000001</v>
      </c>
      <c r="S451">
        <v>4.1300000000000003E-2</v>
      </c>
      <c r="T451">
        <v>0.42149999999999999</v>
      </c>
      <c r="U451">
        <v>6.7</v>
      </c>
      <c r="V451" s="1">
        <v>76852.179999999993</v>
      </c>
      <c r="W451">
        <v>96.13</v>
      </c>
      <c r="X451" s="1">
        <v>215810.89</v>
      </c>
      <c r="Y451">
        <v>0.84509999999999996</v>
      </c>
      <c r="Z451">
        <v>4.9599999999999998E-2</v>
      </c>
      <c r="AA451">
        <v>0.1052</v>
      </c>
      <c r="AB451">
        <v>0.15490000000000001</v>
      </c>
      <c r="AC451">
        <v>215.81</v>
      </c>
      <c r="AD451" s="1">
        <v>6168.01</v>
      </c>
      <c r="AE451">
        <v>599.99</v>
      </c>
      <c r="AF451" s="1">
        <v>169139.97</v>
      </c>
      <c r="AG451">
        <v>456</v>
      </c>
      <c r="AH451" s="1">
        <v>35223</v>
      </c>
      <c r="AI451" s="1">
        <v>52737</v>
      </c>
      <c r="AJ451">
        <v>49.1</v>
      </c>
      <c r="AK451">
        <v>26</v>
      </c>
      <c r="AL451">
        <v>29.01</v>
      </c>
      <c r="AM451">
        <v>5.5</v>
      </c>
      <c r="AN451">
        <v>0</v>
      </c>
      <c r="AO451">
        <v>1.2053</v>
      </c>
      <c r="AP451" s="1">
        <v>1823.67</v>
      </c>
      <c r="AQ451" s="1">
        <v>2759.17</v>
      </c>
      <c r="AR451" s="1">
        <v>5663.93</v>
      </c>
      <c r="AS451">
        <v>308.67</v>
      </c>
      <c r="AT451">
        <v>582.67999999999995</v>
      </c>
      <c r="AU451" s="1">
        <v>11138.12</v>
      </c>
      <c r="AV451" s="1">
        <v>5370.89</v>
      </c>
      <c r="AW451">
        <v>0.38790000000000002</v>
      </c>
      <c r="AX451" s="1">
        <v>5171.0200000000004</v>
      </c>
      <c r="AY451">
        <v>0.3735</v>
      </c>
      <c r="AZ451" s="1">
        <v>2559.09</v>
      </c>
      <c r="BA451">
        <v>0.18479999999999999</v>
      </c>
      <c r="BB451">
        <v>745.11</v>
      </c>
      <c r="BC451">
        <v>5.3800000000000001E-2</v>
      </c>
      <c r="BD451" s="1">
        <v>13846.11</v>
      </c>
      <c r="BE451" s="1">
        <v>4216.7700000000004</v>
      </c>
      <c r="BF451">
        <v>1.1876</v>
      </c>
      <c r="BG451">
        <v>0.48130000000000001</v>
      </c>
      <c r="BH451">
        <v>0.19239999999999999</v>
      </c>
      <c r="BI451">
        <v>0.26779999999999998</v>
      </c>
      <c r="BJ451">
        <v>4.0500000000000001E-2</v>
      </c>
      <c r="BK451">
        <v>1.7999999999999999E-2</v>
      </c>
    </row>
    <row r="452" spans="1:63" x14ac:dyDescent="0.25">
      <c r="A452" t="s">
        <v>450</v>
      </c>
      <c r="B452">
        <v>47506</v>
      </c>
      <c r="C452">
        <v>98</v>
      </c>
      <c r="D452">
        <v>4.79</v>
      </c>
      <c r="E452">
        <v>469.36</v>
      </c>
      <c r="F452">
        <v>483.56</v>
      </c>
      <c r="G452">
        <v>0</v>
      </c>
      <c r="H452">
        <v>0</v>
      </c>
      <c r="I452">
        <v>1.24E-2</v>
      </c>
      <c r="J452">
        <v>1.4500000000000001E-2</v>
      </c>
      <c r="K452">
        <v>2.01E-2</v>
      </c>
      <c r="L452">
        <v>0.93440000000000001</v>
      </c>
      <c r="M452">
        <v>1.8599999999999998E-2</v>
      </c>
      <c r="N452">
        <v>0.3861</v>
      </c>
      <c r="O452">
        <v>1.1000000000000001E-3</v>
      </c>
      <c r="P452">
        <v>0.1052</v>
      </c>
      <c r="Q452" s="1">
        <v>38889.589999999997</v>
      </c>
      <c r="R452">
        <v>0.77080000000000004</v>
      </c>
      <c r="S452">
        <v>4.1700000000000001E-2</v>
      </c>
      <c r="T452">
        <v>0.1875</v>
      </c>
      <c r="U452">
        <v>8</v>
      </c>
      <c r="V452" s="1">
        <v>56039.63</v>
      </c>
      <c r="W452">
        <v>57.74</v>
      </c>
      <c r="X452" s="1">
        <v>220106.44</v>
      </c>
      <c r="Y452">
        <v>0.9365</v>
      </c>
      <c r="Z452">
        <v>1.6E-2</v>
      </c>
      <c r="AA452">
        <v>4.7500000000000001E-2</v>
      </c>
      <c r="AB452">
        <v>6.3500000000000001E-2</v>
      </c>
      <c r="AC452">
        <v>220.11</v>
      </c>
      <c r="AD452" s="1">
        <v>4958.54</v>
      </c>
      <c r="AE452">
        <v>630.32000000000005</v>
      </c>
      <c r="AF452" s="1">
        <v>159496.62</v>
      </c>
      <c r="AG452">
        <v>429</v>
      </c>
      <c r="AH452" s="1">
        <v>33487</v>
      </c>
      <c r="AI452" s="1">
        <v>48633</v>
      </c>
      <c r="AJ452">
        <v>33</v>
      </c>
      <c r="AK452">
        <v>22</v>
      </c>
      <c r="AL452">
        <v>22.09</v>
      </c>
      <c r="AM452">
        <v>4.5999999999999996</v>
      </c>
      <c r="AN452" s="1">
        <v>2129.87</v>
      </c>
      <c r="AO452">
        <v>2.4203000000000001</v>
      </c>
      <c r="AP452" s="1">
        <v>2369.08</v>
      </c>
      <c r="AQ452" s="1">
        <v>2420.46</v>
      </c>
      <c r="AR452" s="1">
        <v>6026.88</v>
      </c>
      <c r="AS452">
        <v>438.75</v>
      </c>
      <c r="AT452">
        <v>100.79</v>
      </c>
      <c r="AU452" s="1">
        <v>11355.97</v>
      </c>
      <c r="AV452" s="1">
        <v>6271.37</v>
      </c>
      <c r="AW452">
        <v>0.39850000000000002</v>
      </c>
      <c r="AX452" s="1">
        <v>6106.88</v>
      </c>
      <c r="AY452">
        <v>0.3881</v>
      </c>
      <c r="AZ452" s="1">
        <v>2153.66</v>
      </c>
      <c r="BA452">
        <v>0.13689999999999999</v>
      </c>
      <c r="BB452" s="1">
        <v>1204.6500000000001</v>
      </c>
      <c r="BC452">
        <v>7.6600000000000001E-2</v>
      </c>
      <c r="BD452" s="1">
        <v>15736.56</v>
      </c>
      <c r="BE452" s="1">
        <v>6196.87</v>
      </c>
      <c r="BF452">
        <v>2.4258999999999999</v>
      </c>
      <c r="BG452">
        <v>0.4788</v>
      </c>
      <c r="BH452">
        <v>0.20069999999999999</v>
      </c>
      <c r="BI452">
        <v>0.2792</v>
      </c>
      <c r="BJ452">
        <v>3.3099999999999997E-2</v>
      </c>
      <c r="BK452">
        <v>8.3000000000000001E-3</v>
      </c>
    </row>
    <row r="453" spans="1:63" x14ac:dyDescent="0.25">
      <c r="A453" t="s">
        <v>451</v>
      </c>
      <c r="B453">
        <v>46474</v>
      </c>
      <c r="C453">
        <v>153</v>
      </c>
      <c r="D453">
        <v>8.7200000000000006</v>
      </c>
      <c r="E453" s="1">
        <v>1333.77</v>
      </c>
      <c r="F453" s="1">
        <v>1278.51</v>
      </c>
      <c r="G453">
        <v>1.6000000000000001E-3</v>
      </c>
      <c r="H453">
        <v>0</v>
      </c>
      <c r="I453">
        <v>2.7000000000000001E-3</v>
      </c>
      <c r="J453">
        <v>3.0999999999999999E-3</v>
      </c>
      <c r="K453">
        <v>6.0000000000000001E-3</v>
      </c>
      <c r="L453">
        <v>0.96340000000000003</v>
      </c>
      <c r="M453">
        <v>2.3199999999999998E-2</v>
      </c>
      <c r="N453">
        <v>0.59760000000000002</v>
      </c>
      <c r="O453">
        <v>0</v>
      </c>
      <c r="P453">
        <v>0.1193</v>
      </c>
      <c r="Q453" s="1">
        <v>53999.22</v>
      </c>
      <c r="R453">
        <v>0.1711</v>
      </c>
      <c r="S453">
        <v>0.19739999999999999</v>
      </c>
      <c r="T453">
        <v>0.63160000000000005</v>
      </c>
      <c r="U453">
        <v>9.1999999999999993</v>
      </c>
      <c r="V453" s="1">
        <v>73500.62</v>
      </c>
      <c r="W453">
        <v>138.61000000000001</v>
      </c>
      <c r="X453" s="1">
        <v>123876.76</v>
      </c>
      <c r="Y453">
        <v>0.78029999999999999</v>
      </c>
      <c r="Z453">
        <v>0.1482</v>
      </c>
      <c r="AA453">
        <v>7.1400000000000005E-2</v>
      </c>
      <c r="AB453">
        <v>0.21970000000000001</v>
      </c>
      <c r="AC453">
        <v>123.88</v>
      </c>
      <c r="AD453" s="1">
        <v>2830.43</v>
      </c>
      <c r="AE453">
        <v>316.57</v>
      </c>
      <c r="AF453" s="1">
        <v>106619.92</v>
      </c>
      <c r="AG453">
        <v>156</v>
      </c>
      <c r="AH453" s="1">
        <v>31087</v>
      </c>
      <c r="AI453" s="1">
        <v>44687</v>
      </c>
      <c r="AJ453">
        <v>33.799999999999997</v>
      </c>
      <c r="AK453">
        <v>22</v>
      </c>
      <c r="AL453">
        <v>22.04</v>
      </c>
      <c r="AM453">
        <v>4.7</v>
      </c>
      <c r="AN453">
        <v>0</v>
      </c>
      <c r="AO453">
        <v>0.69259999999999999</v>
      </c>
      <c r="AP453" s="1">
        <v>1090.3</v>
      </c>
      <c r="AQ453" s="1">
        <v>2718.5</v>
      </c>
      <c r="AR453" s="1">
        <v>5240.75</v>
      </c>
      <c r="AS453">
        <v>369.75</v>
      </c>
      <c r="AT453">
        <v>327.71</v>
      </c>
      <c r="AU453" s="1">
        <v>9747.01</v>
      </c>
      <c r="AV453" s="1">
        <v>6799.66</v>
      </c>
      <c r="AW453">
        <v>0.62029999999999996</v>
      </c>
      <c r="AX453" s="1">
        <v>2367.64</v>
      </c>
      <c r="AY453">
        <v>0.216</v>
      </c>
      <c r="AZ453">
        <v>845.38</v>
      </c>
      <c r="BA453">
        <v>7.7100000000000002E-2</v>
      </c>
      <c r="BB453">
        <v>948.52</v>
      </c>
      <c r="BC453">
        <v>8.6499999999999994E-2</v>
      </c>
      <c r="BD453" s="1">
        <v>10961.2</v>
      </c>
      <c r="BE453" s="1">
        <v>6199.9</v>
      </c>
      <c r="BF453">
        <v>2.4516</v>
      </c>
      <c r="BG453">
        <v>0.50729999999999997</v>
      </c>
      <c r="BH453">
        <v>0.22700000000000001</v>
      </c>
      <c r="BI453">
        <v>0.20280000000000001</v>
      </c>
      <c r="BJ453">
        <v>5.1999999999999998E-2</v>
      </c>
      <c r="BK453">
        <v>1.09E-2</v>
      </c>
    </row>
    <row r="454" spans="1:63" x14ac:dyDescent="0.25">
      <c r="A454" t="s">
        <v>452</v>
      </c>
      <c r="B454">
        <v>46078</v>
      </c>
      <c r="C454">
        <v>99</v>
      </c>
      <c r="D454">
        <v>9.94</v>
      </c>
      <c r="E454">
        <v>984.25</v>
      </c>
      <c r="F454">
        <v>905.72</v>
      </c>
      <c r="G454">
        <v>3.2000000000000002E-3</v>
      </c>
      <c r="H454">
        <v>1.1000000000000001E-3</v>
      </c>
      <c r="I454">
        <v>1.9199999999999998E-2</v>
      </c>
      <c r="J454">
        <v>2.2000000000000001E-3</v>
      </c>
      <c r="K454">
        <v>1.32E-2</v>
      </c>
      <c r="L454">
        <v>0.91379999999999995</v>
      </c>
      <c r="M454">
        <v>4.7300000000000002E-2</v>
      </c>
      <c r="N454">
        <v>0.6361</v>
      </c>
      <c r="O454">
        <v>0</v>
      </c>
      <c r="P454">
        <v>0.17100000000000001</v>
      </c>
      <c r="Q454" s="1">
        <v>48330.3</v>
      </c>
      <c r="R454">
        <v>0.35709999999999997</v>
      </c>
      <c r="S454">
        <v>8.5699999999999998E-2</v>
      </c>
      <c r="T454">
        <v>0.55710000000000004</v>
      </c>
      <c r="U454">
        <v>6</v>
      </c>
      <c r="V454" s="1">
        <v>72046.33</v>
      </c>
      <c r="W454">
        <v>160.52000000000001</v>
      </c>
      <c r="X454" s="1">
        <v>106255.02</v>
      </c>
      <c r="Y454">
        <v>0.79679999999999995</v>
      </c>
      <c r="Z454">
        <v>0.12740000000000001</v>
      </c>
      <c r="AA454">
        <v>7.5800000000000006E-2</v>
      </c>
      <c r="AB454">
        <v>0.20319999999999999</v>
      </c>
      <c r="AC454">
        <v>106.26</v>
      </c>
      <c r="AD454" s="1">
        <v>2569.98</v>
      </c>
      <c r="AE454">
        <v>312.16000000000003</v>
      </c>
      <c r="AF454" s="1">
        <v>95282.04</v>
      </c>
      <c r="AG454">
        <v>121</v>
      </c>
      <c r="AH454" s="1">
        <v>28354</v>
      </c>
      <c r="AI454" s="1">
        <v>45519</v>
      </c>
      <c r="AJ454">
        <v>35.18</v>
      </c>
      <c r="AK454">
        <v>22.76</v>
      </c>
      <c r="AL454">
        <v>26.56</v>
      </c>
      <c r="AM454">
        <v>4.5999999999999996</v>
      </c>
      <c r="AN454">
        <v>0</v>
      </c>
      <c r="AO454">
        <v>0.8165</v>
      </c>
      <c r="AP454" s="1">
        <v>1921.02</v>
      </c>
      <c r="AQ454" s="1">
        <v>2671.29</v>
      </c>
      <c r="AR454" s="1">
        <v>5644.89</v>
      </c>
      <c r="AS454">
        <v>400.92</v>
      </c>
      <c r="AT454">
        <v>146.52000000000001</v>
      </c>
      <c r="AU454" s="1">
        <v>10784.61</v>
      </c>
      <c r="AV454" s="1">
        <v>8672.84</v>
      </c>
      <c r="AW454">
        <v>0.64890000000000003</v>
      </c>
      <c r="AX454" s="1">
        <v>2340.4899999999998</v>
      </c>
      <c r="AY454">
        <v>0.17510000000000001</v>
      </c>
      <c r="AZ454">
        <v>663.11</v>
      </c>
      <c r="BA454">
        <v>4.9599999999999998E-2</v>
      </c>
      <c r="BB454" s="1">
        <v>1688.33</v>
      </c>
      <c r="BC454">
        <v>0.1263</v>
      </c>
      <c r="BD454" s="1">
        <v>13364.76</v>
      </c>
      <c r="BE454" s="1">
        <v>6852.76</v>
      </c>
      <c r="BF454">
        <v>2.8372999999999999</v>
      </c>
      <c r="BG454">
        <v>0.50819999999999999</v>
      </c>
      <c r="BH454">
        <v>0.18729999999999999</v>
      </c>
      <c r="BI454">
        <v>0.25130000000000002</v>
      </c>
      <c r="BJ454">
        <v>3.6600000000000001E-2</v>
      </c>
      <c r="BK454">
        <v>1.6500000000000001E-2</v>
      </c>
    </row>
    <row r="455" spans="1:63" x14ac:dyDescent="0.25">
      <c r="A455" t="s">
        <v>453</v>
      </c>
      <c r="B455">
        <v>45591</v>
      </c>
      <c r="C455">
        <v>9</v>
      </c>
      <c r="D455">
        <v>123.42</v>
      </c>
      <c r="E455" s="1">
        <v>1110.81</v>
      </c>
      <c r="F455" s="1">
        <v>1014.08</v>
      </c>
      <c r="G455">
        <v>3.0000000000000001E-3</v>
      </c>
      <c r="H455">
        <v>1E-3</v>
      </c>
      <c r="I455">
        <v>6.7000000000000002E-3</v>
      </c>
      <c r="J455">
        <v>1E-3</v>
      </c>
      <c r="K455">
        <v>1.0999999999999999E-2</v>
      </c>
      <c r="L455">
        <v>0.94230000000000003</v>
      </c>
      <c r="M455">
        <v>3.5099999999999999E-2</v>
      </c>
      <c r="N455">
        <v>0.505</v>
      </c>
      <c r="O455">
        <v>2E-3</v>
      </c>
      <c r="P455">
        <v>0.1152</v>
      </c>
      <c r="Q455" s="1">
        <v>47184.29</v>
      </c>
      <c r="R455">
        <v>0.46910000000000002</v>
      </c>
      <c r="S455">
        <v>7.4099999999999999E-2</v>
      </c>
      <c r="T455">
        <v>0.45679999999999998</v>
      </c>
      <c r="U455">
        <v>8.5</v>
      </c>
      <c r="V455" s="1">
        <v>50984.22</v>
      </c>
      <c r="W455">
        <v>125.77</v>
      </c>
      <c r="X455" s="1">
        <v>92540.46</v>
      </c>
      <c r="Y455">
        <v>0.85770000000000002</v>
      </c>
      <c r="Z455">
        <v>0.1148</v>
      </c>
      <c r="AA455">
        <v>2.75E-2</v>
      </c>
      <c r="AB455">
        <v>0.14230000000000001</v>
      </c>
      <c r="AC455">
        <v>92.54</v>
      </c>
      <c r="AD455" s="1">
        <v>3372.89</v>
      </c>
      <c r="AE455">
        <v>517.97</v>
      </c>
      <c r="AF455" s="1">
        <v>93776.5</v>
      </c>
      <c r="AG455">
        <v>116</v>
      </c>
      <c r="AH455" s="1">
        <v>31004</v>
      </c>
      <c r="AI455" s="1">
        <v>43212</v>
      </c>
      <c r="AJ455">
        <v>58.3</v>
      </c>
      <c r="AK455">
        <v>33.07</v>
      </c>
      <c r="AL455">
        <v>56.42</v>
      </c>
      <c r="AM455">
        <v>3.7</v>
      </c>
      <c r="AN455">
        <v>0</v>
      </c>
      <c r="AO455">
        <v>0.96260000000000001</v>
      </c>
      <c r="AP455" s="1">
        <v>1258.06</v>
      </c>
      <c r="AQ455" s="1">
        <v>1873.3</v>
      </c>
      <c r="AR455" s="1">
        <v>5702.2</v>
      </c>
      <c r="AS455">
        <v>614.79999999999995</v>
      </c>
      <c r="AT455">
        <v>317.51</v>
      </c>
      <c r="AU455" s="1">
        <v>9765.91</v>
      </c>
      <c r="AV455" s="1">
        <v>7327.32</v>
      </c>
      <c r="AW455">
        <v>0.61040000000000005</v>
      </c>
      <c r="AX455" s="1">
        <v>3030.56</v>
      </c>
      <c r="AY455">
        <v>0.25240000000000001</v>
      </c>
      <c r="AZ455">
        <v>851</v>
      </c>
      <c r="BA455">
        <v>7.0900000000000005E-2</v>
      </c>
      <c r="BB455">
        <v>795.82</v>
      </c>
      <c r="BC455">
        <v>6.6299999999999998E-2</v>
      </c>
      <c r="BD455" s="1">
        <v>12004.7</v>
      </c>
      <c r="BE455" s="1">
        <v>5786.67</v>
      </c>
      <c r="BF455">
        <v>2.3039000000000001</v>
      </c>
      <c r="BG455">
        <v>0.51659999999999995</v>
      </c>
      <c r="BH455">
        <v>0.2389</v>
      </c>
      <c r="BI455">
        <v>0.2016</v>
      </c>
      <c r="BJ455">
        <v>2.9499999999999998E-2</v>
      </c>
      <c r="BK455">
        <v>1.35E-2</v>
      </c>
    </row>
    <row r="456" spans="1:63" x14ac:dyDescent="0.25">
      <c r="A456" t="s">
        <v>454</v>
      </c>
      <c r="B456">
        <v>48447</v>
      </c>
      <c r="C456">
        <v>121</v>
      </c>
      <c r="D456">
        <v>14.65</v>
      </c>
      <c r="E456" s="1">
        <v>1773.15</v>
      </c>
      <c r="F456" s="1">
        <v>1931.52</v>
      </c>
      <c r="G456">
        <v>1.35E-2</v>
      </c>
      <c r="H456">
        <v>1.9E-3</v>
      </c>
      <c r="I456">
        <v>1.6400000000000001E-2</v>
      </c>
      <c r="J456">
        <v>1.6000000000000001E-3</v>
      </c>
      <c r="K456">
        <v>1.7399999999999999E-2</v>
      </c>
      <c r="L456">
        <v>0.90490000000000004</v>
      </c>
      <c r="M456">
        <v>4.4499999999999998E-2</v>
      </c>
      <c r="N456">
        <v>0.35589999999999999</v>
      </c>
      <c r="O456">
        <v>2.0999999999999999E-3</v>
      </c>
      <c r="P456">
        <v>0.109</v>
      </c>
      <c r="Q456" s="1">
        <v>51899.05</v>
      </c>
      <c r="R456">
        <v>0.3478</v>
      </c>
      <c r="S456">
        <v>0.16520000000000001</v>
      </c>
      <c r="T456">
        <v>0.48699999999999999</v>
      </c>
      <c r="U456">
        <v>11.8</v>
      </c>
      <c r="V456" s="1">
        <v>68338.899999999994</v>
      </c>
      <c r="W456">
        <v>146.83000000000001</v>
      </c>
      <c r="X456" s="1">
        <v>165010.66</v>
      </c>
      <c r="Y456">
        <v>0.74139999999999995</v>
      </c>
      <c r="Z456">
        <v>0.21929999999999999</v>
      </c>
      <c r="AA456">
        <v>3.9399999999999998E-2</v>
      </c>
      <c r="AB456">
        <v>0.2586</v>
      </c>
      <c r="AC456">
        <v>165.01</v>
      </c>
      <c r="AD456" s="1">
        <v>4322.4399999999996</v>
      </c>
      <c r="AE456">
        <v>508.78</v>
      </c>
      <c r="AF456" s="1">
        <v>135100.07</v>
      </c>
      <c r="AG456">
        <v>325</v>
      </c>
      <c r="AH456" s="1">
        <v>35594</v>
      </c>
      <c r="AI456" s="1">
        <v>55188</v>
      </c>
      <c r="AJ456">
        <v>38.020000000000003</v>
      </c>
      <c r="AK456">
        <v>24.62</v>
      </c>
      <c r="AL456">
        <v>29.4</v>
      </c>
      <c r="AM456">
        <v>4.2</v>
      </c>
      <c r="AN456">
        <v>0</v>
      </c>
      <c r="AO456">
        <v>0.74119999999999997</v>
      </c>
      <c r="AP456" s="1">
        <v>1201.1500000000001</v>
      </c>
      <c r="AQ456" s="1">
        <v>1931.29</v>
      </c>
      <c r="AR456" s="1">
        <v>5036.41</v>
      </c>
      <c r="AS456">
        <v>517.71</v>
      </c>
      <c r="AT456">
        <v>191.44</v>
      </c>
      <c r="AU456" s="1">
        <v>8878</v>
      </c>
      <c r="AV456" s="1">
        <v>4028.9</v>
      </c>
      <c r="AW456">
        <v>0.3896</v>
      </c>
      <c r="AX456" s="1">
        <v>3266.11</v>
      </c>
      <c r="AY456">
        <v>0.31580000000000003</v>
      </c>
      <c r="AZ456" s="1">
        <v>2327.14</v>
      </c>
      <c r="BA456">
        <v>0.22500000000000001</v>
      </c>
      <c r="BB456">
        <v>719.55</v>
      </c>
      <c r="BC456">
        <v>6.9599999999999995E-2</v>
      </c>
      <c r="BD456" s="1">
        <v>10341.700000000001</v>
      </c>
      <c r="BE456" s="1">
        <v>4277.1899999999996</v>
      </c>
      <c r="BF456">
        <v>1.1307</v>
      </c>
      <c r="BG456">
        <v>0.53979999999999995</v>
      </c>
      <c r="BH456">
        <v>0.19209999999999999</v>
      </c>
      <c r="BI456">
        <v>0.21160000000000001</v>
      </c>
      <c r="BJ456">
        <v>4.2799999999999998E-2</v>
      </c>
      <c r="BK456">
        <v>1.37E-2</v>
      </c>
    </row>
    <row r="457" spans="1:63" x14ac:dyDescent="0.25">
      <c r="A457" t="s">
        <v>455</v>
      </c>
      <c r="B457">
        <v>46482</v>
      </c>
      <c r="C457">
        <v>376</v>
      </c>
      <c r="D457">
        <v>5.59</v>
      </c>
      <c r="E457" s="1">
        <v>2103.33</v>
      </c>
      <c r="F457" s="1">
        <v>1988.95</v>
      </c>
      <c r="G457">
        <v>2E-3</v>
      </c>
      <c r="H457">
        <v>8.9999999999999998E-4</v>
      </c>
      <c r="I457">
        <v>1.6899999999999998E-2</v>
      </c>
      <c r="J457">
        <v>1.5E-3</v>
      </c>
      <c r="K457">
        <v>1.29E-2</v>
      </c>
      <c r="L457">
        <v>0.94569999999999999</v>
      </c>
      <c r="M457">
        <v>0.02</v>
      </c>
      <c r="N457">
        <v>0.54590000000000005</v>
      </c>
      <c r="O457">
        <v>0</v>
      </c>
      <c r="P457">
        <v>0.156</v>
      </c>
      <c r="Q457" s="1">
        <v>49490.28</v>
      </c>
      <c r="R457">
        <v>0.27660000000000001</v>
      </c>
      <c r="S457">
        <v>0.23400000000000001</v>
      </c>
      <c r="T457">
        <v>0.4894</v>
      </c>
      <c r="U457">
        <v>17.5</v>
      </c>
      <c r="V457" s="1">
        <v>67346.8</v>
      </c>
      <c r="W457">
        <v>115.25</v>
      </c>
      <c r="X457" s="1">
        <v>222803.96</v>
      </c>
      <c r="Y457">
        <v>0.59230000000000005</v>
      </c>
      <c r="Z457">
        <v>0.1065</v>
      </c>
      <c r="AA457">
        <v>0.30120000000000002</v>
      </c>
      <c r="AB457">
        <v>0.40770000000000001</v>
      </c>
      <c r="AC457">
        <v>222.8</v>
      </c>
      <c r="AD457" s="1">
        <v>5583.86</v>
      </c>
      <c r="AE457">
        <v>350.98</v>
      </c>
      <c r="AF457" s="1">
        <v>198913.25</v>
      </c>
      <c r="AG457">
        <v>518</v>
      </c>
      <c r="AH457" s="1">
        <v>30998</v>
      </c>
      <c r="AI457" s="1">
        <v>46953</v>
      </c>
      <c r="AJ457">
        <v>32</v>
      </c>
      <c r="AK457">
        <v>22</v>
      </c>
      <c r="AL457">
        <v>22.47</v>
      </c>
      <c r="AM457">
        <v>4.3</v>
      </c>
      <c r="AN457">
        <v>0</v>
      </c>
      <c r="AO457">
        <v>0.86019999999999996</v>
      </c>
      <c r="AP457" s="1">
        <v>1560.69</v>
      </c>
      <c r="AQ457" s="1">
        <v>2510.4499999999998</v>
      </c>
      <c r="AR457" s="1">
        <v>5910.91</v>
      </c>
      <c r="AS457">
        <v>421.76</v>
      </c>
      <c r="AT457">
        <v>364.82</v>
      </c>
      <c r="AU457" s="1">
        <v>10768.65</v>
      </c>
      <c r="AV457" s="1">
        <v>4933.4799999999996</v>
      </c>
      <c r="AW457">
        <v>0.4113</v>
      </c>
      <c r="AX457" s="1">
        <v>4907.8100000000004</v>
      </c>
      <c r="AY457">
        <v>0.40910000000000002</v>
      </c>
      <c r="AZ457" s="1">
        <v>1112.1500000000001</v>
      </c>
      <c r="BA457">
        <v>9.2700000000000005E-2</v>
      </c>
      <c r="BB457" s="1">
        <v>1041.93</v>
      </c>
      <c r="BC457">
        <v>8.6900000000000005E-2</v>
      </c>
      <c r="BD457" s="1">
        <v>11995.36</v>
      </c>
      <c r="BE457" s="1">
        <v>3768.43</v>
      </c>
      <c r="BF457">
        <v>1.2723</v>
      </c>
      <c r="BG457">
        <v>0.52459999999999996</v>
      </c>
      <c r="BH457">
        <v>0.26140000000000002</v>
      </c>
      <c r="BI457">
        <v>0.15390000000000001</v>
      </c>
      <c r="BJ457">
        <v>3.5700000000000003E-2</v>
      </c>
      <c r="BK457">
        <v>2.4299999999999999E-2</v>
      </c>
    </row>
    <row r="458" spans="1:63" x14ac:dyDescent="0.25">
      <c r="A458" t="s">
        <v>456</v>
      </c>
      <c r="B458">
        <v>47514</v>
      </c>
      <c r="C458">
        <v>143</v>
      </c>
      <c r="D458">
        <v>7.29</v>
      </c>
      <c r="E458" s="1">
        <v>1041.83</v>
      </c>
      <c r="F458">
        <v>957.71</v>
      </c>
      <c r="G458">
        <v>1E-3</v>
      </c>
      <c r="H458">
        <v>0</v>
      </c>
      <c r="I458">
        <v>6.8999999999999999E-3</v>
      </c>
      <c r="J458">
        <v>2.3E-3</v>
      </c>
      <c r="K458">
        <v>1.3299999999999999E-2</v>
      </c>
      <c r="L458">
        <v>0.96299999999999997</v>
      </c>
      <c r="M458">
        <v>1.35E-2</v>
      </c>
      <c r="N458">
        <v>0.3206</v>
      </c>
      <c r="O458">
        <v>0</v>
      </c>
      <c r="P458">
        <v>0.14580000000000001</v>
      </c>
      <c r="Q458" s="1">
        <v>45442.03</v>
      </c>
      <c r="R458">
        <v>0.35210000000000002</v>
      </c>
      <c r="S458">
        <v>0.1268</v>
      </c>
      <c r="T458">
        <v>0.52110000000000001</v>
      </c>
      <c r="U458">
        <v>8</v>
      </c>
      <c r="V458" s="1">
        <v>49240</v>
      </c>
      <c r="W458">
        <v>129.72999999999999</v>
      </c>
      <c r="X458" s="1">
        <v>147667.01999999999</v>
      </c>
      <c r="Y458">
        <v>0.93930000000000002</v>
      </c>
      <c r="Z458">
        <v>2.7699999999999999E-2</v>
      </c>
      <c r="AA458">
        <v>3.2899999999999999E-2</v>
      </c>
      <c r="AB458">
        <v>6.0699999999999997E-2</v>
      </c>
      <c r="AC458">
        <v>147.66999999999999</v>
      </c>
      <c r="AD458" s="1">
        <v>2977.17</v>
      </c>
      <c r="AE458">
        <v>417.1</v>
      </c>
      <c r="AF458" s="1">
        <v>119624.29</v>
      </c>
      <c r="AG458">
        <v>235</v>
      </c>
      <c r="AH458" s="1">
        <v>34817</v>
      </c>
      <c r="AI458" s="1">
        <v>55297</v>
      </c>
      <c r="AJ458">
        <v>24.9</v>
      </c>
      <c r="AK458">
        <v>20</v>
      </c>
      <c r="AL458">
        <v>20</v>
      </c>
      <c r="AM458">
        <v>4.4000000000000004</v>
      </c>
      <c r="AN458" s="1">
        <v>1436.87</v>
      </c>
      <c r="AO458">
        <v>1.4370000000000001</v>
      </c>
      <c r="AP458" s="1">
        <v>1117.21</v>
      </c>
      <c r="AQ458" s="1">
        <v>2370.71</v>
      </c>
      <c r="AR458" s="1">
        <v>6358</v>
      </c>
      <c r="AS458">
        <v>262.95</v>
      </c>
      <c r="AT458">
        <v>348.22</v>
      </c>
      <c r="AU458" s="1">
        <v>10457.049999999999</v>
      </c>
      <c r="AV458" s="1">
        <v>6994.49</v>
      </c>
      <c r="AW458">
        <v>0.52900000000000003</v>
      </c>
      <c r="AX458" s="1">
        <v>4464.7299999999996</v>
      </c>
      <c r="AY458">
        <v>0.3377</v>
      </c>
      <c r="AZ458" s="1">
        <v>1121.3</v>
      </c>
      <c r="BA458">
        <v>8.48E-2</v>
      </c>
      <c r="BB458">
        <v>642.1</v>
      </c>
      <c r="BC458">
        <v>4.8599999999999997E-2</v>
      </c>
      <c r="BD458" s="1">
        <v>13222.61</v>
      </c>
      <c r="BE458" s="1">
        <v>4915.34</v>
      </c>
      <c r="BF458">
        <v>1.6047</v>
      </c>
      <c r="BG458">
        <v>0.49359999999999998</v>
      </c>
      <c r="BH458">
        <v>0.2074</v>
      </c>
      <c r="BI458">
        <v>0.19259999999999999</v>
      </c>
      <c r="BJ458">
        <v>4.2700000000000002E-2</v>
      </c>
      <c r="BK458">
        <v>6.3700000000000007E-2</v>
      </c>
    </row>
    <row r="459" spans="1:63" x14ac:dyDescent="0.25">
      <c r="A459" t="s">
        <v>457</v>
      </c>
      <c r="B459">
        <v>47894</v>
      </c>
      <c r="C459">
        <v>64</v>
      </c>
      <c r="D459">
        <v>69.510000000000005</v>
      </c>
      <c r="E459" s="1">
        <v>4448.8500000000004</v>
      </c>
      <c r="F459" s="1">
        <v>4067.56</v>
      </c>
      <c r="G459">
        <v>8.2000000000000007E-3</v>
      </c>
      <c r="H459">
        <v>8.9999999999999998E-4</v>
      </c>
      <c r="I459">
        <v>2.8299999999999999E-2</v>
      </c>
      <c r="J459">
        <v>5.0000000000000001E-4</v>
      </c>
      <c r="K459">
        <v>6.1600000000000002E-2</v>
      </c>
      <c r="L459">
        <v>0.85770000000000002</v>
      </c>
      <c r="M459">
        <v>4.2799999999999998E-2</v>
      </c>
      <c r="N459">
        <v>0.26889999999999997</v>
      </c>
      <c r="O459">
        <v>2.8000000000000001E-2</v>
      </c>
      <c r="P459">
        <v>0.11260000000000001</v>
      </c>
      <c r="Q459" s="1">
        <v>57854.63</v>
      </c>
      <c r="R459">
        <v>0.1721</v>
      </c>
      <c r="S459">
        <v>0.19259999999999999</v>
      </c>
      <c r="T459">
        <v>0.63519999999999999</v>
      </c>
      <c r="U459">
        <v>34.5</v>
      </c>
      <c r="V459" s="1">
        <v>80564.289999999994</v>
      </c>
      <c r="W459">
        <v>127.51</v>
      </c>
      <c r="X459" s="1">
        <v>218935.66</v>
      </c>
      <c r="Y459">
        <v>0.86260000000000003</v>
      </c>
      <c r="Z459">
        <v>0.1086</v>
      </c>
      <c r="AA459">
        <v>2.8799999999999999E-2</v>
      </c>
      <c r="AB459">
        <v>0.13739999999999999</v>
      </c>
      <c r="AC459">
        <v>218.94</v>
      </c>
      <c r="AD459" s="1">
        <v>6509.42</v>
      </c>
      <c r="AE459">
        <v>827.06</v>
      </c>
      <c r="AF459" s="1">
        <v>221358.33</v>
      </c>
      <c r="AG459">
        <v>550</v>
      </c>
      <c r="AH459" s="1">
        <v>42715</v>
      </c>
      <c r="AI459" s="1">
        <v>70553</v>
      </c>
      <c r="AJ459">
        <v>53.39</v>
      </c>
      <c r="AK459">
        <v>29.16</v>
      </c>
      <c r="AL459">
        <v>27.98</v>
      </c>
      <c r="AM459">
        <v>4.8</v>
      </c>
      <c r="AN459">
        <v>0</v>
      </c>
      <c r="AO459">
        <v>0.65880000000000005</v>
      </c>
      <c r="AP459" s="1">
        <v>1442.15</v>
      </c>
      <c r="AQ459" s="1">
        <v>2366.98</v>
      </c>
      <c r="AR459" s="1">
        <v>5340.77</v>
      </c>
      <c r="AS459">
        <v>619.38</v>
      </c>
      <c r="AT459">
        <v>148.94999999999999</v>
      </c>
      <c r="AU459" s="1">
        <v>9918.23</v>
      </c>
      <c r="AV459" s="1">
        <v>3347.54</v>
      </c>
      <c r="AW459">
        <v>0.3029</v>
      </c>
      <c r="AX459" s="1">
        <v>6519.54</v>
      </c>
      <c r="AY459">
        <v>0.58989999999999998</v>
      </c>
      <c r="AZ459">
        <v>726.11</v>
      </c>
      <c r="BA459">
        <v>6.5699999999999995E-2</v>
      </c>
      <c r="BB459">
        <v>458.54</v>
      </c>
      <c r="BC459">
        <v>4.1500000000000002E-2</v>
      </c>
      <c r="BD459" s="1">
        <v>11051.74</v>
      </c>
      <c r="BE459" s="1">
        <v>1385.93</v>
      </c>
      <c r="BF459">
        <v>0.18329999999999999</v>
      </c>
      <c r="BG459">
        <v>0.51060000000000005</v>
      </c>
      <c r="BH459">
        <v>0.1973</v>
      </c>
      <c r="BI459">
        <v>0.24440000000000001</v>
      </c>
      <c r="BJ459">
        <v>3.6600000000000001E-2</v>
      </c>
      <c r="BK459">
        <v>1.0999999999999999E-2</v>
      </c>
    </row>
    <row r="460" spans="1:63" x14ac:dyDescent="0.25">
      <c r="A460" t="s">
        <v>458</v>
      </c>
      <c r="B460">
        <v>48090</v>
      </c>
      <c r="C460">
        <v>62</v>
      </c>
      <c r="D460">
        <v>11.83</v>
      </c>
      <c r="E460">
        <v>733.75</v>
      </c>
      <c r="F460">
        <v>632.25</v>
      </c>
      <c r="G460">
        <v>3.0999999999999999E-3</v>
      </c>
      <c r="H460">
        <v>1E-3</v>
      </c>
      <c r="I460">
        <v>4.7000000000000002E-3</v>
      </c>
      <c r="J460">
        <v>0</v>
      </c>
      <c r="K460">
        <v>2.4299999999999999E-2</v>
      </c>
      <c r="L460">
        <v>0.91100000000000003</v>
      </c>
      <c r="M460">
        <v>5.5899999999999998E-2</v>
      </c>
      <c r="N460">
        <v>0.47010000000000002</v>
      </c>
      <c r="O460">
        <v>0</v>
      </c>
      <c r="P460">
        <v>0.13020000000000001</v>
      </c>
      <c r="Q460" s="1">
        <v>42250.99</v>
      </c>
      <c r="R460">
        <v>0.5</v>
      </c>
      <c r="S460">
        <v>6.7599999999999993E-2</v>
      </c>
      <c r="T460">
        <v>0.43240000000000001</v>
      </c>
      <c r="U460">
        <v>9.1</v>
      </c>
      <c r="V460" s="1">
        <v>45563.3</v>
      </c>
      <c r="W460">
        <v>74.5</v>
      </c>
      <c r="X460" s="1">
        <v>104409.87</v>
      </c>
      <c r="Y460">
        <v>0.93169999999999997</v>
      </c>
      <c r="Z460">
        <v>3.85E-2</v>
      </c>
      <c r="AA460">
        <v>2.9700000000000001E-2</v>
      </c>
      <c r="AB460">
        <v>6.83E-2</v>
      </c>
      <c r="AC460">
        <v>104.41</v>
      </c>
      <c r="AD460" s="1">
        <v>2390.5500000000002</v>
      </c>
      <c r="AE460">
        <v>330.36</v>
      </c>
      <c r="AF460" s="1">
        <v>101822.47</v>
      </c>
      <c r="AG460">
        <v>141</v>
      </c>
      <c r="AH460" s="1">
        <v>33930</v>
      </c>
      <c r="AI460" s="1">
        <v>48662</v>
      </c>
      <c r="AJ460">
        <v>47.5</v>
      </c>
      <c r="AK460">
        <v>22.01</v>
      </c>
      <c r="AL460">
        <v>25.25</v>
      </c>
      <c r="AM460">
        <v>4.3</v>
      </c>
      <c r="AN460" s="1">
        <v>1774.37</v>
      </c>
      <c r="AO460">
        <v>1.7935000000000001</v>
      </c>
      <c r="AP460" s="1">
        <v>1283.8399999999999</v>
      </c>
      <c r="AQ460" s="1">
        <v>2094.0100000000002</v>
      </c>
      <c r="AR460" s="1">
        <v>6252.79</v>
      </c>
      <c r="AS460">
        <v>421.75</v>
      </c>
      <c r="AT460">
        <v>277.66000000000003</v>
      </c>
      <c r="AU460" s="1">
        <v>10330.120000000001</v>
      </c>
      <c r="AV460" s="1">
        <v>8477.93</v>
      </c>
      <c r="AW460">
        <v>0.5615</v>
      </c>
      <c r="AX460" s="1">
        <v>4413.28</v>
      </c>
      <c r="AY460">
        <v>0.2923</v>
      </c>
      <c r="AZ460" s="1">
        <v>1249.8900000000001</v>
      </c>
      <c r="BA460">
        <v>8.2799999999999999E-2</v>
      </c>
      <c r="BB460">
        <v>956.48</v>
      </c>
      <c r="BC460">
        <v>6.3399999999999998E-2</v>
      </c>
      <c r="BD460" s="1">
        <v>15097.59</v>
      </c>
      <c r="BE460" s="1">
        <v>7249.86</v>
      </c>
      <c r="BF460">
        <v>3.0851999999999999</v>
      </c>
      <c r="BG460">
        <v>0.46560000000000001</v>
      </c>
      <c r="BH460">
        <v>0.22389999999999999</v>
      </c>
      <c r="BI460">
        <v>0.25679999999999997</v>
      </c>
      <c r="BJ460">
        <v>2.9100000000000001E-2</v>
      </c>
      <c r="BK460">
        <v>2.46E-2</v>
      </c>
    </row>
    <row r="461" spans="1:63" x14ac:dyDescent="0.25">
      <c r="A461" t="s">
        <v>459</v>
      </c>
      <c r="B461">
        <v>47944</v>
      </c>
      <c r="C461">
        <v>137</v>
      </c>
      <c r="D461">
        <v>11.22</v>
      </c>
      <c r="E461" s="1">
        <v>1536.68</v>
      </c>
      <c r="F461" s="1">
        <v>1383.2</v>
      </c>
      <c r="G461">
        <v>0</v>
      </c>
      <c r="H461">
        <v>1E-4</v>
      </c>
      <c r="I461">
        <v>7.1999999999999998E-3</v>
      </c>
      <c r="J461">
        <v>5.9999999999999995E-4</v>
      </c>
      <c r="K461">
        <v>7.1999999999999998E-3</v>
      </c>
      <c r="L461">
        <v>0.97670000000000001</v>
      </c>
      <c r="M461">
        <v>8.0999999999999996E-3</v>
      </c>
      <c r="N461">
        <v>0.98770000000000002</v>
      </c>
      <c r="O461">
        <v>0</v>
      </c>
      <c r="P461">
        <v>0.1963</v>
      </c>
      <c r="Q461" s="1">
        <v>53624.23</v>
      </c>
      <c r="R461">
        <v>0.215</v>
      </c>
      <c r="S461">
        <v>0.2056</v>
      </c>
      <c r="T461">
        <v>0.57940000000000003</v>
      </c>
      <c r="U461">
        <v>20.2</v>
      </c>
      <c r="V461" s="1">
        <v>55484.05</v>
      </c>
      <c r="W461">
        <v>71.67</v>
      </c>
      <c r="X461" s="1">
        <v>158646.29999999999</v>
      </c>
      <c r="Y461">
        <v>0.36099999999999999</v>
      </c>
      <c r="Z461">
        <v>6.0400000000000002E-2</v>
      </c>
      <c r="AA461">
        <v>0.57869999999999999</v>
      </c>
      <c r="AB461">
        <v>0.63900000000000001</v>
      </c>
      <c r="AC461">
        <v>158.65</v>
      </c>
      <c r="AD461" s="1">
        <v>3785.72</v>
      </c>
      <c r="AE461">
        <v>200.99</v>
      </c>
      <c r="AF461" s="1">
        <v>87847.59</v>
      </c>
      <c r="AG461">
        <v>92</v>
      </c>
      <c r="AH461" s="1">
        <v>28198</v>
      </c>
      <c r="AI461" s="1">
        <v>44225</v>
      </c>
      <c r="AJ461">
        <v>24.9</v>
      </c>
      <c r="AK461">
        <v>22.17</v>
      </c>
      <c r="AL461">
        <v>24.07</v>
      </c>
      <c r="AM461">
        <v>4.5</v>
      </c>
      <c r="AN461">
        <v>0</v>
      </c>
      <c r="AO461">
        <v>0.69989999999999997</v>
      </c>
      <c r="AP461" s="1">
        <v>1773.93</v>
      </c>
      <c r="AQ461" s="1">
        <v>3757.57</v>
      </c>
      <c r="AR461" s="1">
        <v>7213.23</v>
      </c>
      <c r="AS461">
        <v>538.75</v>
      </c>
      <c r="AT461">
        <v>392.94</v>
      </c>
      <c r="AU461" s="1">
        <v>13676.47</v>
      </c>
      <c r="AV461" s="1">
        <v>9423.36</v>
      </c>
      <c r="AW461">
        <v>0.57420000000000004</v>
      </c>
      <c r="AX461" s="1">
        <v>3790.29</v>
      </c>
      <c r="AY461">
        <v>0.23089999999999999</v>
      </c>
      <c r="AZ461" s="1">
        <v>1667.55</v>
      </c>
      <c r="BA461">
        <v>0.1016</v>
      </c>
      <c r="BB461" s="1">
        <v>1530.78</v>
      </c>
      <c r="BC461">
        <v>9.3299999999999994E-2</v>
      </c>
      <c r="BD461" s="1">
        <v>16411.97</v>
      </c>
      <c r="BE461" s="1">
        <v>8210.41</v>
      </c>
      <c r="BF461">
        <v>4.1505000000000001</v>
      </c>
      <c r="BG461">
        <v>0.51619999999999999</v>
      </c>
      <c r="BH461">
        <v>0.22770000000000001</v>
      </c>
      <c r="BI461">
        <v>0.18360000000000001</v>
      </c>
      <c r="BJ461">
        <v>4.24E-2</v>
      </c>
      <c r="BK461">
        <v>3.0099999999999998E-2</v>
      </c>
    </row>
    <row r="462" spans="1:63" x14ac:dyDescent="0.25">
      <c r="A462" t="s">
        <v>460</v>
      </c>
      <c r="B462">
        <v>44701</v>
      </c>
      <c r="C462">
        <v>5</v>
      </c>
      <c r="D462">
        <v>532.36</v>
      </c>
      <c r="E462" s="1">
        <v>2661.8</v>
      </c>
      <c r="F462" s="1">
        <v>2649.61</v>
      </c>
      <c r="G462">
        <v>0.02</v>
      </c>
      <c r="H462">
        <v>0</v>
      </c>
      <c r="I462">
        <v>1.18E-2</v>
      </c>
      <c r="J462">
        <v>2.0999999999999999E-3</v>
      </c>
      <c r="K462">
        <v>3.8800000000000001E-2</v>
      </c>
      <c r="L462">
        <v>0.89410000000000001</v>
      </c>
      <c r="M462">
        <v>3.3300000000000003E-2</v>
      </c>
      <c r="N462">
        <v>0.127</v>
      </c>
      <c r="O462">
        <v>2.75E-2</v>
      </c>
      <c r="P462">
        <v>9.7100000000000006E-2</v>
      </c>
      <c r="Q462" s="1">
        <v>77194.899999999994</v>
      </c>
      <c r="R462">
        <v>0.19889999999999999</v>
      </c>
      <c r="S462">
        <v>0.221</v>
      </c>
      <c r="T462">
        <v>0.58009999999999995</v>
      </c>
      <c r="U462">
        <v>36.799999999999997</v>
      </c>
      <c r="V462" s="1">
        <v>68403.509999999995</v>
      </c>
      <c r="W462">
        <v>72.33</v>
      </c>
      <c r="X462" s="1">
        <v>289751.13</v>
      </c>
      <c r="Y462">
        <v>0.8296</v>
      </c>
      <c r="Z462">
        <v>0.15840000000000001</v>
      </c>
      <c r="AA462">
        <v>1.2E-2</v>
      </c>
      <c r="AB462">
        <v>0.1704</v>
      </c>
      <c r="AC462">
        <v>289.75</v>
      </c>
      <c r="AD462" s="1">
        <v>12503.54</v>
      </c>
      <c r="AE462" s="1">
        <v>1600.56</v>
      </c>
      <c r="AF462" s="1">
        <v>279313.37</v>
      </c>
      <c r="AG462">
        <v>589</v>
      </c>
      <c r="AH462" s="1">
        <v>47405</v>
      </c>
      <c r="AI462" s="1">
        <v>100980</v>
      </c>
      <c r="AJ462">
        <v>82.57</v>
      </c>
      <c r="AK462">
        <v>39.32</v>
      </c>
      <c r="AL462">
        <v>60.26</v>
      </c>
      <c r="AM462">
        <v>4.57</v>
      </c>
      <c r="AN462">
        <v>0</v>
      </c>
      <c r="AO462">
        <v>0.67810000000000004</v>
      </c>
      <c r="AP462" s="1">
        <v>1916.18</v>
      </c>
      <c r="AQ462" s="1">
        <v>2327.65</v>
      </c>
      <c r="AR462" s="1">
        <v>8019.83</v>
      </c>
      <c r="AS462">
        <v>701.57</v>
      </c>
      <c r="AT462">
        <v>220.08</v>
      </c>
      <c r="AU462" s="1">
        <v>13185.3</v>
      </c>
      <c r="AV462" s="1">
        <v>2102.58</v>
      </c>
      <c r="AW462">
        <v>0.14810000000000001</v>
      </c>
      <c r="AX462" s="1">
        <v>11107.54</v>
      </c>
      <c r="AY462">
        <v>0.78249999999999997</v>
      </c>
      <c r="AZ462">
        <v>572.30999999999995</v>
      </c>
      <c r="BA462">
        <v>4.0300000000000002E-2</v>
      </c>
      <c r="BB462">
        <v>413.29</v>
      </c>
      <c r="BC462">
        <v>2.9100000000000001E-2</v>
      </c>
      <c r="BD462" s="1">
        <v>14195.71</v>
      </c>
      <c r="BE462">
        <v>441.31</v>
      </c>
      <c r="BF462">
        <v>3.4299999999999997E-2</v>
      </c>
      <c r="BG462">
        <v>0.61580000000000001</v>
      </c>
      <c r="BH462">
        <v>0.18640000000000001</v>
      </c>
      <c r="BI462">
        <v>0.14349999999999999</v>
      </c>
      <c r="BJ462">
        <v>3.61E-2</v>
      </c>
      <c r="BK462">
        <v>1.8100000000000002E-2</v>
      </c>
    </row>
    <row r="463" spans="1:63" x14ac:dyDescent="0.25">
      <c r="A463" t="s">
        <v>461</v>
      </c>
      <c r="B463">
        <v>47308</v>
      </c>
      <c r="C463">
        <v>128</v>
      </c>
      <c r="D463">
        <v>14.22</v>
      </c>
      <c r="E463" s="1">
        <v>1820.32</v>
      </c>
      <c r="F463" s="1">
        <v>1597.66</v>
      </c>
      <c r="G463">
        <v>0</v>
      </c>
      <c r="H463">
        <v>2.9999999999999997E-4</v>
      </c>
      <c r="I463">
        <v>1.8E-3</v>
      </c>
      <c r="J463">
        <v>1.6000000000000001E-3</v>
      </c>
      <c r="K463">
        <v>1.3100000000000001E-2</v>
      </c>
      <c r="L463">
        <v>0.94869999999999999</v>
      </c>
      <c r="M463">
        <v>3.44E-2</v>
      </c>
      <c r="N463">
        <v>0.56110000000000004</v>
      </c>
      <c r="O463">
        <v>1.9E-3</v>
      </c>
      <c r="P463">
        <v>0.16289999999999999</v>
      </c>
      <c r="Q463" s="1">
        <v>50322.239999999998</v>
      </c>
      <c r="R463">
        <v>0.26669999999999999</v>
      </c>
      <c r="S463">
        <v>0.20949999999999999</v>
      </c>
      <c r="T463">
        <v>0.52380000000000004</v>
      </c>
      <c r="U463">
        <v>13</v>
      </c>
      <c r="V463" s="1">
        <v>74985.69</v>
      </c>
      <c r="W463">
        <v>134.97999999999999</v>
      </c>
      <c r="X463" s="1">
        <v>158312.56</v>
      </c>
      <c r="Y463">
        <v>0.5353</v>
      </c>
      <c r="Z463">
        <v>0.2135</v>
      </c>
      <c r="AA463">
        <v>0.25119999999999998</v>
      </c>
      <c r="AB463">
        <v>0.4647</v>
      </c>
      <c r="AC463">
        <v>158.31</v>
      </c>
      <c r="AD463" s="1">
        <v>4181.62</v>
      </c>
      <c r="AE463">
        <v>299.62</v>
      </c>
      <c r="AF463" s="1">
        <v>132862.39999999999</v>
      </c>
      <c r="AG463">
        <v>305</v>
      </c>
      <c r="AH463" s="1">
        <v>27852</v>
      </c>
      <c r="AI463" s="1">
        <v>45034</v>
      </c>
      <c r="AJ463">
        <v>27.6</v>
      </c>
      <c r="AK463">
        <v>26</v>
      </c>
      <c r="AL463">
        <v>26.06</v>
      </c>
      <c r="AM463">
        <v>3.4</v>
      </c>
      <c r="AN463">
        <v>0</v>
      </c>
      <c r="AO463">
        <v>0.80049999999999999</v>
      </c>
      <c r="AP463" s="1">
        <v>1408.78</v>
      </c>
      <c r="AQ463" s="1">
        <v>2174.16</v>
      </c>
      <c r="AR463" s="1">
        <v>6637.57</v>
      </c>
      <c r="AS463">
        <v>281.19</v>
      </c>
      <c r="AT463">
        <v>436.52</v>
      </c>
      <c r="AU463" s="1">
        <v>10938.2</v>
      </c>
      <c r="AV463" s="1">
        <v>6501.98</v>
      </c>
      <c r="AW463">
        <v>0.49859999999999999</v>
      </c>
      <c r="AX463" s="1">
        <v>3865.19</v>
      </c>
      <c r="AY463">
        <v>0.2964</v>
      </c>
      <c r="AZ463" s="1">
        <v>1136.0899999999999</v>
      </c>
      <c r="BA463">
        <v>8.7099999999999997E-2</v>
      </c>
      <c r="BB463" s="1">
        <v>1536.66</v>
      </c>
      <c r="BC463">
        <v>0.1178</v>
      </c>
      <c r="BD463" s="1">
        <v>13039.92</v>
      </c>
      <c r="BE463" s="1">
        <v>4322.45</v>
      </c>
      <c r="BF463">
        <v>1.5185999999999999</v>
      </c>
      <c r="BG463">
        <v>0.4874</v>
      </c>
      <c r="BH463">
        <v>0.2351</v>
      </c>
      <c r="BI463">
        <v>0.186</v>
      </c>
      <c r="BJ463">
        <v>2.2599999999999999E-2</v>
      </c>
      <c r="BK463">
        <v>6.8900000000000003E-2</v>
      </c>
    </row>
    <row r="464" spans="1:63" x14ac:dyDescent="0.25">
      <c r="A464" t="s">
        <v>462</v>
      </c>
      <c r="B464">
        <v>49213</v>
      </c>
      <c r="C464">
        <v>28</v>
      </c>
      <c r="D464">
        <v>46.7</v>
      </c>
      <c r="E464" s="1">
        <v>1307.47</v>
      </c>
      <c r="F464" s="1">
        <v>1198.31</v>
      </c>
      <c r="G464">
        <v>8.3000000000000001E-3</v>
      </c>
      <c r="H464">
        <v>0</v>
      </c>
      <c r="I464">
        <v>1.49E-2</v>
      </c>
      <c r="J464">
        <v>1.6999999999999999E-3</v>
      </c>
      <c r="K464">
        <v>9.4999999999999998E-3</v>
      </c>
      <c r="L464">
        <v>0.93679999999999997</v>
      </c>
      <c r="M464">
        <v>2.8799999999999999E-2</v>
      </c>
      <c r="N464">
        <v>0.2631</v>
      </c>
      <c r="O464">
        <v>1.0699999999999999E-2</v>
      </c>
      <c r="P464">
        <v>0.13070000000000001</v>
      </c>
      <c r="Q464" s="1">
        <v>51859.35</v>
      </c>
      <c r="R464">
        <v>0.34439999999999998</v>
      </c>
      <c r="S464">
        <v>0.21110000000000001</v>
      </c>
      <c r="T464">
        <v>0.44440000000000002</v>
      </c>
      <c r="U464">
        <v>6</v>
      </c>
      <c r="V464" s="1">
        <v>81286.83</v>
      </c>
      <c r="W464">
        <v>213.74</v>
      </c>
      <c r="X464" s="1">
        <v>139977.89000000001</v>
      </c>
      <c r="Y464">
        <v>0.81040000000000001</v>
      </c>
      <c r="Z464">
        <v>8.5999999999999993E-2</v>
      </c>
      <c r="AA464">
        <v>0.10349999999999999</v>
      </c>
      <c r="AB464">
        <v>0.18959999999999999</v>
      </c>
      <c r="AC464">
        <v>139.97999999999999</v>
      </c>
      <c r="AD464" s="1">
        <v>5646.24</v>
      </c>
      <c r="AE464">
        <v>607.44000000000005</v>
      </c>
      <c r="AF464" s="1">
        <v>141630.42000000001</v>
      </c>
      <c r="AG464">
        <v>358</v>
      </c>
      <c r="AH464" s="1">
        <v>38641</v>
      </c>
      <c r="AI464" s="1">
        <v>57103</v>
      </c>
      <c r="AJ464">
        <v>69.400000000000006</v>
      </c>
      <c r="AK464">
        <v>36.4</v>
      </c>
      <c r="AL464">
        <v>42.41</v>
      </c>
      <c r="AM464">
        <v>5.6</v>
      </c>
      <c r="AN464">
        <v>0</v>
      </c>
      <c r="AO464">
        <v>0.91290000000000004</v>
      </c>
      <c r="AP464" s="1">
        <v>1159.93</v>
      </c>
      <c r="AQ464" s="1">
        <v>1804.98</v>
      </c>
      <c r="AR464" s="1">
        <v>5409.46</v>
      </c>
      <c r="AS464">
        <v>435.74</v>
      </c>
      <c r="AT464">
        <v>246.67</v>
      </c>
      <c r="AU464" s="1">
        <v>9056.76</v>
      </c>
      <c r="AV464" s="1">
        <v>4985.41</v>
      </c>
      <c r="AW464">
        <v>0.44140000000000001</v>
      </c>
      <c r="AX464" s="1">
        <v>4967.43</v>
      </c>
      <c r="AY464">
        <v>0.43980000000000002</v>
      </c>
      <c r="AZ464">
        <v>911.94</v>
      </c>
      <c r="BA464">
        <v>8.0699999999999994E-2</v>
      </c>
      <c r="BB464">
        <v>430.83</v>
      </c>
      <c r="BC464">
        <v>3.8100000000000002E-2</v>
      </c>
      <c r="BD464" s="1">
        <v>11295.61</v>
      </c>
      <c r="BE464" s="1">
        <v>3132.99</v>
      </c>
      <c r="BF464">
        <v>0.75870000000000004</v>
      </c>
      <c r="BG464">
        <v>0.51549999999999996</v>
      </c>
      <c r="BH464">
        <v>0.21540000000000001</v>
      </c>
      <c r="BI464">
        <v>0.2185</v>
      </c>
      <c r="BJ464">
        <v>3.4299999999999997E-2</v>
      </c>
      <c r="BK464">
        <v>1.6400000000000001E-2</v>
      </c>
    </row>
    <row r="465" spans="1:63" x14ac:dyDescent="0.25">
      <c r="A465" t="s">
        <v>463</v>
      </c>
      <c r="B465">
        <v>46144</v>
      </c>
      <c r="C465">
        <v>70</v>
      </c>
      <c r="D465">
        <v>39.53</v>
      </c>
      <c r="E465" s="1">
        <v>2767.27</v>
      </c>
      <c r="F465" s="1">
        <v>2565.31</v>
      </c>
      <c r="G465">
        <v>2E-3</v>
      </c>
      <c r="H465">
        <v>0</v>
      </c>
      <c r="I465">
        <v>1.1999999999999999E-3</v>
      </c>
      <c r="J465">
        <v>1.8E-3</v>
      </c>
      <c r="K465">
        <v>9.2999999999999992E-3</v>
      </c>
      <c r="L465">
        <v>0.97360000000000002</v>
      </c>
      <c r="M465">
        <v>1.2200000000000001E-2</v>
      </c>
      <c r="N465">
        <v>0.26979999999999998</v>
      </c>
      <c r="O465">
        <v>8.0000000000000004E-4</v>
      </c>
      <c r="P465">
        <v>0.1095</v>
      </c>
      <c r="Q465" s="1">
        <v>56760.71</v>
      </c>
      <c r="R465">
        <v>0.24049999999999999</v>
      </c>
      <c r="S465">
        <v>0.18990000000000001</v>
      </c>
      <c r="T465">
        <v>0.5696</v>
      </c>
      <c r="U465">
        <v>14</v>
      </c>
      <c r="V465" s="1">
        <v>81654.570000000007</v>
      </c>
      <c r="W465">
        <v>188.56</v>
      </c>
      <c r="X465" s="1">
        <v>141716.82999999999</v>
      </c>
      <c r="Y465">
        <v>0.85589999999999999</v>
      </c>
      <c r="Z465">
        <v>4.7100000000000003E-2</v>
      </c>
      <c r="AA465">
        <v>9.7000000000000003E-2</v>
      </c>
      <c r="AB465">
        <v>0.14410000000000001</v>
      </c>
      <c r="AC465">
        <v>141.72</v>
      </c>
      <c r="AD465" s="1">
        <v>3538.09</v>
      </c>
      <c r="AE465">
        <v>447.62</v>
      </c>
      <c r="AF465" s="1">
        <v>152982.47</v>
      </c>
      <c r="AG465">
        <v>415</v>
      </c>
      <c r="AH465" s="1">
        <v>40666</v>
      </c>
      <c r="AI465" s="1">
        <v>63970</v>
      </c>
      <c r="AJ465">
        <v>46.96</v>
      </c>
      <c r="AK465">
        <v>22.47</v>
      </c>
      <c r="AL465">
        <v>25.02</v>
      </c>
      <c r="AM465">
        <v>4.66</v>
      </c>
      <c r="AN465">
        <v>974.43</v>
      </c>
      <c r="AO465">
        <v>0.82899999999999996</v>
      </c>
      <c r="AP465">
        <v>955.24</v>
      </c>
      <c r="AQ465" s="1">
        <v>1855.55</v>
      </c>
      <c r="AR465" s="1">
        <v>5523.14</v>
      </c>
      <c r="AS465">
        <v>406.47</v>
      </c>
      <c r="AT465">
        <v>191.02</v>
      </c>
      <c r="AU465" s="1">
        <v>8931.42</v>
      </c>
      <c r="AV465" s="1">
        <v>4698.3900000000003</v>
      </c>
      <c r="AW465">
        <v>0.46850000000000003</v>
      </c>
      <c r="AX465" s="1">
        <v>4285.3500000000004</v>
      </c>
      <c r="AY465">
        <v>0.4274</v>
      </c>
      <c r="AZ465">
        <v>690.77</v>
      </c>
      <c r="BA465">
        <v>6.8900000000000003E-2</v>
      </c>
      <c r="BB465">
        <v>353.1</v>
      </c>
      <c r="BC465">
        <v>3.5200000000000002E-2</v>
      </c>
      <c r="BD465" s="1">
        <v>10027.61</v>
      </c>
      <c r="BE465" s="1">
        <v>3726.77</v>
      </c>
      <c r="BF465">
        <v>0.86660000000000004</v>
      </c>
      <c r="BG465">
        <v>0.57489999999999997</v>
      </c>
      <c r="BH465">
        <v>0.23449999999999999</v>
      </c>
      <c r="BI465">
        <v>0.14099999999999999</v>
      </c>
      <c r="BJ465">
        <v>3.8199999999999998E-2</v>
      </c>
      <c r="BK465">
        <v>1.1299999999999999E-2</v>
      </c>
    </row>
    <row r="466" spans="1:63" x14ac:dyDescent="0.25">
      <c r="A466" t="s">
        <v>464</v>
      </c>
      <c r="B466">
        <v>45609</v>
      </c>
      <c r="C466">
        <v>26</v>
      </c>
      <c r="D466">
        <v>65.66</v>
      </c>
      <c r="E466" s="1">
        <v>1707.28</v>
      </c>
      <c r="F466" s="1">
        <v>1496.66</v>
      </c>
      <c r="G466">
        <v>1.7899999999999999E-2</v>
      </c>
      <c r="H466">
        <v>0</v>
      </c>
      <c r="I466">
        <v>1.66E-2</v>
      </c>
      <c r="J466">
        <v>1E-3</v>
      </c>
      <c r="K466">
        <v>0.10340000000000001</v>
      </c>
      <c r="L466">
        <v>0.82369999999999999</v>
      </c>
      <c r="M466">
        <v>3.7400000000000003E-2</v>
      </c>
      <c r="N466">
        <v>0.46360000000000001</v>
      </c>
      <c r="O466">
        <v>2E-3</v>
      </c>
      <c r="P466">
        <v>9.9500000000000005E-2</v>
      </c>
      <c r="Q466" s="1">
        <v>72834.06</v>
      </c>
      <c r="R466">
        <v>0.48480000000000001</v>
      </c>
      <c r="S466">
        <v>0.2727</v>
      </c>
      <c r="T466">
        <v>0.2424</v>
      </c>
      <c r="U466">
        <v>15</v>
      </c>
      <c r="V466" s="1">
        <v>77476.479999999996</v>
      </c>
      <c r="W466">
        <v>106.68</v>
      </c>
      <c r="X466" s="1">
        <v>204627.62</v>
      </c>
      <c r="Y466">
        <v>0.52410000000000001</v>
      </c>
      <c r="Z466">
        <v>0.44600000000000001</v>
      </c>
      <c r="AA466">
        <v>2.9899999999999999E-2</v>
      </c>
      <c r="AB466">
        <v>0.47589999999999999</v>
      </c>
      <c r="AC466">
        <v>204.63</v>
      </c>
      <c r="AD466" s="1">
        <v>9226.24</v>
      </c>
      <c r="AE466">
        <v>557.03</v>
      </c>
      <c r="AF466" s="1">
        <v>210392.32000000001</v>
      </c>
      <c r="AG466">
        <v>538</v>
      </c>
      <c r="AH466" s="1">
        <v>35798</v>
      </c>
      <c r="AI466" s="1">
        <v>55827</v>
      </c>
      <c r="AJ466">
        <v>60.4</v>
      </c>
      <c r="AK466">
        <v>41.08</v>
      </c>
      <c r="AL466">
        <v>48.77</v>
      </c>
      <c r="AM466">
        <v>5.5</v>
      </c>
      <c r="AN466">
        <v>0</v>
      </c>
      <c r="AO466">
        <v>0.7117</v>
      </c>
      <c r="AP466" s="1">
        <v>1976.81</v>
      </c>
      <c r="AQ466" s="1">
        <v>2417.04</v>
      </c>
      <c r="AR466" s="1">
        <v>8236.65</v>
      </c>
      <c r="AS466" s="1">
        <v>1092.1300000000001</v>
      </c>
      <c r="AT466">
        <v>470.86</v>
      </c>
      <c r="AU466" s="1">
        <v>14193.44</v>
      </c>
      <c r="AV466" s="1">
        <v>5307.47</v>
      </c>
      <c r="AW466">
        <v>0.31190000000000001</v>
      </c>
      <c r="AX466" s="1">
        <v>9903.91</v>
      </c>
      <c r="AY466">
        <v>0.58209999999999995</v>
      </c>
      <c r="AZ466" s="1">
        <v>1092.52</v>
      </c>
      <c r="BA466">
        <v>6.4199999999999993E-2</v>
      </c>
      <c r="BB466">
        <v>710.16</v>
      </c>
      <c r="BC466">
        <v>4.1700000000000001E-2</v>
      </c>
      <c r="BD466" s="1">
        <v>17014.05</v>
      </c>
      <c r="BE466" s="1">
        <v>1045.08</v>
      </c>
      <c r="BF466">
        <v>0.18809999999999999</v>
      </c>
      <c r="BG466">
        <v>0.59399999999999997</v>
      </c>
      <c r="BH466">
        <v>0.2288</v>
      </c>
      <c r="BI466">
        <v>0.11840000000000001</v>
      </c>
      <c r="BJ466">
        <v>4.0399999999999998E-2</v>
      </c>
      <c r="BK466">
        <v>1.83E-2</v>
      </c>
    </row>
    <row r="467" spans="1:63" x14ac:dyDescent="0.25">
      <c r="A467" t="s">
        <v>465</v>
      </c>
      <c r="B467">
        <v>49817</v>
      </c>
      <c r="C467">
        <v>22</v>
      </c>
      <c r="D467">
        <v>16.670000000000002</v>
      </c>
      <c r="E467">
        <v>366.72</v>
      </c>
      <c r="F467">
        <v>405.79</v>
      </c>
      <c r="G467">
        <v>1.23E-2</v>
      </c>
      <c r="H467">
        <v>2.5000000000000001E-3</v>
      </c>
      <c r="I467">
        <v>5.4000000000000003E-3</v>
      </c>
      <c r="J467">
        <v>0</v>
      </c>
      <c r="K467">
        <v>0</v>
      </c>
      <c r="L467">
        <v>0.97729999999999995</v>
      </c>
      <c r="M467">
        <v>2.5000000000000001E-3</v>
      </c>
      <c r="N467">
        <v>6.3399999999999998E-2</v>
      </c>
      <c r="O467">
        <v>0</v>
      </c>
      <c r="P467">
        <v>7.8399999999999997E-2</v>
      </c>
      <c r="Q467" s="1">
        <v>47813.72</v>
      </c>
      <c r="R467">
        <v>0.23530000000000001</v>
      </c>
      <c r="S467">
        <v>0.17649999999999999</v>
      </c>
      <c r="T467">
        <v>0.58819999999999995</v>
      </c>
      <c r="U467">
        <v>5.5</v>
      </c>
      <c r="V467" s="1">
        <v>47354.55</v>
      </c>
      <c r="W467">
        <v>63.83</v>
      </c>
      <c r="X467" s="1">
        <v>141881.68</v>
      </c>
      <c r="Y467">
        <v>0.85009999999999997</v>
      </c>
      <c r="Z467">
        <v>0.1154</v>
      </c>
      <c r="AA467">
        <v>3.4500000000000003E-2</v>
      </c>
      <c r="AB467">
        <v>0.14990000000000001</v>
      </c>
      <c r="AC467">
        <v>141.88</v>
      </c>
      <c r="AD467" s="1">
        <v>3428.21</v>
      </c>
      <c r="AE467">
        <v>463.27</v>
      </c>
      <c r="AF467" s="1">
        <v>107336.24</v>
      </c>
      <c r="AG467">
        <v>160</v>
      </c>
      <c r="AH467" s="1">
        <v>38755</v>
      </c>
      <c r="AI467" s="1">
        <v>69268</v>
      </c>
      <c r="AJ467">
        <v>38.799999999999997</v>
      </c>
      <c r="AK467">
        <v>22.31</v>
      </c>
      <c r="AL467">
        <v>33.43</v>
      </c>
      <c r="AM467">
        <v>5.8</v>
      </c>
      <c r="AN467" s="1">
        <v>1138.69</v>
      </c>
      <c r="AO467">
        <v>0.99160000000000004</v>
      </c>
      <c r="AP467" s="1">
        <v>1462.5</v>
      </c>
      <c r="AQ467" s="1">
        <v>1487.83</v>
      </c>
      <c r="AR467" s="1">
        <v>5885.64</v>
      </c>
      <c r="AS467">
        <v>187.27</v>
      </c>
      <c r="AT467">
        <v>69.75</v>
      </c>
      <c r="AU467" s="1">
        <v>9092.99</v>
      </c>
      <c r="AV467" s="1">
        <v>6332.29</v>
      </c>
      <c r="AW467">
        <v>0.52780000000000005</v>
      </c>
      <c r="AX467" s="1">
        <v>3546.93</v>
      </c>
      <c r="AY467">
        <v>0.29559999999999997</v>
      </c>
      <c r="AZ467" s="1">
        <v>1694.54</v>
      </c>
      <c r="BA467">
        <v>0.14119999999999999</v>
      </c>
      <c r="BB467">
        <v>424.24</v>
      </c>
      <c r="BC467">
        <v>3.5400000000000001E-2</v>
      </c>
      <c r="BD467" s="1">
        <v>11998</v>
      </c>
      <c r="BE467" s="1">
        <v>7596.97</v>
      </c>
      <c r="BF467">
        <v>1.8331</v>
      </c>
      <c r="BG467">
        <v>0.59140000000000004</v>
      </c>
      <c r="BH467">
        <v>0.1946</v>
      </c>
      <c r="BI467">
        <v>0.16200000000000001</v>
      </c>
      <c r="BJ467">
        <v>3.5200000000000002E-2</v>
      </c>
      <c r="BK467">
        <v>1.6899999999999998E-2</v>
      </c>
    </row>
    <row r="468" spans="1:63" x14ac:dyDescent="0.25">
      <c r="A468" t="s">
        <v>466</v>
      </c>
      <c r="B468">
        <v>44735</v>
      </c>
      <c r="C468">
        <v>18</v>
      </c>
      <c r="D468">
        <v>125.26</v>
      </c>
      <c r="E468" s="1">
        <v>2254.59</v>
      </c>
      <c r="F468" s="1">
        <v>2039.2</v>
      </c>
      <c r="G468">
        <v>3.3999999999999998E-3</v>
      </c>
      <c r="H468">
        <v>0</v>
      </c>
      <c r="I468">
        <v>5.3E-3</v>
      </c>
      <c r="J468">
        <v>0</v>
      </c>
      <c r="K468">
        <v>5.0999999999999997E-2</v>
      </c>
      <c r="L468">
        <v>0.91600000000000004</v>
      </c>
      <c r="M468">
        <v>2.4400000000000002E-2</v>
      </c>
      <c r="N468">
        <v>0.49740000000000001</v>
      </c>
      <c r="O468">
        <v>3.2300000000000002E-2</v>
      </c>
      <c r="P468">
        <v>0.12889999999999999</v>
      </c>
      <c r="Q468" s="1">
        <v>51975.01</v>
      </c>
      <c r="R468">
        <v>0.24110000000000001</v>
      </c>
      <c r="S468">
        <v>0.1696</v>
      </c>
      <c r="T468">
        <v>0.58930000000000005</v>
      </c>
      <c r="U468">
        <v>18.5</v>
      </c>
      <c r="V468" s="1">
        <v>66923.73</v>
      </c>
      <c r="W468">
        <v>120.71</v>
      </c>
      <c r="X468" s="1">
        <v>132713.29999999999</v>
      </c>
      <c r="Y468">
        <v>0.69920000000000004</v>
      </c>
      <c r="Z468">
        <v>0.2545</v>
      </c>
      <c r="AA468">
        <v>4.6300000000000001E-2</v>
      </c>
      <c r="AB468">
        <v>0.30080000000000001</v>
      </c>
      <c r="AC468">
        <v>132.71</v>
      </c>
      <c r="AD468" s="1">
        <v>4350.66</v>
      </c>
      <c r="AE468">
        <v>570.79999999999995</v>
      </c>
      <c r="AF468" s="1">
        <v>130209.04</v>
      </c>
      <c r="AG468">
        <v>288</v>
      </c>
      <c r="AH468" s="1">
        <v>29082</v>
      </c>
      <c r="AI468" s="1">
        <v>47160</v>
      </c>
      <c r="AJ468">
        <v>48</v>
      </c>
      <c r="AK468">
        <v>31.94</v>
      </c>
      <c r="AL468">
        <v>32.33</v>
      </c>
      <c r="AM468">
        <v>3.2</v>
      </c>
      <c r="AN468">
        <v>1.08</v>
      </c>
      <c r="AO468">
        <v>0.90769999999999995</v>
      </c>
      <c r="AP468" s="1">
        <v>1332.96</v>
      </c>
      <c r="AQ468" s="1">
        <v>1447.87</v>
      </c>
      <c r="AR468" s="1">
        <v>5545.01</v>
      </c>
      <c r="AS468">
        <v>525.98</v>
      </c>
      <c r="AT468">
        <v>133.53</v>
      </c>
      <c r="AU468" s="1">
        <v>8985.35</v>
      </c>
      <c r="AV468" s="1">
        <v>5188.1400000000003</v>
      </c>
      <c r="AW468">
        <v>0.46339999999999998</v>
      </c>
      <c r="AX468" s="1">
        <v>4318.66</v>
      </c>
      <c r="AY468">
        <v>0.38569999999999999</v>
      </c>
      <c r="AZ468">
        <v>725.01</v>
      </c>
      <c r="BA468">
        <v>6.4799999999999996E-2</v>
      </c>
      <c r="BB468">
        <v>964.4</v>
      </c>
      <c r="BC468">
        <v>8.6099999999999996E-2</v>
      </c>
      <c r="BD468" s="1">
        <v>11196.21</v>
      </c>
      <c r="BE468" s="1">
        <v>2997.34</v>
      </c>
      <c r="BF468">
        <v>0.90180000000000005</v>
      </c>
      <c r="BG468">
        <v>0.50660000000000005</v>
      </c>
      <c r="BH468">
        <v>0.2094</v>
      </c>
      <c r="BI468">
        <v>0.2311</v>
      </c>
      <c r="BJ468">
        <v>3.1E-2</v>
      </c>
      <c r="BK468">
        <v>2.1999999999999999E-2</v>
      </c>
    </row>
    <row r="469" spans="1:63" x14ac:dyDescent="0.25">
      <c r="A469" t="s">
        <v>467</v>
      </c>
      <c r="B469">
        <v>44743</v>
      </c>
      <c r="C469">
        <v>10</v>
      </c>
      <c r="D469">
        <v>387.74</v>
      </c>
      <c r="E469" s="1">
        <v>3877.4</v>
      </c>
      <c r="F469" s="1">
        <v>3301.49</v>
      </c>
      <c r="G469">
        <v>1.8E-3</v>
      </c>
      <c r="H469">
        <v>2.9999999999999997E-4</v>
      </c>
      <c r="I469">
        <v>0.36830000000000002</v>
      </c>
      <c r="J469">
        <v>1.1000000000000001E-3</v>
      </c>
      <c r="K469">
        <v>4.3299999999999998E-2</v>
      </c>
      <c r="L469">
        <v>0.39450000000000002</v>
      </c>
      <c r="M469">
        <v>0.19070000000000001</v>
      </c>
      <c r="N469">
        <v>0.98370000000000002</v>
      </c>
      <c r="O469">
        <v>6.4999999999999997E-3</v>
      </c>
      <c r="P469">
        <v>0.14019999999999999</v>
      </c>
      <c r="Q469" s="1">
        <v>63779.7</v>
      </c>
      <c r="R469">
        <v>0.16089999999999999</v>
      </c>
      <c r="S469">
        <v>0.18010000000000001</v>
      </c>
      <c r="T469">
        <v>0.65900000000000003</v>
      </c>
      <c r="U469">
        <v>27</v>
      </c>
      <c r="V469" s="1">
        <v>86471.96</v>
      </c>
      <c r="W469">
        <v>142.97</v>
      </c>
      <c r="X469" s="1">
        <v>118568.51</v>
      </c>
      <c r="Y469">
        <v>0.65290000000000004</v>
      </c>
      <c r="Z469">
        <v>0.30649999999999999</v>
      </c>
      <c r="AA469">
        <v>4.0599999999999997E-2</v>
      </c>
      <c r="AB469">
        <v>0.34710000000000002</v>
      </c>
      <c r="AC469">
        <v>118.57</v>
      </c>
      <c r="AD469" s="1">
        <v>5550.35</v>
      </c>
      <c r="AE469">
        <v>554.58000000000004</v>
      </c>
      <c r="AF469" s="1">
        <v>110793.17</v>
      </c>
      <c r="AG469">
        <v>193</v>
      </c>
      <c r="AH469" s="1">
        <v>21671</v>
      </c>
      <c r="AI469" s="1">
        <v>37090</v>
      </c>
      <c r="AJ469">
        <v>80.02</v>
      </c>
      <c r="AK469">
        <v>42.09</v>
      </c>
      <c r="AL469">
        <v>52.48</v>
      </c>
      <c r="AM469">
        <v>3.45</v>
      </c>
      <c r="AN469">
        <v>0</v>
      </c>
      <c r="AO469">
        <v>2.0139</v>
      </c>
      <c r="AP469" s="1">
        <v>1656.58</v>
      </c>
      <c r="AQ469" s="1">
        <v>1954.78</v>
      </c>
      <c r="AR469" s="1">
        <v>7588.03</v>
      </c>
      <c r="AS469">
        <v>736.78</v>
      </c>
      <c r="AT469">
        <v>471.76</v>
      </c>
      <c r="AU469" s="1">
        <v>12407.95</v>
      </c>
      <c r="AV469" s="1">
        <v>7617.83</v>
      </c>
      <c r="AW469">
        <v>0.4849</v>
      </c>
      <c r="AX469" s="1">
        <v>5731.24</v>
      </c>
      <c r="AY469">
        <v>0.36480000000000001</v>
      </c>
      <c r="AZ469">
        <v>583.54</v>
      </c>
      <c r="BA469">
        <v>3.7100000000000001E-2</v>
      </c>
      <c r="BB469" s="1">
        <v>1777.87</v>
      </c>
      <c r="BC469">
        <v>0.1132</v>
      </c>
      <c r="BD469" s="1">
        <v>15710.48</v>
      </c>
      <c r="BE469" s="1">
        <v>3934.3</v>
      </c>
      <c r="BF469">
        <v>1.8796999999999999</v>
      </c>
      <c r="BG469">
        <v>0.52839999999999998</v>
      </c>
      <c r="BH469">
        <v>0.1968</v>
      </c>
      <c r="BI469">
        <v>0.24060000000000001</v>
      </c>
      <c r="BJ469">
        <v>1.9099999999999999E-2</v>
      </c>
      <c r="BK469">
        <v>1.4999999999999999E-2</v>
      </c>
    </row>
    <row r="470" spans="1:63" x14ac:dyDescent="0.25">
      <c r="A470" t="s">
        <v>468</v>
      </c>
      <c r="B470">
        <v>49940</v>
      </c>
      <c r="C470">
        <v>73</v>
      </c>
      <c r="D470">
        <v>19.25</v>
      </c>
      <c r="E470" s="1">
        <v>1405.53</v>
      </c>
      <c r="F470" s="1">
        <v>1381.14</v>
      </c>
      <c r="G470">
        <v>0</v>
      </c>
      <c r="H470">
        <v>1.1999999999999999E-3</v>
      </c>
      <c r="I470">
        <v>9.7000000000000003E-3</v>
      </c>
      <c r="J470">
        <v>6.9999999999999999E-4</v>
      </c>
      <c r="K470">
        <v>7.0000000000000001E-3</v>
      </c>
      <c r="L470">
        <v>0.97030000000000005</v>
      </c>
      <c r="M470">
        <v>1.11E-2</v>
      </c>
      <c r="N470">
        <v>0.50349999999999995</v>
      </c>
      <c r="O470">
        <v>0</v>
      </c>
      <c r="P470">
        <v>0.1426</v>
      </c>
      <c r="Q470" s="1">
        <v>47101.08</v>
      </c>
      <c r="R470">
        <v>0.29170000000000001</v>
      </c>
      <c r="S470">
        <v>0.16669999999999999</v>
      </c>
      <c r="T470">
        <v>0.54169999999999996</v>
      </c>
      <c r="U470">
        <v>10.199999999999999</v>
      </c>
      <c r="V470" s="1">
        <v>66124.479999999996</v>
      </c>
      <c r="W470">
        <v>137.62</v>
      </c>
      <c r="X470" s="1">
        <v>111938.62</v>
      </c>
      <c r="Y470">
        <v>0.75460000000000005</v>
      </c>
      <c r="Z470">
        <v>0.1241</v>
      </c>
      <c r="AA470">
        <v>0.12130000000000001</v>
      </c>
      <c r="AB470">
        <v>0.24540000000000001</v>
      </c>
      <c r="AC470">
        <v>111.94</v>
      </c>
      <c r="AD470" s="1">
        <v>3068.35</v>
      </c>
      <c r="AE470">
        <v>425.44</v>
      </c>
      <c r="AF470" s="1">
        <v>92917.22</v>
      </c>
      <c r="AG470">
        <v>111</v>
      </c>
      <c r="AH470" s="1">
        <v>32043</v>
      </c>
      <c r="AI470" s="1">
        <v>47353</v>
      </c>
      <c r="AJ470">
        <v>41.45</v>
      </c>
      <c r="AK470">
        <v>24.73</v>
      </c>
      <c r="AL470">
        <v>30.03</v>
      </c>
      <c r="AM470">
        <v>4.8</v>
      </c>
      <c r="AN470">
        <v>0</v>
      </c>
      <c r="AO470">
        <v>0.68759999999999999</v>
      </c>
      <c r="AP470" s="1">
        <v>1328.33</v>
      </c>
      <c r="AQ470" s="1">
        <v>2189</v>
      </c>
      <c r="AR470" s="1">
        <v>5092.3900000000003</v>
      </c>
      <c r="AS470">
        <v>867.56</v>
      </c>
      <c r="AT470">
        <v>73.599999999999994</v>
      </c>
      <c r="AU470" s="1">
        <v>9550.8700000000008</v>
      </c>
      <c r="AV470" s="1">
        <v>8055.3</v>
      </c>
      <c r="AW470">
        <v>0.63900000000000001</v>
      </c>
      <c r="AX470" s="1">
        <v>2761.01</v>
      </c>
      <c r="AY470">
        <v>0.219</v>
      </c>
      <c r="AZ470">
        <v>928.09</v>
      </c>
      <c r="BA470">
        <v>7.3599999999999999E-2</v>
      </c>
      <c r="BB470">
        <v>861.53</v>
      </c>
      <c r="BC470">
        <v>6.83E-2</v>
      </c>
      <c r="BD470" s="1">
        <v>12605.93</v>
      </c>
      <c r="BE470" s="1">
        <v>6740.8</v>
      </c>
      <c r="BF470">
        <v>2.7414999999999998</v>
      </c>
      <c r="BG470">
        <v>0.50029999999999997</v>
      </c>
      <c r="BH470">
        <v>0.19639999999999999</v>
      </c>
      <c r="BI470">
        <v>0.2392</v>
      </c>
      <c r="BJ470">
        <v>4.5999999999999999E-2</v>
      </c>
      <c r="BK470">
        <v>1.7999999999999999E-2</v>
      </c>
    </row>
    <row r="471" spans="1:63" x14ac:dyDescent="0.25">
      <c r="A471" t="s">
        <v>469</v>
      </c>
      <c r="B471">
        <v>49130</v>
      </c>
      <c r="C471">
        <v>144</v>
      </c>
      <c r="D471">
        <v>9.94</v>
      </c>
      <c r="E471" s="1">
        <v>1430.88</v>
      </c>
      <c r="F471" s="1">
        <v>1316.54</v>
      </c>
      <c r="G471">
        <v>2.5999999999999999E-3</v>
      </c>
      <c r="H471">
        <v>8.0000000000000004E-4</v>
      </c>
      <c r="I471">
        <v>2.3E-3</v>
      </c>
      <c r="J471">
        <v>8.0000000000000004E-4</v>
      </c>
      <c r="K471">
        <v>4.5999999999999999E-3</v>
      </c>
      <c r="L471">
        <v>0.96389999999999998</v>
      </c>
      <c r="M471">
        <v>2.5100000000000001E-2</v>
      </c>
      <c r="N471">
        <v>0.59989999999999999</v>
      </c>
      <c r="O471">
        <v>0</v>
      </c>
      <c r="P471">
        <v>0.1454</v>
      </c>
      <c r="Q471" s="1">
        <v>57715.01</v>
      </c>
      <c r="R471">
        <v>0.27029999999999998</v>
      </c>
      <c r="S471">
        <v>0.2162</v>
      </c>
      <c r="T471">
        <v>0.51349999999999996</v>
      </c>
      <c r="U471">
        <v>9</v>
      </c>
      <c r="V471" s="1">
        <v>80206.559999999998</v>
      </c>
      <c r="W471">
        <v>148.82</v>
      </c>
      <c r="X471" s="1">
        <v>108316.81</v>
      </c>
      <c r="Y471">
        <v>0.56340000000000001</v>
      </c>
      <c r="Z471">
        <v>0.1042</v>
      </c>
      <c r="AA471">
        <v>0.33250000000000002</v>
      </c>
      <c r="AB471">
        <v>0.43659999999999999</v>
      </c>
      <c r="AC471">
        <v>108.32</v>
      </c>
      <c r="AD471" s="1">
        <v>2519.8200000000002</v>
      </c>
      <c r="AE471">
        <v>192.79</v>
      </c>
      <c r="AF471" s="1">
        <v>84991.31</v>
      </c>
      <c r="AG471">
        <v>82</v>
      </c>
      <c r="AH471" s="1">
        <v>27921</v>
      </c>
      <c r="AI471" s="1">
        <v>43939</v>
      </c>
      <c r="AJ471">
        <v>26.1</v>
      </c>
      <c r="AK471">
        <v>21.6</v>
      </c>
      <c r="AL471">
        <v>23.21</v>
      </c>
      <c r="AM471">
        <v>3.6</v>
      </c>
      <c r="AN471">
        <v>0</v>
      </c>
      <c r="AO471">
        <v>0.75880000000000003</v>
      </c>
      <c r="AP471" s="1">
        <v>1458.28</v>
      </c>
      <c r="AQ471" s="1">
        <v>2725.66</v>
      </c>
      <c r="AR471" s="1">
        <v>6235.31</v>
      </c>
      <c r="AS471">
        <v>635.89</v>
      </c>
      <c r="AT471">
        <v>319.45999999999998</v>
      </c>
      <c r="AU471" s="1">
        <v>11374.58</v>
      </c>
      <c r="AV471" s="1">
        <v>9015.0400000000009</v>
      </c>
      <c r="AW471">
        <v>0.67210000000000003</v>
      </c>
      <c r="AX471" s="1">
        <v>2147.4</v>
      </c>
      <c r="AY471">
        <v>0.16009999999999999</v>
      </c>
      <c r="AZ471" s="1">
        <v>1002.38</v>
      </c>
      <c r="BA471">
        <v>7.4700000000000003E-2</v>
      </c>
      <c r="BB471" s="1">
        <v>1249.3699999999999</v>
      </c>
      <c r="BC471">
        <v>9.3100000000000002E-2</v>
      </c>
      <c r="BD471" s="1">
        <v>13414.19</v>
      </c>
      <c r="BE471" s="1">
        <v>7444.39</v>
      </c>
      <c r="BF471">
        <v>3.7795999999999998</v>
      </c>
      <c r="BG471">
        <v>0.48799999999999999</v>
      </c>
      <c r="BH471">
        <v>0.2321</v>
      </c>
      <c r="BI471">
        <v>0.21920000000000001</v>
      </c>
      <c r="BJ471">
        <v>5.0799999999999998E-2</v>
      </c>
      <c r="BK471">
        <v>9.9000000000000008E-3</v>
      </c>
    </row>
    <row r="472" spans="1:63" x14ac:dyDescent="0.25">
      <c r="A472" t="s">
        <v>470</v>
      </c>
      <c r="B472">
        <v>48355</v>
      </c>
      <c r="C472">
        <v>2</v>
      </c>
      <c r="D472">
        <v>293.02</v>
      </c>
      <c r="E472">
        <v>586.04</v>
      </c>
      <c r="F472">
        <v>526.20000000000005</v>
      </c>
      <c r="G472">
        <v>7.6E-3</v>
      </c>
      <c r="H472">
        <v>0</v>
      </c>
      <c r="I472">
        <v>7.6E-3</v>
      </c>
      <c r="J472">
        <v>0</v>
      </c>
      <c r="K472">
        <v>2.87E-2</v>
      </c>
      <c r="L472">
        <v>0.94469999999999998</v>
      </c>
      <c r="M472">
        <v>1.14E-2</v>
      </c>
      <c r="N472">
        <v>0.63629999999999998</v>
      </c>
      <c r="O472">
        <v>3.7000000000000002E-3</v>
      </c>
      <c r="P472">
        <v>0.18870000000000001</v>
      </c>
      <c r="Q472" s="1">
        <v>50213.49</v>
      </c>
      <c r="R472">
        <v>0.24529999999999999</v>
      </c>
      <c r="S472">
        <v>0.26419999999999999</v>
      </c>
      <c r="T472">
        <v>0.49059999999999998</v>
      </c>
      <c r="U472">
        <v>6.2</v>
      </c>
      <c r="V472" s="1">
        <v>66824.03</v>
      </c>
      <c r="W472">
        <v>92.81</v>
      </c>
      <c r="X472" s="1">
        <v>83566.039999999994</v>
      </c>
      <c r="Y472">
        <v>0.63370000000000004</v>
      </c>
      <c r="Z472">
        <v>0.31</v>
      </c>
      <c r="AA472">
        <v>5.6300000000000003E-2</v>
      </c>
      <c r="AB472">
        <v>0.36630000000000001</v>
      </c>
      <c r="AC472">
        <v>83.57</v>
      </c>
      <c r="AD472" s="1">
        <v>2481.6799999999998</v>
      </c>
      <c r="AE472">
        <v>291.33</v>
      </c>
      <c r="AF472" s="1">
        <v>68092.240000000005</v>
      </c>
      <c r="AG472">
        <v>37</v>
      </c>
      <c r="AH472" s="1">
        <v>26226</v>
      </c>
      <c r="AI472" s="1">
        <v>38048</v>
      </c>
      <c r="AJ472">
        <v>53.8</v>
      </c>
      <c r="AK472">
        <v>23.85</v>
      </c>
      <c r="AL472">
        <v>37.270000000000003</v>
      </c>
      <c r="AM472">
        <v>5</v>
      </c>
      <c r="AN472">
        <v>861.44</v>
      </c>
      <c r="AO472">
        <v>1.0397000000000001</v>
      </c>
      <c r="AP472" s="1">
        <v>2107.0300000000002</v>
      </c>
      <c r="AQ472" s="1">
        <v>2330.65</v>
      </c>
      <c r="AR472" s="1">
        <v>6267.44</v>
      </c>
      <c r="AS472">
        <v>229.42</v>
      </c>
      <c r="AT472">
        <v>16.16</v>
      </c>
      <c r="AU472" s="1">
        <v>10950.72</v>
      </c>
      <c r="AV472" s="1">
        <v>10439.969999999999</v>
      </c>
      <c r="AW472">
        <v>0.64710000000000001</v>
      </c>
      <c r="AX472" s="1">
        <v>3110</v>
      </c>
      <c r="AY472">
        <v>0.1928</v>
      </c>
      <c r="AZ472" s="1">
        <v>1387.8</v>
      </c>
      <c r="BA472">
        <v>8.5999999999999993E-2</v>
      </c>
      <c r="BB472" s="1">
        <v>1195.8</v>
      </c>
      <c r="BC472">
        <v>7.4099999999999999E-2</v>
      </c>
      <c r="BD472" s="1">
        <v>16133.57</v>
      </c>
      <c r="BE472" s="1">
        <v>7123.71</v>
      </c>
      <c r="BF472">
        <v>3.5579999999999998</v>
      </c>
      <c r="BG472">
        <v>0.45229999999999998</v>
      </c>
      <c r="BH472">
        <v>0.21260000000000001</v>
      </c>
      <c r="BI472">
        <v>0.30130000000000001</v>
      </c>
      <c r="BJ472">
        <v>2.2499999999999999E-2</v>
      </c>
      <c r="BK472">
        <v>1.1299999999999999E-2</v>
      </c>
    </row>
    <row r="473" spans="1:63" x14ac:dyDescent="0.25">
      <c r="A473" t="s">
        <v>471</v>
      </c>
      <c r="B473">
        <v>49684</v>
      </c>
      <c r="C473">
        <v>156</v>
      </c>
      <c r="D473">
        <v>5.48</v>
      </c>
      <c r="E473">
        <v>855.38</v>
      </c>
      <c r="F473">
        <v>904.47</v>
      </c>
      <c r="G473">
        <v>0</v>
      </c>
      <c r="H473">
        <v>0</v>
      </c>
      <c r="I473">
        <v>0</v>
      </c>
      <c r="J473">
        <v>1.1000000000000001E-3</v>
      </c>
      <c r="K473">
        <v>2.63E-2</v>
      </c>
      <c r="L473">
        <v>0.94930000000000003</v>
      </c>
      <c r="M473">
        <v>2.3300000000000001E-2</v>
      </c>
      <c r="N473">
        <v>0.314</v>
      </c>
      <c r="O473">
        <v>1.4E-3</v>
      </c>
      <c r="P473">
        <v>0.1351</v>
      </c>
      <c r="Q473" s="1">
        <v>53528.12</v>
      </c>
      <c r="R473">
        <v>0.5333</v>
      </c>
      <c r="S473">
        <v>0.1167</v>
      </c>
      <c r="T473">
        <v>0.35</v>
      </c>
      <c r="U473">
        <v>5</v>
      </c>
      <c r="V473" s="1">
        <v>84293</v>
      </c>
      <c r="W473">
        <v>167.59</v>
      </c>
      <c r="X473" s="1">
        <v>199417.09</v>
      </c>
      <c r="Y473">
        <v>0.91590000000000005</v>
      </c>
      <c r="Z473">
        <v>3.5200000000000002E-2</v>
      </c>
      <c r="AA473">
        <v>4.9000000000000002E-2</v>
      </c>
      <c r="AB473">
        <v>8.4099999999999994E-2</v>
      </c>
      <c r="AC473">
        <v>199.42</v>
      </c>
      <c r="AD473" s="1">
        <v>4411.7299999999996</v>
      </c>
      <c r="AE473">
        <v>571.80999999999995</v>
      </c>
      <c r="AF473" s="1">
        <v>134871.35999999999</v>
      </c>
      <c r="AG473">
        <v>322</v>
      </c>
      <c r="AH473" s="1">
        <v>33369</v>
      </c>
      <c r="AI473" s="1">
        <v>49226</v>
      </c>
      <c r="AJ473">
        <v>31.9</v>
      </c>
      <c r="AK473">
        <v>21.6</v>
      </c>
      <c r="AL473">
        <v>22.13</v>
      </c>
      <c r="AM473">
        <v>4.0999999999999996</v>
      </c>
      <c r="AN473" s="1">
        <v>1289.51</v>
      </c>
      <c r="AO473">
        <v>1.6857</v>
      </c>
      <c r="AP473" s="1">
        <v>1488.29</v>
      </c>
      <c r="AQ473" s="1">
        <v>1958.15</v>
      </c>
      <c r="AR473" s="1">
        <v>5886.12</v>
      </c>
      <c r="AS473">
        <v>241.92</v>
      </c>
      <c r="AT473">
        <v>127.75</v>
      </c>
      <c r="AU473" s="1">
        <v>9702.24</v>
      </c>
      <c r="AV473" s="1">
        <v>5582.18</v>
      </c>
      <c r="AW473">
        <v>0.44240000000000002</v>
      </c>
      <c r="AX473" s="1">
        <v>4649.1000000000004</v>
      </c>
      <c r="AY473">
        <v>0.36849999999999999</v>
      </c>
      <c r="AZ473" s="1">
        <v>1789.27</v>
      </c>
      <c r="BA473">
        <v>0.14180000000000001</v>
      </c>
      <c r="BB473">
        <v>596.79</v>
      </c>
      <c r="BC473">
        <v>4.7300000000000002E-2</v>
      </c>
      <c r="BD473" s="1">
        <v>12617.34</v>
      </c>
      <c r="BE473" s="1">
        <v>5541.8</v>
      </c>
      <c r="BF473">
        <v>1.9470000000000001</v>
      </c>
      <c r="BG473">
        <v>0.57369999999999999</v>
      </c>
      <c r="BH473">
        <v>0.17499999999999999</v>
      </c>
      <c r="BI473">
        <v>0.17660000000000001</v>
      </c>
      <c r="BJ473">
        <v>5.2900000000000003E-2</v>
      </c>
      <c r="BK473">
        <v>2.1700000000000001E-2</v>
      </c>
    </row>
    <row r="474" spans="1:63" x14ac:dyDescent="0.25">
      <c r="A474" t="s">
        <v>472</v>
      </c>
      <c r="B474">
        <v>46003</v>
      </c>
      <c r="C474">
        <v>22</v>
      </c>
      <c r="D474">
        <v>28.8</v>
      </c>
      <c r="E474">
        <v>633.59</v>
      </c>
      <c r="F474">
        <v>828.75</v>
      </c>
      <c r="G474">
        <v>5.9999999999999995E-4</v>
      </c>
      <c r="H474">
        <v>0</v>
      </c>
      <c r="I474">
        <v>4.3E-3</v>
      </c>
      <c r="J474">
        <v>1.1999999999999999E-3</v>
      </c>
      <c r="K474">
        <v>1.1599999999999999E-2</v>
      </c>
      <c r="L474">
        <v>0.96109999999999995</v>
      </c>
      <c r="M474">
        <v>2.1299999999999999E-2</v>
      </c>
      <c r="N474">
        <v>0.26369999999999999</v>
      </c>
      <c r="O474">
        <v>5.9999999999999995E-4</v>
      </c>
      <c r="P474">
        <v>0.14299999999999999</v>
      </c>
      <c r="Q474" s="1">
        <v>46988.39</v>
      </c>
      <c r="R474">
        <v>0.2</v>
      </c>
      <c r="S474">
        <v>0.18</v>
      </c>
      <c r="T474">
        <v>0.62</v>
      </c>
      <c r="U474">
        <v>6.7</v>
      </c>
      <c r="V474" s="1">
        <v>69693.73</v>
      </c>
      <c r="W474">
        <v>91.65</v>
      </c>
      <c r="X474" s="1">
        <v>140592.31</v>
      </c>
      <c r="Y474">
        <v>0.77800000000000002</v>
      </c>
      <c r="Z474">
        <v>0.1268</v>
      </c>
      <c r="AA474">
        <v>9.5200000000000007E-2</v>
      </c>
      <c r="AB474">
        <v>0.222</v>
      </c>
      <c r="AC474">
        <v>140.59</v>
      </c>
      <c r="AD474" s="1">
        <v>4011.24</v>
      </c>
      <c r="AE474">
        <v>464.86</v>
      </c>
      <c r="AF474" s="1">
        <v>100681.04</v>
      </c>
      <c r="AG474">
        <v>136</v>
      </c>
      <c r="AH474" s="1">
        <v>32702</v>
      </c>
      <c r="AI474" s="1">
        <v>53772</v>
      </c>
      <c r="AJ474">
        <v>38.51</v>
      </c>
      <c r="AK474">
        <v>26.06</v>
      </c>
      <c r="AL474">
        <v>36.200000000000003</v>
      </c>
      <c r="AM474">
        <v>4.8499999999999996</v>
      </c>
      <c r="AN474">
        <v>0</v>
      </c>
      <c r="AO474">
        <v>0.55249999999999999</v>
      </c>
      <c r="AP474" s="1">
        <v>1216.96</v>
      </c>
      <c r="AQ474" s="1">
        <v>1752.45</v>
      </c>
      <c r="AR474" s="1">
        <v>4690.08</v>
      </c>
      <c r="AS474">
        <v>216.5</v>
      </c>
      <c r="AT474">
        <v>138.96</v>
      </c>
      <c r="AU474" s="1">
        <v>8014.92</v>
      </c>
      <c r="AV474" s="1">
        <v>4328.01</v>
      </c>
      <c r="AW474">
        <v>0.44750000000000001</v>
      </c>
      <c r="AX474" s="1">
        <v>2475.75</v>
      </c>
      <c r="AY474">
        <v>0.25600000000000001</v>
      </c>
      <c r="AZ474" s="1">
        <v>2346.96</v>
      </c>
      <c r="BA474">
        <v>0.2427</v>
      </c>
      <c r="BB474">
        <v>521.38</v>
      </c>
      <c r="BC474">
        <v>5.3900000000000003E-2</v>
      </c>
      <c r="BD474" s="1">
        <v>9672.1</v>
      </c>
      <c r="BE474" s="1">
        <v>6637.36</v>
      </c>
      <c r="BF474">
        <v>1.3329</v>
      </c>
      <c r="BG474">
        <v>0.50260000000000005</v>
      </c>
      <c r="BH474">
        <v>0.2661</v>
      </c>
      <c r="BI474">
        <v>0.19070000000000001</v>
      </c>
      <c r="BJ474">
        <v>2.4199999999999999E-2</v>
      </c>
      <c r="BK474">
        <v>1.6299999999999999E-2</v>
      </c>
    </row>
    <row r="475" spans="1:63" x14ac:dyDescent="0.25">
      <c r="A475" t="s">
        <v>473</v>
      </c>
      <c r="B475">
        <v>44750</v>
      </c>
      <c r="C475">
        <v>7</v>
      </c>
      <c r="D475">
        <v>759.95</v>
      </c>
      <c r="E475" s="1">
        <v>5319.65</v>
      </c>
      <c r="F475" s="1">
        <v>5176.68</v>
      </c>
      <c r="G475">
        <v>4.2000000000000003E-2</v>
      </c>
      <c r="H475">
        <v>2.0000000000000001E-4</v>
      </c>
      <c r="I475">
        <v>0.4582</v>
      </c>
      <c r="J475">
        <v>0</v>
      </c>
      <c r="K475">
        <v>2.58E-2</v>
      </c>
      <c r="L475">
        <v>0.4022</v>
      </c>
      <c r="M475">
        <v>7.1599999999999997E-2</v>
      </c>
      <c r="N475">
        <v>0.36159999999999998</v>
      </c>
      <c r="O475">
        <v>2.2599999999999999E-2</v>
      </c>
      <c r="P475">
        <v>0.15679999999999999</v>
      </c>
      <c r="Q475" s="1">
        <v>72921.210000000006</v>
      </c>
      <c r="R475">
        <v>0.21129999999999999</v>
      </c>
      <c r="S475">
        <v>0.1867</v>
      </c>
      <c r="T475">
        <v>0.60199999999999998</v>
      </c>
      <c r="U475">
        <v>50.6</v>
      </c>
      <c r="V475" s="1">
        <v>83865.38</v>
      </c>
      <c r="W475">
        <v>105.13</v>
      </c>
      <c r="X475" s="1">
        <v>153766.75</v>
      </c>
      <c r="Y475">
        <v>0.8931</v>
      </c>
      <c r="Z475">
        <v>8.8900000000000007E-2</v>
      </c>
      <c r="AA475">
        <v>1.7899999999999999E-2</v>
      </c>
      <c r="AB475">
        <v>0.1069</v>
      </c>
      <c r="AC475">
        <v>153.77000000000001</v>
      </c>
      <c r="AD475" s="1">
        <v>14742.65</v>
      </c>
      <c r="AE475" s="1">
        <v>1735.11</v>
      </c>
      <c r="AF475" s="1">
        <v>163758.60999999999</v>
      </c>
      <c r="AG475">
        <v>444</v>
      </c>
      <c r="AH475" s="1">
        <v>46883</v>
      </c>
      <c r="AI475" s="1">
        <v>134069</v>
      </c>
      <c r="AJ475">
        <v>183.43</v>
      </c>
      <c r="AK475">
        <v>91.26</v>
      </c>
      <c r="AL475">
        <v>124.56</v>
      </c>
      <c r="AM475">
        <v>4.0999999999999996</v>
      </c>
      <c r="AN475">
        <v>0</v>
      </c>
      <c r="AO475">
        <v>1.1221000000000001</v>
      </c>
      <c r="AP475" s="1">
        <v>2227.12</v>
      </c>
      <c r="AQ475" s="1">
        <v>3152.54</v>
      </c>
      <c r="AR475" s="1">
        <v>9465.7900000000009</v>
      </c>
      <c r="AS475" s="1">
        <v>1262.79</v>
      </c>
      <c r="AT475">
        <v>818.45</v>
      </c>
      <c r="AU475" s="1">
        <v>16926.68</v>
      </c>
      <c r="AV475" s="1">
        <v>5211.45</v>
      </c>
      <c r="AW475">
        <v>0.26190000000000002</v>
      </c>
      <c r="AX475" s="1">
        <v>13264.27</v>
      </c>
      <c r="AY475">
        <v>0.66649999999999998</v>
      </c>
      <c r="AZ475">
        <v>650.59</v>
      </c>
      <c r="BA475">
        <v>3.27E-2</v>
      </c>
      <c r="BB475">
        <v>774.18</v>
      </c>
      <c r="BC475">
        <v>3.8899999999999997E-2</v>
      </c>
      <c r="BD475" s="1">
        <v>19900.490000000002</v>
      </c>
      <c r="BE475" s="1">
        <v>2954.33</v>
      </c>
      <c r="BF475">
        <v>0.2392</v>
      </c>
      <c r="BG475">
        <v>0.59670000000000001</v>
      </c>
      <c r="BH475">
        <v>0.19259999999999999</v>
      </c>
      <c r="BI475">
        <v>0.15509999999999999</v>
      </c>
      <c r="BJ475">
        <v>3.5400000000000001E-2</v>
      </c>
      <c r="BK475">
        <v>2.0299999999999999E-2</v>
      </c>
    </row>
    <row r="476" spans="1:63" x14ac:dyDescent="0.25">
      <c r="A476" t="s">
        <v>474</v>
      </c>
      <c r="B476">
        <v>45799</v>
      </c>
      <c r="C476">
        <v>42</v>
      </c>
      <c r="D476">
        <v>60.18</v>
      </c>
      <c r="E476" s="1">
        <v>2527.7399999999998</v>
      </c>
      <c r="F476" s="1">
        <v>2436.4699999999998</v>
      </c>
      <c r="G476">
        <v>1.7399999999999999E-2</v>
      </c>
      <c r="H476">
        <v>4.0000000000000002E-4</v>
      </c>
      <c r="I476">
        <v>5.8700000000000002E-2</v>
      </c>
      <c r="J476">
        <v>1.6000000000000001E-3</v>
      </c>
      <c r="K476">
        <v>3.2300000000000002E-2</v>
      </c>
      <c r="L476">
        <v>0.82040000000000002</v>
      </c>
      <c r="M476">
        <v>6.9099999999999995E-2</v>
      </c>
      <c r="N476">
        <v>0.29339999999999999</v>
      </c>
      <c r="O476">
        <v>3.5000000000000001E-3</v>
      </c>
      <c r="P476">
        <v>6.6500000000000004E-2</v>
      </c>
      <c r="Q476" s="1">
        <v>84350.86</v>
      </c>
      <c r="R476">
        <v>0.16669999999999999</v>
      </c>
      <c r="S476">
        <v>0.29549999999999998</v>
      </c>
      <c r="T476">
        <v>0.53790000000000004</v>
      </c>
      <c r="U476">
        <v>15</v>
      </c>
      <c r="V476" s="1">
        <v>78018.8</v>
      </c>
      <c r="W476">
        <v>162.68</v>
      </c>
      <c r="X476" s="1">
        <v>164615.39000000001</v>
      </c>
      <c r="Y476">
        <v>0.76519999999999999</v>
      </c>
      <c r="Z476">
        <v>0.155</v>
      </c>
      <c r="AA476">
        <v>7.9799999999999996E-2</v>
      </c>
      <c r="AB476">
        <v>0.23480000000000001</v>
      </c>
      <c r="AC476">
        <v>164.62</v>
      </c>
      <c r="AD476" s="1">
        <v>5320.54</v>
      </c>
      <c r="AE476">
        <v>637.55999999999995</v>
      </c>
      <c r="AF476" s="1">
        <v>172429.66</v>
      </c>
      <c r="AG476">
        <v>471</v>
      </c>
      <c r="AH476" s="1">
        <v>39566</v>
      </c>
      <c r="AI476" s="1">
        <v>85544</v>
      </c>
      <c r="AJ476">
        <v>34.159999999999997</v>
      </c>
      <c r="AK476">
        <v>31.88</v>
      </c>
      <c r="AL476">
        <v>33.56</v>
      </c>
      <c r="AM476">
        <v>5.8</v>
      </c>
      <c r="AN476">
        <v>0</v>
      </c>
      <c r="AO476">
        <v>0.5444</v>
      </c>
      <c r="AP476">
        <v>975.64</v>
      </c>
      <c r="AQ476" s="1">
        <v>2164.9699999999998</v>
      </c>
      <c r="AR476" s="1">
        <v>5339.23</v>
      </c>
      <c r="AS476">
        <v>637.73</v>
      </c>
      <c r="AT476">
        <v>298.66000000000003</v>
      </c>
      <c r="AU476" s="1">
        <v>9416.24</v>
      </c>
      <c r="AV476" s="1">
        <v>3550.86</v>
      </c>
      <c r="AW476">
        <v>0.3543</v>
      </c>
      <c r="AX476" s="1">
        <v>4633.8100000000004</v>
      </c>
      <c r="AY476">
        <v>0.46229999999999999</v>
      </c>
      <c r="AZ476" s="1">
        <v>1258.06</v>
      </c>
      <c r="BA476">
        <v>0.1255</v>
      </c>
      <c r="BB476">
        <v>580.04999999999995</v>
      </c>
      <c r="BC476">
        <v>5.79E-2</v>
      </c>
      <c r="BD476" s="1">
        <v>10022.780000000001</v>
      </c>
      <c r="BE476" s="1">
        <v>1433.21</v>
      </c>
      <c r="BF476">
        <v>0.17130000000000001</v>
      </c>
      <c r="BG476">
        <v>0.58089999999999997</v>
      </c>
      <c r="BH476">
        <v>0.1668</v>
      </c>
      <c r="BI476">
        <v>0.1988</v>
      </c>
      <c r="BJ476">
        <v>3.9699999999999999E-2</v>
      </c>
      <c r="BK476">
        <v>1.38E-2</v>
      </c>
    </row>
    <row r="477" spans="1:63" x14ac:dyDescent="0.25">
      <c r="A477" t="s">
        <v>475</v>
      </c>
      <c r="B477">
        <v>44768</v>
      </c>
      <c r="C477">
        <v>13</v>
      </c>
      <c r="D477">
        <v>127.86</v>
      </c>
      <c r="E477" s="1">
        <v>1662.18</v>
      </c>
      <c r="F477" s="1">
        <v>1676.81</v>
      </c>
      <c r="G477">
        <v>1.6899999999999998E-2</v>
      </c>
      <c r="H477">
        <v>2.0000000000000001E-4</v>
      </c>
      <c r="I477">
        <v>2.2499999999999999E-2</v>
      </c>
      <c r="J477">
        <v>7.4999999999999997E-3</v>
      </c>
      <c r="K477">
        <v>9.1999999999999998E-2</v>
      </c>
      <c r="L477">
        <v>0.83079999999999998</v>
      </c>
      <c r="M477">
        <v>0.03</v>
      </c>
      <c r="N477">
        <v>0.26079999999999998</v>
      </c>
      <c r="O477">
        <v>0</v>
      </c>
      <c r="P477">
        <v>0.14269999999999999</v>
      </c>
      <c r="Q477" s="1">
        <v>50768.72</v>
      </c>
      <c r="R477">
        <v>0.42620000000000002</v>
      </c>
      <c r="S477">
        <v>0.22950000000000001</v>
      </c>
      <c r="T477">
        <v>0.34429999999999999</v>
      </c>
      <c r="U477">
        <v>11</v>
      </c>
      <c r="V477" s="1">
        <v>80916.91</v>
      </c>
      <c r="W477">
        <v>146.16</v>
      </c>
      <c r="X477" s="1">
        <v>186856.49</v>
      </c>
      <c r="Y477">
        <v>0.65820000000000001</v>
      </c>
      <c r="Z477">
        <v>0.31719999999999998</v>
      </c>
      <c r="AA477">
        <v>2.46E-2</v>
      </c>
      <c r="AB477">
        <v>0.34179999999999999</v>
      </c>
      <c r="AC477">
        <v>186.86</v>
      </c>
      <c r="AD477" s="1">
        <v>8585.86</v>
      </c>
      <c r="AE477">
        <v>874.34</v>
      </c>
      <c r="AF477" s="1">
        <v>197813.32</v>
      </c>
      <c r="AG477">
        <v>516</v>
      </c>
      <c r="AH477" s="1">
        <v>35161</v>
      </c>
      <c r="AI477" s="1">
        <v>52658</v>
      </c>
      <c r="AJ477">
        <v>66.25</v>
      </c>
      <c r="AK477">
        <v>45.85</v>
      </c>
      <c r="AL477">
        <v>44.58</v>
      </c>
      <c r="AM477">
        <v>3.76</v>
      </c>
      <c r="AN477">
        <v>0</v>
      </c>
      <c r="AO477">
        <v>0.99490000000000001</v>
      </c>
      <c r="AP477" s="1">
        <v>1639.96</v>
      </c>
      <c r="AQ477" s="1">
        <v>2123.9499999999998</v>
      </c>
      <c r="AR477" s="1">
        <v>6163.18</v>
      </c>
      <c r="AS477">
        <v>694.75</v>
      </c>
      <c r="AT477">
        <v>430.25</v>
      </c>
      <c r="AU477" s="1">
        <v>11052.08</v>
      </c>
      <c r="AV477" s="1">
        <v>3972.28</v>
      </c>
      <c r="AW477">
        <v>0.31619999999999998</v>
      </c>
      <c r="AX477" s="1">
        <v>6925.24</v>
      </c>
      <c r="AY477">
        <v>0.55120000000000002</v>
      </c>
      <c r="AZ477">
        <v>909.33</v>
      </c>
      <c r="BA477">
        <v>7.2400000000000006E-2</v>
      </c>
      <c r="BB477">
        <v>757.58</v>
      </c>
      <c r="BC477">
        <v>6.0299999999999999E-2</v>
      </c>
      <c r="BD477" s="1">
        <v>12564.44</v>
      </c>
      <c r="BE477" s="1">
        <v>2958.16</v>
      </c>
      <c r="BF477">
        <v>0.62219999999999998</v>
      </c>
      <c r="BG477">
        <v>0.54679999999999995</v>
      </c>
      <c r="BH477">
        <v>0.2336</v>
      </c>
      <c r="BI477">
        <v>0.16619999999999999</v>
      </c>
      <c r="BJ477">
        <v>3.0599999999999999E-2</v>
      </c>
      <c r="BK477">
        <v>2.2700000000000001E-2</v>
      </c>
    </row>
    <row r="478" spans="1:63" x14ac:dyDescent="0.25">
      <c r="A478" t="s">
        <v>476</v>
      </c>
      <c r="B478">
        <v>44776</v>
      </c>
      <c r="C478">
        <v>59</v>
      </c>
      <c r="D478">
        <v>33.69</v>
      </c>
      <c r="E478" s="1">
        <v>1987.82</v>
      </c>
      <c r="F478" s="1">
        <v>1757.36</v>
      </c>
      <c r="G478">
        <v>3.0999999999999999E-3</v>
      </c>
      <c r="H478">
        <v>8.0000000000000004E-4</v>
      </c>
      <c r="I478">
        <v>4.0000000000000001E-3</v>
      </c>
      <c r="J478">
        <v>1.1000000000000001E-3</v>
      </c>
      <c r="K478">
        <v>2.8299999999999999E-2</v>
      </c>
      <c r="L478">
        <v>0.94159999999999999</v>
      </c>
      <c r="M478">
        <v>2.1000000000000001E-2</v>
      </c>
      <c r="N478">
        <v>0.5272</v>
      </c>
      <c r="O478">
        <v>3.2000000000000002E-3</v>
      </c>
      <c r="P478">
        <v>0.12859999999999999</v>
      </c>
      <c r="Q478" s="1">
        <v>50766.95</v>
      </c>
      <c r="R478">
        <v>0.17430000000000001</v>
      </c>
      <c r="S478">
        <v>0.156</v>
      </c>
      <c r="T478">
        <v>0.66969999999999996</v>
      </c>
      <c r="U478">
        <v>14.4</v>
      </c>
      <c r="V478" s="1">
        <v>63324.5</v>
      </c>
      <c r="W478">
        <v>128.47999999999999</v>
      </c>
      <c r="X478" s="1">
        <v>107327.07</v>
      </c>
      <c r="Y478">
        <v>0.81359999999999999</v>
      </c>
      <c r="Z478">
        <v>0.1457</v>
      </c>
      <c r="AA478">
        <v>4.07E-2</v>
      </c>
      <c r="AB478">
        <v>0.18640000000000001</v>
      </c>
      <c r="AC478">
        <v>107.33</v>
      </c>
      <c r="AD478" s="1">
        <v>3231.91</v>
      </c>
      <c r="AE478">
        <v>453.44</v>
      </c>
      <c r="AF478" s="1">
        <v>107501.68</v>
      </c>
      <c r="AG478">
        <v>161</v>
      </c>
      <c r="AH478" s="1">
        <v>30043</v>
      </c>
      <c r="AI478" s="1">
        <v>45195</v>
      </c>
      <c r="AJ478">
        <v>51.7</v>
      </c>
      <c r="AK478">
        <v>27.25</v>
      </c>
      <c r="AL478">
        <v>40.06</v>
      </c>
      <c r="AM478">
        <v>5.2</v>
      </c>
      <c r="AN478" s="1">
        <v>1217.2</v>
      </c>
      <c r="AO478">
        <v>1.3567</v>
      </c>
      <c r="AP478" s="1">
        <v>1441.7</v>
      </c>
      <c r="AQ478" s="1">
        <v>2178.2199999999998</v>
      </c>
      <c r="AR478" s="1">
        <v>6239.21</v>
      </c>
      <c r="AS478">
        <v>614.94000000000005</v>
      </c>
      <c r="AT478">
        <v>368.39</v>
      </c>
      <c r="AU478" s="1">
        <v>10842.49</v>
      </c>
      <c r="AV478" s="1">
        <v>6288.55</v>
      </c>
      <c r="AW478">
        <v>0.50219999999999998</v>
      </c>
      <c r="AX478" s="1">
        <v>4463.6899999999996</v>
      </c>
      <c r="AY478">
        <v>0.35649999999999998</v>
      </c>
      <c r="AZ478">
        <v>820.55</v>
      </c>
      <c r="BA478">
        <v>6.5500000000000003E-2</v>
      </c>
      <c r="BB478">
        <v>948.39</v>
      </c>
      <c r="BC478">
        <v>7.5700000000000003E-2</v>
      </c>
      <c r="BD478" s="1">
        <v>12521.19</v>
      </c>
      <c r="BE478" s="1">
        <v>4820.78</v>
      </c>
      <c r="BF478">
        <v>1.6644000000000001</v>
      </c>
      <c r="BG478">
        <v>0.505</v>
      </c>
      <c r="BH478">
        <v>0.2505</v>
      </c>
      <c r="BI478">
        <v>0.15709999999999999</v>
      </c>
      <c r="BJ478">
        <v>4.5499999999999999E-2</v>
      </c>
      <c r="BK478">
        <v>4.19E-2</v>
      </c>
    </row>
    <row r="479" spans="1:63" x14ac:dyDescent="0.25">
      <c r="A479" t="s">
        <v>477</v>
      </c>
      <c r="B479">
        <v>44784</v>
      </c>
      <c r="C479">
        <v>65</v>
      </c>
      <c r="D479">
        <v>61.37</v>
      </c>
      <c r="E479" s="1">
        <v>3988.84</v>
      </c>
      <c r="F479" s="1">
        <v>3182.38</v>
      </c>
      <c r="G479">
        <v>1.5900000000000001E-2</v>
      </c>
      <c r="H479">
        <v>1.1999999999999999E-3</v>
      </c>
      <c r="I479">
        <v>4.1599999999999998E-2</v>
      </c>
      <c r="J479">
        <v>2.0000000000000001E-4</v>
      </c>
      <c r="K479">
        <v>2.7199999999999998E-2</v>
      </c>
      <c r="L479">
        <v>0.82169999999999999</v>
      </c>
      <c r="M479">
        <v>9.2299999999999993E-2</v>
      </c>
      <c r="N479">
        <v>0.56620000000000004</v>
      </c>
      <c r="O479">
        <v>1.35E-2</v>
      </c>
      <c r="P479">
        <v>0.17030000000000001</v>
      </c>
      <c r="Q479" s="1">
        <v>54922.76</v>
      </c>
      <c r="R479">
        <v>0.21940000000000001</v>
      </c>
      <c r="S479">
        <v>0.14799999999999999</v>
      </c>
      <c r="T479">
        <v>0.63270000000000004</v>
      </c>
      <c r="U479">
        <v>21</v>
      </c>
      <c r="V479" s="1">
        <v>84636.67</v>
      </c>
      <c r="W479">
        <v>182.7</v>
      </c>
      <c r="X479" s="1">
        <v>116527.99</v>
      </c>
      <c r="Y479">
        <v>0.71830000000000005</v>
      </c>
      <c r="Z479">
        <v>0.249</v>
      </c>
      <c r="AA479">
        <v>3.2800000000000003E-2</v>
      </c>
      <c r="AB479">
        <v>0.28170000000000001</v>
      </c>
      <c r="AC479">
        <v>116.53</v>
      </c>
      <c r="AD479" s="1">
        <v>3950.65</v>
      </c>
      <c r="AE479">
        <v>429.07</v>
      </c>
      <c r="AF479" s="1">
        <v>112849.46</v>
      </c>
      <c r="AG479">
        <v>200</v>
      </c>
      <c r="AH479" s="1">
        <v>30485</v>
      </c>
      <c r="AI479" s="1">
        <v>48194</v>
      </c>
      <c r="AJ479">
        <v>48.5</v>
      </c>
      <c r="AK479">
        <v>32.200000000000003</v>
      </c>
      <c r="AL479">
        <v>36.9</v>
      </c>
      <c r="AM479">
        <v>4.5</v>
      </c>
      <c r="AN479">
        <v>0</v>
      </c>
      <c r="AO479">
        <v>0.91820000000000002</v>
      </c>
      <c r="AP479" s="1">
        <v>1384.28</v>
      </c>
      <c r="AQ479">
        <v>294.66000000000003</v>
      </c>
      <c r="AR479" s="1">
        <v>7321.12</v>
      </c>
      <c r="AS479">
        <v>545.87</v>
      </c>
      <c r="AT479">
        <v>156</v>
      </c>
      <c r="AU479" s="1">
        <v>9701.92</v>
      </c>
      <c r="AV479" s="1">
        <v>6770.4</v>
      </c>
      <c r="AW479">
        <v>0.54479999999999995</v>
      </c>
      <c r="AX479" s="1">
        <v>4061.51</v>
      </c>
      <c r="AY479">
        <v>0.32679999999999998</v>
      </c>
      <c r="AZ479">
        <v>613.54</v>
      </c>
      <c r="BA479">
        <v>4.9399999999999999E-2</v>
      </c>
      <c r="BB479">
        <v>981.11</v>
      </c>
      <c r="BC479">
        <v>7.9000000000000001E-2</v>
      </c>
      <c r="BD479" s="1">
        <v>12426.56</v>
      </c>
      <c r="BE479" s="1">
        <v>3850.3</v>
      </c>
      <c r="BF479">
        <v>1.1983999999999999</v>
      </c>
      <c r="BG479">
        <v>0.52739999999999998</v>
      </c>
      <c r="BH479">
        <v>0.19139999999999999</v>
      </c>
      <c r="BI479">
        <v>0.2392</v>
      </c>
      <c r="BJ479">
        <v>2.7099999999999999E-2</v>
      </c>
      <c r="BK479">
        <v>1.49E-2</v>
      </c>
    </row>
    <row r="480" spans="1:63" x14ac:dyDescent="0.25">
      <c r="A480" t="s">
        <v>478</v>
      </c>
      <c r="B480">
        <v>46607</v>
      </c>
      <c r="C480">
        <v>23</v>
      </c>
      <c r="D480">
        <v>201.21</v>
      </c>
      <c r="E480" s="1">
        <v>4627.84</v>
      </c>
      <c r="F480" s="1">
        <v>4570.66</v>
      </c>
      <c r="G480">
        <v>0.18110000000000001</v>
      </c>
      <c r="H480">
        <v>6.9999999999999999E-4</v>
      </c>
      <c r="I480">
        <v>0.1431</v>
      </c>
      <c r="J480">
        <v>2.0000000000000001E-4</v>
      </c>
      <c r="K480">
        <v>2.4E-2</v>
      </c>
      <c r="L480">
        <v>0.60619999999999996</v>
      </c>
      <c r="M480">
        <v>4.4699999999999997E-2</v>
      </c>
      <c r="N480">
        <v>9.4200000000000006E-2</v>
      </c>
      <c r="O480">
        <v>3.85E-2</v>
      </c>
      <c r="P480">
        <v>9.1700000000000004E-2</v>
      </c>
      <c r="Q480" s="1">
        <v>76851</v>
      </c>
      <c r="R480">
        <v>0.17979999999999999</v>
      </c>
      <c r="S480">
        <v>0.19869999999999999</v>
      </c>
      <c r="T480">
        <v>0.62150000000000005</v>
      </c>
      <c r="U480">
        <v>29</v>
      </c>
      <c r="V480" s="1">
        <v>107170.03</v>
      </c>
      <c r="W480">
        <v>159.58000000000001</v>
      </c>
      <c r="X480" s="1">
        <v>258448.39</v>
      </c>
      <c r="Y480">
        <v>0.69469999999999998</v>
      </c>
      <c r="Z480">
        <v>0.27900000000000003</v>
      </c>
      <c r="AA480">
        <v>2.63E-2</v>
      </c>
      <c r="AB480">
        <v>0.30530000000000002</v>
      </c>
      <c r="AC480">
        <v>258.45</v>
      </c>
      <c r="AD480" s="1">
        <v>12503.18</v>
      </c>
      <c r="AE480" s="1">
        <v>1120.44</v>
      </c>
      <c r="AF480" s="1">
        <v>266278.78999999998</v>
      </c>
      <c r="AG480">
        <v>584</v>
      </c>
      <c r="AH480" s="1">
        <v>53542</v>
      </c>
      <c r="AI480" s="1">
        <v>118107</v>
      </c>
      <c r="AJ480">
        <v>77.5</v>
      </c>
      <c r="AK480">
        <v>43.96</v>
      </c>
      <c r="AL480">
        <v>56.62</v>
      </c>
      <c r="AM480">
        <v>5.2</v>
      </c>
      <c r="AN480">
        <v>0</v>
      </c>
      <c r="AO480">
        <v>0.73670000000000002</v>
      </c>
      <c r="AP480" s="1">
        <v>1737.71</v>
      </c>
      <c r="AQ480" s="1">
        <v>2622.3</v>
      </c>
      <c r="AR480" s="1">
        <v>8412.77</v>
      </c>
      <c r="AS480">
        <v>862.31</v>
      </c>
      <c r="AT480">
        <v>451.7</v>
      </c>
      <c r="AU480" s="1">
        <v>14086.79</v>
      </c>
      <c r="AV480" s="1">
        <v>3674.4</v>
      </c>
      <c r="AW480">
        <v>0.224</v>
      </c>
      <c r="AX480" s="1">
        <v>11478.39</v>
      </c>
      <c r="AY480">
        <v>0.69969999999999999</v>
      </c>
      <c r="AZ480">
        <v>918.47</v>
      </c>
      <c r="BA480">
        <v>5.6000000000000001E-2</v>
      </c>
      <c r="BB480">
        <v>333.88</v>
      </c>
      <c r="BC480">
        <v>2.0400000000000001E-2</v>
      </c>
      <c r="BD480" s="1">
        <v>16405.150000000001</v>
      </c>
      <c r="BE480">
        <v>585.75</v>
      </c>
      <c r="BF480">
        <v>6.0100000000000001E-2</v>
      </c>
      <c r="BG480">
        <v>0.63249999999999995</v>
      </c>
      <c r="BH480">
        <v>0.2006</v>
      </c>
      <c r="BI480">
        <v>0.1265</v>
      </c>
      <c r="BJ480">
        <v>2.63E-2</v>
      </c>
      <c r="BK480">
        <v>1.41E-2</v>
      </c>
    </row>
    <row r="481" spans="1:63" x14ac:dyDescent="0.25">
      <c r="A481" t="s">
        <v>479</v>
      </c>
      <c r="B481">
        <v>47738</v>
      </c>
      <c r="C481">
        <v>86</v>
      </c>
      <c r="D481">
        <v>9.39</v>
      </c>
      <c r="E481">
        <v>807.59</v>
      </c>
      <c r="F481">
        <v>776.68</v>
      </c>
      <c r="G481">
        <v>3.8999999999999998E-3</v>
      </c>
      <c r="H481">
        <v>0</v>
      </c>
      <c r="I481">
        <v>5.1999999999999998E-3</v>
      </c>
      <c r="J481">
        <v>0</v>
      </c>
      <c r="K481">
        <v>2.6100000000000002E-2</v>
      </c>
      <c r="L481">
        <v>0.95909999999999995</v>
      </c>
      <c r="M481">
        <v>5.7999999999999996E-3</v>
      </c>
      <c r="N481">
        <v>0.45619999999999999</v>
      </c>
      <c r="O481">
        <v>8.3999999999999995E-3</v>
      </c>
      <c r="P481">
        <v>0.1371</v>
      </c>
      <c r="Q481" s="1">
        <v>53292.56</v>
      </c>
      <c r="R481">
        <v>0.19670000000000001</v>
      </c>
      <c r="S481">
        <v>0.18029999999999999</v>
      </c>
      <c r="T481">
        <v>0.623</v>
      </c>
      <c r="U481">
        <v>9</v>
      </c>
      <c r="V481" s="1">
        <v>66417.33</v>
      </c>
      <c r="W481">
        <v>84.88</v>
      </c>
      <c r="X481" s="1">
        <v>120303.58</v>
      </c>
      <c r="Y481">
        <v>0.92310000000000003</v>
      </c>
      <c r="Z481">
        <v>4.87E-2</v>
      </c>
      <c r="AA481">
        <v>2.8199999999999999E-2</v>
      </c>
      <c r="AB481">
        <v>7.6899999999999996E-2</v>
      </c>
      <c r="AC481">
        <v>120.3</v>
      </c>
      <c r="AD481" s="1">
        <v>2801.6</v>
      </c>
      <c r="AE481">
        <v>325.41000000000003</v>
      </c>
      <c r="AF481" s="1">
        <v>98160.23</v>
      </c>
      <c r="AG481">
        <v>129</v>
      </c>
      <c r="AH481" s="1">
        <v>29870</v>
      </c>
      <c r="AI481" s="1">
        <v>42726</v>
      </c>
      <c r="AJ481">
        <v>38.450000000000003</v>
      </c>
      <c r="AK481">
        <v>22.77</v>
      </c>
      <c r="AL481">
        <v>24.28</v>
      </c>
      <c r="AM481">
        <v>4.5</v>
      </c>
      <c r="AN481" s="1">
        <v>1241.23</v>
      </c>
      <c r="AO481">
        <v>1.7101999999999999</v>
      </c>
      <c r="AP481" s="1">
        <v>1526.87</v>
      </c>
      <c r="AQ481" s="1">
        <v>2044.18</v>
      </c>
      <c r="AR481" s="1">
        <v>6308.41</v>
      </c>
      <c r="AS481">
        <v>469.69</v>
      </c>
      <c r="AT481">
        <v>400.19</v>
      </c>
      <c r="AU481" s="1">
        <v>10749.4</v>
      </c>
      <c r="AV481" s="1">
        <v>8231.26</v>
      </c>
      <c r="AW481">
        <v>0.60580000000000001</v>
      </c>
      <c r="AX481" s="1">
        <v>3446.14</v>
      </c>
      <c r="AY481">
        <v>0.25359999999999999</v>
      </c>
      <c r="AZ481" s="1">
        <v>1149.1500000000001</v>
      </c>
      <c r="BA481">
        <v>8.4599999999999995E-2</v>
      </c>
      <c r="BB481">
        <v>760.48</v>
      </c>
      <c r="BC481">
        <v>5.6000000000000001E-2</v>
      </c>
      <c r="BD481" s="1">
        <v>13587.03</v>
      </c>
      <c r="BE481" s="1">
        <v>7301</v>
      </c>
      <c r="BF481">
        <v>3.7766999999999999</v>
      </c>
      <c r="BG481">
        <v>0.52470000000000006</v>
      </c>
      <c r="BH481">
        <v>0.22600000000000001</v>
      </c>
      <c r="BI481">
        <v>0.1968</v>
      </c>
      <c r="BJ481">
        <v>4.02E-2</v>
      </c>
      <c r="BK481">
        <v>1.24E-2</v>
      </c>
    </row>
    <row r="482" spans="1:63" x14ac:dyDescent="0.25">
      <c r="A482" t="s">
        <v>480</v>
      </c>
      <c r="B482">
        <v>44792</v>
      </c>
      <c r="C482">
        <v>9</v>
      </c>
      <c r="D482">
        <v>412.88</v>
      </c>
      <c r="E482" s="1">
        <v>3715.89</v>
      </c>
      <c r="F482" s="1">
        <v>3403.11</v>
      </c>
      <c r="G482">
        <v>1.8599999999999998E-2</v>
      </c>
      <c r="H482">
        <v>4.0000000000000002E-4</v>
      </c>
      <c r="I482">
        <v>0.66710000000000003</v>
      </c>
      <c r="J482">
        <v>5.9999999999999995E-4</v>
      </c>
      <c r="K482">
        <v>2.0400000000000001E-2</v>
      </c>
      <c r="L482">
        <v>0.2228</v>
      </c>
      <c r="M482">
        <v>7.0099999999999996E-2</v>
      </c>
      <c r="N482">
        <v>0.55159999999999998</v>
      </c>
      <c r="O482">
        <v>1.61E-2</v>
      </c>
      <c r="P482">
        <v>0.15939999999999999</v>
      </c>
      <c r="Q482" s="1">
        <v>72708.19</v>
      </c>
      <c r="R482">
        <v>0.10249999999999999</v>
      </c>
      <c r="S482">
        <v>0.23669999999999999</v>
      </c>
      <c r="T482">
        <v>0.66080000000000005</v>
      </c>
      <c r="U482">
        <v>42.4</v>
      </c>
      <c r="V482" s="1">
        <v>84993.18</v>
      </c>
      <c r="W482">
        <v>87.64</v>
      </c>
      <c r="X482" s="1">
        <v>202359.03</v>
      </c>
      <c r="Y482">
        <v>0.76329999999999998</v>
      </c>
      <c r="Z482">
        <v>0.21690000000000001</v>
      </c>
      <c r="AA482">
        <v>1.9800000000000002E-2</v>
      </c>
      <c r="AB482">
        <v>0.23669999999999999</v>
      </c>
      <c r="AC482">
        <v>202.36</v>
      </c>
      <c r="AD482" s="1">
        <v>13073.21</v>
      </c>
      <c r="AE482" s="1">
        <v>1717.69</v>
      </c>
      <c r="AF482" s="1">
        <v>217471.22</v>
      </c>
      <c r="AG482">
        <v>544</v>
      </c>
      <c r="AH482" s="1">
        <v>38905</v>
      </c>
      <c r="AI482" s="1">
        <v>59498</v>
      </c>
      <c r="AJ482">
        <v>103.79</v>
      </c>
      <c r="AK482">
        <v>64.040000000000006</v>
      </c>
      <c r="AL482">
        <v>63.03</v>
      </c>
      <c r="AM482">
        <v>4.3899999999999997</v>
      </c>
      <c r="AN482">
        <v>0</v>
      </c>
      <c r="AO482">
        <v>1.3432999999999999</v>
      </c>
      <c r="AP482" s="1">
        <v>2719.02</v>
      </c>
      <c r="AQ482" s="1">
        <v>3157.32</v>
      </c>
      <c r="AR482" s="1">
        <v>9192.42</v>
      </c>
      <c r="AS482" s="1">
        <v>1093.73</v>
      </c>
      <c r="AT482">
        <v>377.42</v>
      </c>
      <c r="AU482" s="1">
        <v>16539.91</v>
      </c>
      <c r="AV482" s="1">
        <v>4346.42</v>
      </c>
      <c r="AW482">
        <v>0.23089999999999999</v>
      </c>
      <c r="AX482" s="1">
        <v>12416.74</v>
      </c>
      <c r="AY482">
        <v>0.65949999999999998</v>
      </c>
      <c r="AZ482">
        <v>857.52</v>
      </c>
      <c r="BA482">
        <v>4.5499999999999999E-2</v>
      </c>
      <c r="BB482" s="1">
        <v>1206.42</v>
      </c>
      <c r="BC482">
        <v>6.4100000000000004E-2</v>
      </c>
      <c r="BD482" s="1">
        <v>18827.099999999999</v>
      </c>
      <c r="BE482" s="1">
        <v>1497.21</v>
      </c>
      <c r="BF482">
        <v>0.22370000000000001</v>
      </c>
      <c r="BG482">
        <v>0.55640000000000001</v>
      </c>
      <c r="BH482">
        <v>0.22259999999999999</v>
      </c>
      <c r="BI482">
        <v>0.1676</v>
      </c>
      <c r="BJ482">
        <v>3.4599999999999999E-2</v>
      </c>
      <c r="BK482">
        <v>1.8700000000000001E-2</v>
      </c>
    </row>
    <row r="483" spans="1:63" x14ac:dyDescent="0.25">
      <c r="A483" t="s">
        <v>481</v>
      </c>
      <c r="B483">
        <v>47951</v>
      </c>
      <c r="C483">
        <v>28</v>
      </c>
      <c r="D483">
        <v>68.37</v>
      </c>
      <c r="E483" s="1">
        <v>1914.29</v>
      </c>
      <c r="F483" s="1">
        <v>1535.37</v>
      </c>
      <c r="G483">
        <v>4.0000000000000001E-3</v>
      </c>
      <c r="H483">
        <v>2.5000000000000001E-3</v>
      </c>
      <c r="I483">
        <v>6.4100000000000004E-2</v>
      </c>
      <c r="J483">
        <v>0</v>
      </c>
      <c r="K483">
        <v>9.9000000000000008E-3</v>
      </c>
      <c r="L483">
        <v>0.85619999999999996</v>
      </c>
      <c r="M483">
        <v>6.3299999999999995E-2</v>
      </c>
      <c r="N483">
        <v>0.97850000000000004</v>
      </c>
      <c r="O483">
        <v>1.5E-3</v>
      </c>
      <c r="P483">
        <v>0.128</v>
      </c>
      <c r="Q483" s="1">
        <v>52677.26</v>
      </c>
      <c r="R483">
        <v>0.54549999999999998</v>
      </c>
      <c r="S483">
        <v>0.1414</v>
      </c>
      <c r="T483">
        <v>0.31309999999999999</v>
      </c>
      <c r="U483">
        <v>11.1</v>
      </c>
      <c r="V483" s="1">
        <v>80009.66</v>
      </c>
      <c r="W483">
        <v>165.92</v>
      </c>
      <c r="X483" s="1">
        <v>99540.5</v>
      </c>
      <c r="Y483">
        <v>0.72829999999999995</v>
      </c>
      <c r="Z483">
        <v>0.1996</v>
      </c>
      <c r="AA483">
        <v>7.2099999999999997E-2</v>
      </c>
      <c r="AB483">
        <v>0.2717</v>
      </c>
      <c r="AC483">
        <v>99.54</v>
      </c>
      <c r="AD483" s="1">
        <v>2234.52</v>
      </c>
      <c r="AE483">
        <v>332.84</v>
      </c>
      <c r="AF483" s="1">
        <v>95330.07</v>
      </c>
      <c r="AG483">
        <v>122</v>
      </c>
      <c r="AH483" s="1">
        <v>28420</v>
      </c>
      <c r="AI483" s="1">
        <v>44571</v>
      </c>
      <c r="AJ483">
        <v>22.8</v>
      </c>
      <c r="AK483">
        <v>22.41</v>
      </c>
      <c r="AL483">
        <v>22.48</v>
      </c>
      <c r="AM483">
        <v>5</v>
      </c>
      <c r="AN483">
        <v>0</v>
      </c>
      <c r="AO483">
        <v>0.6976</v>
      </c>
      <c r="AP483" s="1">
        <v>1177.57</v>
      </c>
      <c r="AQ483" s="1">
        <v>2549.65</v>
      </c>
      <c r="AR483" s="1">
        <v>5806.78</v>
      </c>
      <c r="AS483">
        <v>411.53</v>
      </c>
      <c r="AT483">
        <v>316.87</v>
      </c>
      <c r="AU483" s="1">
        <v>10262.41</v>
      </c>
      <c r="AV483" s="1">
        <v>8611.35</v>
      </c>
      <c r="AW483">
        <v>0.67349999999999999</v>
      </c>
      <c r="AX483" s="1">
        <v>2388.81</v>
      </c>
      <c r="AY483">
        <v>0.18679999999999999</v>
      </c>
      <c r="AZ483">
        <v>428.73</v>
      </c>
      <c r="BA483">
        <v>3.3500000000000002E-2</v>
      </c>
      <c r="BB483" s="1">
        <v>1356.81</v>
      </c>
      <c r="BC483">
        <v>0.1061</v>
      </c>
      <c r="BD483" s="1">
        <v>12785.69</v>
      </c>
      <c r="BE483" s="1">
        <v>5329.9</v>
      </c>
      <c r="BF483">
        <v>2.2174999999999998</v>
      </c>
      <c r="BG483">
        <v>0.497</v>
      </c>
      <c r="BH483">
        <v>0.18179999999999999</v>
      </c>
      <c r="BI483">
        <v>0.23580000000000001</v>
      </c>
      <c r="BJ483">
        <v>5.5100000000000003E-2</v>
      </c>
      <c r="BK483">
        <v>3.0300000000000001E-2</v>
      </c>
    </row>
    <row r="484" spans="1:63" x14ac:dyDescent="0.25">
      <c r="A484" t="s">
        <v>482</v>
      </c>
      <c r="B484">
        <v>48363</v>
      </c>
      <c r="C484">
        <v>53</v>
      </c>
      <c r="D484">
        <v>21.07</v>
      </c>
      <c r="E484" s="1">
        <v>1116.8900000000001</v>
      </c>
      <c r="F484" s="1">
        <v>1284.07</v>
      </c>
      <c r="G484">
        <v>7.7999999999999996E-3</v>
      </c>
      <c r="H484">
        <v>0</v>
      </c>
      <c r="I484">
        <v>0</v>
      </c>
      <c r="J484">
        <v>0</v>
      </c>
      <c r="K484">
        <v>8.0000000000000002E-3</v>
      </c>
      <c r="L484">
        <v>0.97440000000000004</v>
      </c>
      <c r="M484">
        <v>9.7000000000000003E-3</v>
      </c>
      <c r="N484">
        <v>0.24579999999999999</v>
      </c>
      <c r="O484">
        <v>0</v>
      </c>
      <c r="P484">
        <v>0.13220000000000001</v>
      </c>
      <c r="Q484" s="1">
        <v>54290</v>
      </c>
      <c r="R484">
        <v>0.2278</v>
      </c>
      <c r="S484">
        <v>0.1772</v>
      </c>
      <c r="T484">
        <v>0.59489999999999998</v>
      </c>
      <c r="U484">
        <v>6</v>
      </c>
      <c r="V484" s="1">
        <v>84579.17</v>
      </c>
      <c r="W484">
        <v>182</v>
      </c>
      <c r="X484" s="1">
        <v>171972.31</v>
      </c>
      <c r="Y484">
        <v>0.79990000000000006</v>
      </c>
      <c r="Z484">
        <v>0.15049999999999999</v>
      </c>
      <c r="AA484">
        <v>4.9599999999999998E-2</v>
      </c>
      <c r="AB484">
        <v>0.2001</v>
      </c>
      <c r="AC484">
        <v>171.97</v>
      </c>
      <c r="AD484" s="1">
        <v>5636.92</v>
      </c>
      <c r="AE484">
        <v>773.86</v>
      </c>
      <c r="AF484" s="1">
        <v>144390.5</v>
      </c>
      <c r="AG484">
        <v>371</v>
      </c>
      <c r="AH484" s="1">
        <v>34759</v>
      </c>
      <c r="AI484" s="1">
        <v>64704</v>
      </c>
      <c r="AJ484">
        <v>50.6</v>
      </c>
      <c r="AK484">
        <v>31.78</v>
      </c>
      <c r="AL484">
        <v>32.229999999999997</v>
      </c>
      <c r="AM484">
        <v>5.0999999999999996</v>
      </c>
      <c r="AN484">
        <v>0</v>
      </c>
      <c r="AO484">
        <v>0.94569999999999999</v>
      </c>
      <c r="AP484" s="1">
        <v>1296.47</v>
      </c>
      <c r="AQ484" s="1">
        <v>1882.28</v>
      </c>
      <c r="AR484" s="1">
        <v>5723.58</v>
      </c>
      <c r="AS484">
        <v>324.08999999999997</v>
      </c>
      <c r="AT484">
        <v>242.1</v>
      </c>
      <c r="AU484" s="1">
        <v>9468.5</v>
      </c>
      <c r="AV484" s="1">
        <v>4333.2299999999996</v>
      </c>
      <c r="AW484">
        <v>0.40560000000000002</v>
      </c>
      <c r="AX484" s="1">
        <v>4219.91</v>
      </c>
      <c r="AY484">
        <v>0.39500000000000002</v>
      </c>
      <c r="AZ484" s="1">
        <v>1760.57</v>
      </c>
      <c r="BA484">
        <v>0.1648</v>
      </c>
      <c r="BB484">
        <v>369.47</v>
      </c>
      <c r="BC484">
        <v>3.4599999999999999E-2</v>
      </c>
      <c r="BD484" s="1">
        <v>10683.18</v>
      </c>
      <c r="BE484" s="1">
        <v>4641.16</v>
      </c>
      <c r="BF484">
        <v>1.0004999999999999</v>
      </c>
      <c r="BG484">
        <v>0.57940000000000003</v>
      </c>
      <c r="BH484">
        <v>0.2132</v>
      </c>
      <c r="BI484">
        <v>0.1212</v>
      </c>
      <c r="BJ484">
        <v>3.2199999999999999E-2</v>
      </c>
      <c r="BK484">
        <v>5.4100000000000002E-2</v>
      </c>
    </row>
    <row r="485" spans="1:63" x14ac:dyDescent="0.25">
      <c r="A485" t="s">
        <v>483</v>
      </c>
      <c r="B485">
        <v>44800</v>
      </c>
      <c r="C485">
        <v>119</v>
      </c>
      <c r="D485">
        <v>196.91</v>
      </c>
      <c r="E485" s="1">
        <v>23432.51</v>
      </c>
      <c r="F485" s="1">
        <v>21710.16</v>
      </c>
      <c r="G485">
        <v>2.46E-2</v>
      </c>
      <c r="H485">
        <v>4.0000000000000002E-4</v>
      </c>
      <c r="I485">
        <v>0.1343</v>
      </c>
      <c r="J485">
        <v>6.9999999999999999E-4</v>
      </c>
      <c r="K485">
        <v>0.14560000000000001</v>
      </c>
      <c r="L485">
        <v>0.64259999999999995</v>
      </c>
      <c r="M485">
        <v>5.1700000000000003E-2</v>
      </c>
      <c r="N485">
        <v>0.58689999999999998</v>
      </c>
      <c r="O485">
        <v>0.1106</v>
      </c>
      <c r="P485">
        <v>0.1497</v>
      </c>
      <c r="Q485" s="1">
        <v>63228.93</v>
      </c>
      <c r="R485">
        <v>0.30940000000000001</v>
      </c>
      <c r="S485">
        <v>0.15679999999999999</v>
      </c>
      <c r="T485">
        <v>0.53380000000000005</v>
      </c>
      <c r="U485">
        <v>114</v>
      </c>
      <c r="V485" s="1">
        <v>95362.75</v>
      </c>
      <c r="W485">
        <v>205.47</v>
      </c>
      <c r="X485" s="1">
        <v>103924.21</v>
      </c>
      <c r="Y485">
        <v>0.65800000000000003</v>
      </c>
      <c r="Z485">
        <v>0.29649999999999999</v>
      </c>
      <c r="AA485">
        <v>4.5499999999999999E-2</v>
      </c>
      <c r="AB485">
        <v>0.34200000000000003</v>
      </c>
      <c r="AC485">
        <v>103.92</v>
      </c>
      <c r="AD485" s="1">
        <v>4555.37</v>
      </c>
      <c r="AE485">
        <v>517.53</v>
      </c>
      <c r="AF485" s="1">
        <v>106764.41</v>
      </c>
      <c r="AG485">
        <v>157</v>
      </c>
      <c r="AH485" s="1">
        <v>33355</v>
      </c>
      <c r="AI485" s="1">
        <v>48340</v>
      </c>
      <c r="AJ485">
        <v>65.05</v>
      </c>
      <c r="AK485">
        <v>38.68</v>
      </c>
      <c r="AL485">
        <v>52.03</v>
      </c>
      <c r="AM485">
        <v>3.85</v>
      </c>
      <c r="AN485">
        <v>0</v>
      </c>
      <c r="AO485">
        <v>0.88849999999999996</v>
      </c>
      <c r="AP485" s="1">
        <v>1264.6300000000001</v>
      </c>
      <c r="AQ485" s="1">
        <v>1783.29</v>
      </c>
      <c r="AR485" s="1">
        <v>6367.16</v>
      </c>
      <c r="AS485">
        <v>523.85</v>
      </c>
      <c r="AT485">
        <v>335.21</v>
      </c>
      <c r="AU485" s="1">
        <v>10274.15</v>
      </c>
      <c r="AV485" s="1">
        <v>6346.27</v>
      </c>
      <c r="AW485">
        <v>0.5101</v>
      </c>
      <c r="AX485" s="1">
        <v>4564.49</v>
      </c>
      <c r="AY485">
        <v>0.3669</v>
      </c>
      <c r="AZ485">
        <v>545.64</v>
      </c>
      <c r="BA485">
        <v>4.3900000000000002E-2</v>
      </c>
      <c r="BB485">
        <v>984.27</v>
      </c>
      <c r="BC485">
        <v>7.9100000000000004E-2</v>
      </c>
      <c r="BD485" s="1">
        <v>12440.66</v>
      </c>
      <c r="BE485" s="1">
        <v>4272.8</v>
      </c>
      <c r="BF485">
        <v>1.5533999999999999</v>
      </c>
      <c r="BG485">
        <v>0.58299999999999996</v>
      </c>
      <c r="BH485">
        <v>0.2036</v>
      </c>
      <c r="BI485">
        <v>0.16980000000000001</v>
      </c>
      <c r="BJ485">
        <v>2.4899999999999999E-2</v>
      </c>
      <c r="BK485">
        <v>1.8599999999999998E-2</v>
      </c>
    </row>
    <row r="486" spans="1:63" x14ac:dyDescent="0.25">
      <c r="A486" t="s">
        <v>484</v>
      </c>
      <c r="B486">
        <v>49221</v>
      </c>
      <c r="C486">
        <v>99</v>
      </c>
      <c r="D486">
        <v>17.39</v>
      </c>
      <c r="E486" s="1">
        <v>1721.44</v>
      </c>
      <c r="F486" s="1">
        <v>1624.7</v>
      </c>
      <c r="G486">
        <v>0</v>
      </c>
      <c r="H486">
        <v>0</v>
      </c>
      <c r="I486">
        <v>9.1000000000000004E-3</v>
      </c>
      <c r="J486">
        <v>2.8E-3</v>
      </c>
      <c r="K486">
        <v>1.1299999999999999E-2</v>
      </c>
      <c r="L486">
        <v>0.97289999999999999</v>
      </c>
      <c r="M486">
        <v>4.0000000000000001E-3</v>
      </c>
      <c r="N486">
        <v>0.43659999999999999</v>
      </c>
      <c r="O486">
        <v>0</v>
      </c>
      <c r="P486">
        <v>0.15559999999999999</v>
      </c>
      <c r="Q486" s="1">
        <v>47545.55</v>
      </c>
      <c r="R486">
        <v>0.28239999999999998</v>
      </c>
      <c r="S486">
        <v>0.2366</v>
      </c>
      <c r="T486">
        <v>0.48089999999999999</v>
      </c>
      <c r="U486">
        <v>12</v>
      </c>
      <c r="V486" s="1">
        <v>65706.17</v>
      </c>
      <c r="W486">
        <v>139.55000000000001</v>
      </c>
      <c r="X486" s="1">
        <v>127809.32</v>
      </c>
      <c r="Y486">
        <v>0.8931</v>
      </c>
      <c r="Z486">
        <v>5.8700000000000002E-2</v>
      </c>
      <c r="AA486">
        <v>4.82E-2</v>
      </c>
      <c r="AB486">
        <v>0.1069</v>
      </c>
      <c r="AC486">
        <v>127.81</v>
      </c>
      <c r="AD486" s="1">
        <v>4199.28</v>
      </c>
      <c r="AE486">
        <v>554.99</v>
      </c>
      <c r="AF486" s="1">
        <v>125551.24</v>
      </c>
      <c r="AG486">
        <v>268</v>
      </c>
      <c r="AH486" s="1">
        <v>34267</v>
      </c>
      <c r="AI486" s="1">
        <v>49898</v>
      </c>
      <c r="AJ486">
        <v>40.659999999999997</v>
      </c>
      <c r="AK486">
        <v>32.5</v>
      </c>
      <c r="AL486">
        <v>31.91</v>
      </c>
      <c r="AM486">
        <v>6.1</v>
      </c>
      <c r="AN486">
        <v>0</v>
      </c>
      <c r="AO486">
        <v>1.0287999999999999</v>
      </c>
      <c r="AP486" s="1">
        <v>1210.44</v>
      </c>
      <c r="AQ486" s="1">
        <v>2702.52</v>
      </c>
      <c r="AR486" s="1">
        <v>6188.79</v>
      </c>
      <c r="AS486">
        <v>857.4</v>
      </c>
      <c r="AT486">
        <v>299.83</v>
      </c>
      <c r="AU486" s="1">
        <v>11258.94</v>
      </c>
      <c r="AV486" s="1">
        <v>7098.84</v>
      </c>
      <c r="AW486">
        <v>0.55710000000000004</v>
      </c>
      <c r="AX486" s="1">
        <v>3633.99</v>
      </c>
      <c r="AY486">
        <v>0.28520000000000001</v>
      </c>
      <c r="AZ486">
        <v>944.49</v>
      </c>
      <c r="BA486">
        <v>7.4099999999999999E-2</v>
      </c>
      <c r="BB486" s="1">
        <v>1065.0999999999999</v>
      </c>
      <c r="BC486">
        <v>8.3599999999999994E-2</v>
      </c>
      <c r="BD486" s="1">
        <v>12742.42</v>
      </c>
      <c r="BE486" s="1">
        <v>5245.68</v>
      </c>
      <c r="BF486">
        <v>1.5215000000000001</v>
      </c>
      <c r="BG486">
        <v>0.41789999999999999</v>
      </c>
      <c r="BH486">
        <v>0.2102</v>
      </c>
      <c r="BI486">
        <v>0.32650000000000001</v>
      </c>
      <c r="BJ486">
        <v>3.4299999999999997E-2</v>
      </c>
      <c r="BK486">
        <v>1.11E-2</v>
      </c>
    </row>
    <row r="487" spans="1:63" x14ac:dyDescent="0.25">
      <c r="A487" t="s">
        <v>485</v>
      </c>
      <c r="B487">
        <v>50583</v>
      </c>
      <c r="C487">
        <v>118</v>
      </c>
      <c r="D487">
        <v>12.57</v>
      </c>
      <c r="E487" s="1">
        <v>1483.45</v>
      </c>
      <c r="F487" s="1">
        <v>1403.46</v>
      </c>
      <c r="G487">
        <v>2.0999999999999999E-3</v>
      </c>
      <c r="H487">
        <v>0</v>
      </c>
      <c r="I487">
        <v>8.3999999999999995E-3</v>
      </c>
      <c r="J487">
        <v>0</v>
      </c>
      <c r="K487">
        <v>2.1399999999999999E-2</v>
      </c>
      <c r="L487">
        <v>0.96379999999999999</v>
      </c>
      <c r="M487">
        <v>4.3E-3</v>
      </c>
      <c r="N487">
        <v>0.433</v>
      </c>
      <c r="O487">
        <v>8.2600000000000007E-2</v>
      </c>
      <c r="P487">
        <v>0.13070000000000001</v>
      </c>
      <c r="Q487" s="1">
        <v>51393.66</v>
      </c>
      <c r="R487">
        <v>0.3594</v>
      </c>
      <c r="S487">
        <v>0.1484</v>
      </c>
      <c r="T487">
        <v>0.49220000000000003</v>
      </c>
      <c r="U487">
        <v>7.6</v>
      </c>
      <c r="V487" s="1">
        <v>73507.509999999995</v>
      </c>
      <c r="W487">
        <v>190.33</v>
      </c>
      <c r="X487" s="1">
        <v>213869.46</v>
      </c>
      <c r="Y487">
        <v>0.85219999999999996</v>
      </c>
      <c r="Z487">
        <v>0.10879999999999999</v>
      </c>
      <c r="AA487">
        <v>3.9E-2</v>
      </c>
      <c r="AB487">
        <v>0.14779999999999999</v>
      </c>
      <c r="AC487">
        <v>213.87</v>
      </c>
      <c r="AD487" s="1">
        <v>7011.72</v>
      </c>
      <c r="AE487">
        <v>733.79</v>
      </c>
      <c r="AF487" s="1">
        <v>187246.48</v>
      </c>
      <c r="AG487">
        <v>498</v>
      </c>
      <c r="AH487" s="1">
        <v>28437</v>
      </c>
      <c r="AI487" s="1">
        <v>46382</v>
      </c>
      <c r="AJ487">
        <v>52.12</v>
      </c>
      <c r="AK487">
        <v>31.49</v>
      </c>
      <c r="AL487">
        <v>36.04</v>
      </c>
      <c r="AM487">
        <v>4.7</v>
      </c>
      <c r="AN487">
        <v>0</v>
      </c>
      <c r="AO487">
        <v>1.4751000000000001</v>
      </c>
      <c r="AP487" s="1">
        <v>1327.6</v>
      </c>
      <c r="AQ487" s="1">
        <v>2128.19</v>
      </c>
      <c r="AR487" s="1">
        <v>6654.68</v>
      </c>
      <c r="AS487">
        <v>573.03</v>
      </c>
      <c r="AT487">
        <v>208.04</v>
      </c>
      <c r="AU487" s="1">
        <v>10891.54</v>
      </c>
      <c r="AV487" s="1">
        <v>4634.96</v>
      </c>
      <c r="AW487">
        <v>0.34350000000000003</v>
      </c>
      <c r="AX487" s="1">
        <v>6203.12</v>
      </c>
      <c r="AY487">
        <v>0.4597</v>
      </c>
      <c r="AZ487" s="1">
        <v>1217.55</v>
      </c>
      <c r="BA487">
        <v>9.0200000000000002E-2</v>
      </c>
      <c r="BB487" s="1">
        <v>1436.98</v>
      </c>
      <c r="BC487">
        <v>0.1065</v>
      </c>
      <c r="BD487" s="1">
        <v>13492.62</v>
      </c>
      <c r="BE487" s="1">
        <v>3395.53</v>
      </c>
      <c r="BF487">
        <v>0.88800000000000001</v>
      </c>
      <c r="BG487">
        <v>0.48209999999999997</v>
      </c>
      <c r="BH487">
        <v>0.21110000000000001</v>
      </c>
      <c r="BI487">
        <v>0.23499999999999999</v>
      </c>
      <c r="BJ487">
        <v>4.3299999999999998E-2</v>
      </c>
      <c r="BK487">
        <v>2.8500000000000001E-2</v>
      </c>
    </row>
    <row r="488" spans="1:63" x14ac:dyDescent="0.25">
      <c r="A488" t="s">
        <v>486</v>
      </c>
      <c r="B488">
        <v>46276</v>
      </c>
      <c r="C488">
        <v>79</v>
      </c>
      <c r="D488">
        <v>9.58</v>
      </c>
      <c r="E488">
        <v>757.18</v>
      </c>
      <c r="F488">
        <v>703.27</v>
      </c>
      <c r="G488">
        <v>5.7000000000000002E-3</v>
      </c>
      <c r="H488">
        <v>0</v>
      </c>
      <c r="I488">
        <v>7.0000000000000001E-3</v>
      </c>
      <c r="J488">
        <v>0</v>
      </c>
      <c r="K488">
        <v>7.1999999999999998E-3</v>
      </c>
      <c r="L488">
        <v>0.95269999999999999</v>
      </c>
      <c r="M488">
        <v>2.7300000000000001E-2</v>
      </c>
      <c r="N488">
        <v>0.3397</v>
      </c>
      <c r="O488">
        <v>0</v>
      </c>
      <c r="P488">
        <v>0.1492</v>
      </c>
      <c r="Q488" s="1">
        <v>56757.32</v>
      </c>
      <c r="R488">
        <v>0.24640000000000001</v>
      </c>
      <c r="S488">
        <v>0.26090000000000002</v>
      </c>
      <c r="T488">
        <v>0.49280000000000002</v>
      </c>
      <c r="U488">
        <v>3.5</v>
      </c>
      <c r="V488" s="1">
        <v>81825.11</v>
      </c>
      <c r="W488">
        <v>207.92</v>
      </c>
      <c r="X488" s="1">
        <v>160851.98000000001</v>
      </c>
      <c r="Y488">
        <v>0.85599999999999998</v>
      </c>
      <c r="Z488">
        <v>9.3200000000000005E-2</v>
      </c>
      <c r="AA488">
        <v>5.0799999999999998E-2</v>
      </c>
      <c r="AB488">
        <v>0.14399999999999999</v>
      </c>
      <c r="AC488">
        <v>160.85</v>
      </c>
      <c r="AD488" s="1">
        <v>4365.4799999999996</v>
      </c>
      <c r="AE488">
        <v>488.82</v>
      </c>
      <c r="AF488" s="1">
        <v>150133.85</v>
      </c>
      <c r="AG488">
        <v>398</v>
      </c>
      <c r="AH488" s="1">
        <v>35470</v>
      </c>
      <c r="AI488" s="1">
        <v>54621</v>
      </c>
      <c r="AJ488">
        <v>40.61</v>
      </c>
      <c r="AK488">
        <v>26.28</v>
      </c>
      <c r="AL488">
        <v>27.72</v>
      </c>
      <c r="AM488">
        <v>5.2</v>
      </c>
      <c r="AN488" s="1">
        <v>1277.4100000000001</v>
      </c>
      <c r="AO488">
        <v>1.6633</v>
      </c>
      <c r="AP488" s="1">
        <v>1352.03</v>
      </c>
      <c r="AQ488" s="1">
        <v>1785.86</v>
      </c>
      <c r="AR488" s="1">
        <v>7258.38</v>
      </c>
      <c r="AS488">
        <v>547.62</v>
      </c>
      <c r="AT488">
        <v>283.76</v>
      </c>
      <c r="AU488" s="1">
        <v>11227.65</v>
      </c>
      <c r="AV488" s="1">
        <v>6095.53</v>
      </c>
      <c r="AW488">
        <v>0.46310000000000001</v>
      </c>
      <c r="AX488" s="1">
        <v>5220.8999999999996</v>
      </c>
      <c r="AY488">
        <v>0.39660000000000001</v>
      </c>
      <c r="AZ488" s="1">
        <v>1147.56</v>
      </c>
      <c r="BA488">
        <v>8.72E-2</v>
      </c>
      <c r="BB488">
        <v>698.56</v>
      </c>
      <c r="BC488">
        <v>5.3100000000000001E-2</v>
      </c>
      <c r="BD488" s="1">
        <v>13162.54</v>
      </c>
      <c r="BE488" s="1">
        <v>5066.66</v>
      </c>
      <c r="BF488">
        <v>1.7654000000000001</v>
      </c>
      <c r="BG488">
        <v>0.56479999999999997</v>
      </c>
      <c r="BH488">
        <v>0.2069</v>
      </c>
      <c r="BI488">
        <v>0.18529999999999999</v>
      </c>
      <c r="BJ488">
        <v>2.69E-2</v>
      </c>
      <c r="BK488">
        <v>1.61E-2</v>
      </c>
    </row>
    <row r="489" spans="1:63" x14ac:dyDescent="0.25">
      <c r="A489" t="s">
        <v>487</v>
      </c>
      <c r="B489">
        <v>49528</v>
      </c>
      <c r="C489">
        <v>136</v>
      </c>
      <c r="D489">
        <v>8.2899999999999991</v>
      </c>
      <c r="E489" s="1">
        <v>1127.27</v>
      </c>
      <c r="F489" s="1">
        <v>1106.1300000000001</v>
      </c>
      <c r="G489">
        <v>8.9999999999999998E-4</v>
      </c>
      <c r="H489">
        <v>0</v>
      </c>
      <c r="I489">
        <v>9.1000000000000004E-3</v>
      </c>
      <c r="J489">
        <v>0</v>
      </c>
      <c r="K489">
        <v>6.4999999999999997E-3</v>
      </c>
      <c r="L489">
        <v>0.94569999999999999</v>
      </c>
      <c r="M489">
        <v>3.78E-2</v>
      </c>
      <c r="N489">
        <v>0.57069999999999999</v>
      </c>
      <c r="O489">
        <v>0</v>
      </c>
      <c r="P489">
        <v>0.1187</v>
      </c>
      <c r="Q489" s="1">
        <v>51280.86</v>
      </c>
      <c r="R489">
        <v>0.33850000000000002</v>
      </c>
      <c r="S489">
        <v>0.21540000000000001</v>
      </c>
      <c r="T489">
        <v>0.44619999999999999</v>
      </c>
      <c r="U489">
        <v>6</v>
      </c>
      <c r="V489" s="1">
        <v>71156.67</v>
      </c>
      <c r="W489">
        <v>177.09</v>
      </c>
      <c r="X489" s="1">
        <v>88560.7</v>
      </c>
      <c r="Y489">
        <v>0.83350000000000002</v>
      </c>
      <c r="Z489">
        <v>5.7599999999999998E-2</v>
      </c>
      <c r="AA489">
        <v>0.10879999999999999</v>
      </c>
      <c r="AB489">
        <v>0.16650000000000001</v>
      </c>
      <c r="AC489">
        <v>88.56</v>
      </c>
      <c r="AD489" s="1">
        <v>2105.73</v>
      </c>
      <c r="AE489">
        <v>277.92</v>
      </c>
      <c r="AF489" s="1">
        <v>81299.31</v>
      </c>
      <c r="AG489">
        <v>69</v>
      </c>
      <c r="AH489" s="1">
        <v>30815</v>
      </c>
      <c r="AI489" s="1">
        <v>43668</v>
      </c>
      <c r="AJ489">
        <v>32.5</v>
      </c>
      <c r="AK489">
        <v>22.43</v>
      </c>
      <c r="AL489">
        <v>26.8</v>
      </c>
      <c r="AM489">
        <v>4.5</v>
      </c>
      <c r="AN489">
        <v>4.79</v>
      </c>
      <c r="AO489">
        <v>0.77790000000000004</v>
      </c>
      <c r="AP489" s="1">
        <v>1166.57</v>
      </c>
      <c r="AQ489" s="1">
        <v>2325.88</v>
      </c>
      <c r="AR489" s="1">
        <v>5384.6</v>
      </c>
      <c r="AS489">
        <v>497.65</v>
      </c>
      <c r="AT489">
        <v>84.64</v>
      </c>
      <c r="AU489" s="1">
        <v>9459.3700000000008</v>
      </c>
      <c r="AV489" s="1">
        <v>8637.65</v>
      </c>
      <c r="AW489">
        <v>0.68140000000000001</v>
      </c>
      <c r="AX489" s="1">
        <v>1722.88</v>
      </c>
      <c r="AY489">
        <v>0.13589999999999999</v>
      </c>
      <c r="AZ489" s="1">
        <v>1480.56</v>
      </c>
      <c r="BA489">
        <v>0.1168</v>
      </c>
      <c r="BB489">
        <v>835.62</v>
      </c>
      <c r="BC489">
        <v>6.59E-2</v>
      </c>
      <c r="BD489" s="1">
        <v>12676.7</v>
      </c>
      <c r="BE489" s="1">
        <v>8069.52</v>
      </c>
      <c r="BF489">
        <v>3.9361000000000002</v>
      </c>
      <c r="BG489">
        <v>0.52290000000000003</v>
      </c>
      <c r="BH489">
        <v>0.2288</v>
      </c>
      <c r="BI489">
        <v>0.1961</v>
      </c>
      <c r="BJ489">
        <v>4.5499999999999999E-2</v>
      </c>
      <c r="BK489">
        <v>6.7000000000000002E-3</v>
      </c>
    </row>
    <row r="490" spans="1:63" x14ac:dyDescent="0.25">
      <c r="A490" t="s">
        <v>488</v>
      </c>
      <c r="B490">
        <v>46441</v>
      </c>
      <c r="C490">
        <v>100</v>
      </c>
      <c r="D490">
        <v>9.44</v>
      </c>
      <c r="E490">
        <v>943.95</v>
      </c>
      <c r="F490">
        <v>851.46</v>
      </c>
      <c r="G490">
        <v>3.0999999999999999E-3</v>
      </c>
      <c r="H490">
        <v>0</v>
      </c>
      <c r="I490">
        <v>8.8000000000000005E-3</v>
      </c>
      <c r="J490">
        <v>0</v>
      </c>
      <c r="K490">
        <v>1.17E-2</v>
      </c>
      <c r="L490">
        <v>0.95</v>
      </c>
      <c r="M490">
        <v>2.64E-2</v>
      </c>
      <c r="N490">
        <v>0.62250000000000005</v>
      </c>
      <c r="O490">
        <v>0</v>
      </c>
      <c r="P490">
        <v>0.1835</v>
      </c>
      <c r="Q490" s="1">
        <v>44340.97</v>
      </c>
      <c r="R490">
        <v>0.38979999999999998</v>
      </c>
      <c r="S490">
        <v>6.7799999999999999E-2</v>
      </c>
      <c r="T490">
        <v>0.54239999999999999</v>
      </c>
      <c r="U490">
        <v>8</v>
      </c>
      <c r="V490" s="1">
        <v>60487.63</v>
      </c>
      <c r="W490">
        <v>115.54</v>
      </c>
      <c r="X490" s="1">
        <v>102028.42</v>
      </c>
      <c r="Y490">
        <v>0.79039999999999999</v>
      </c>
      <c r="Z490">
        <v>0.12280000000000001</v>
      </c>
      <c r="AA490">
        <v>8.6900000000000005E-2</v>
      </c>
      <c r="AB490">
        <v>0.20960000000000001</v>
      </c>
      <c r="AC490">
        <v>102.03</v>
      </c>
      <c r="AD490" s="1">
        <v>2465.5300000000002</v>
      </c>
      <c r="AE490">
        <v>347.31</v>
      </c>
      <c r="AF490" s="1">
        <v>88057.61</v>
      </c>
      <c r="AG490">
        <v>93</v>
      </c>
      <c r="AH490" s="1">
        <v>30107</v>
      </c>
      <c r="AI490" s="1">
        <v>45968</v>
      </c>
      <c r="AJ490">
        <v>36.64</v>
      </c>
      <c r="AK490">
        <v>22</v>
      </c>
      <c r="AL490">
        <v>29.26</v>
      </c>
      <c r="AM490">
        <v>4.4000000000000004</v>
      </c>
      <c r="AN490">
        <v>0</v>
      </c>
      <c r="AO490">
        <v>0.73780000000000001</v>
      </c>
      <c r="AP490" s="1">
        <v>2067.91</v>
      </c>
      <c r="AQ490" s="1">
        <v>2866.82</v>
      </c>
      <c r="AR490" s="1">
        <v>6272.41</v>
      </c>
      <c r="AS490">
        <v>435.7</v>
      </c>
      <c r="AT490">
        <v>7.43</v>
      </c>
      <c r="AU490" s="1">
        <v>11650.26</v>
      </c>
      <c r="AV490" s="1">
        <v>8828.4699999999993</v>
      </c>
      <c r="AW490">
        <v>0.62219999999999998</v>
      </c>
      <c r="AX490" s="1">
        <v>2684.25</v>
      </c>
      <c r="AY490">
        <v>0.18920000000000001</v>
      </c>
      <c r="AZ490" s="1">
        <v>1715.98</v>
      </c>
      <c r="BA490">
        <v>0.12089999999999999</v>
      </c>
      <c r="BB490">
        <v>959.9</v>
      </c>
      <c r="BC490">
        <v>6.7699999999999996E-2</v>
      </c>
      <c r="BD490" s="1">
        <v>14188.61</v>
      </c>
      <c r="BE490" s="1">
        <v>7184.41</v>
      </c>
      <c r="BF490">
        <v>2.9859</v>
      </c>
      <c r="BG490">
        <v>0.43340000000000001</v>
      </c>
      <c r="BH490">
        <v>0.22570000000000001</v>
      </c>
      <c r="BI490">
        <v>0.3009</v>
      </c>
      <c r="BJ490">
        <v>2.58E-2</v>
      </c>
      <c r="BK490">
        <v>1.43E-2</v>
      </c>
    </row>
    <row r="491" spans="1:63" x14ac:dyDescent="0.25">
      <c r="A491" t="s">
        <v>489</v>
      </c>
      <c r="B491">
        <v>48538</v>
      </c>
      <c r="C491">
        <v>80</v>
      </c>
      <c r="D491">
        <v>9.4700000000000006</v>
      </c>
      <c r="E491">
        <v>757.68</v>
      </c>
      <c r="F491">
        <v>763.39</v>
      </c>
      <c r="G491">
        <v>0</v>
      </c>
      <c r="H491">
        <v>0</v>
      </c>
      <c r="I491">
        <v>3.8999999999999998E-3</v>
      </c>
      <c r="J491">
        <v>0</v>
      </c>
      <c r="K491">
        <v>2.1899999999999999E-2</v>
      </c>
      <c r="L491">
        <v>0.96260000000000001</v>
      </c>
      <c r="M491">
        <v>1.1599999999999999E-2</v>
      </c>
      <c r="N491">
        <v>0.61880000000000002</v>
      </c>
      <c r="O491">
        <v>0</v>
      </c>
      <c r="P491">
        <v>0.1467</v>
      </c>
      <c r="Q491" s="1">
        <v>37002.76</v>
      </c>
      <c r="R491">
        <v>0.35709999999999997</v>
      </c>
      <c r="S491">
        <v>0.17860000000000001</v>
      </c>
      <c r="T491">
        <v>0.46429999999999999</v>
      </c>
      <c r="U491">
        <v>9.5</v>
      </c>
      <c r="V491" s="1">
        <v>59967.03</v>
      </c>
      <c r="W491">
        <v>79.760000000000005</v>
      </c>
      <c r="X491" s="1">
        <v>122545.15</v>
      </c>
      <c r="Y491">
        <v>0.59309999999999996</v>
      </c>
      <c r="Z491">
        <v>0.25119999999999998</v>
      </c>
      <c r="AA491">
        <v>0.15559999999999999</v>
      </c>
      <c r="AB491">
        <v>0.40689999999999998</v>
      </c>
      <c r="AC491">
        <v>122.55</v>
      </c>
      <c r="AD491" s="1">
        <v>2667.78</v>
      </c>
      <c r="AE491">
        <v>348.51</v>
      </c>
      <c r="AF491" s="1">
        <v>113585.87</v>
      </c>
      <c r="AG491">
        <v>206</v>
      </c>
      <c r="AH491" s="1">
        <v>30986</v>
      </c>
      <c r="AI491" s="1">
        <v>45723</v>
      </c>
      <c r="AJ491">
        <v>27</v>
      </c>
      <c r="AK491">
        <v>20.02</v>
      </c>
      <c r="AL491">
        <v>22.65</v>
      </c>
      <c r="AM491">
        <v>3.5</v>
      </c>
      <c r="AN491">
        <v>0</v>
      </c>
      <c r="AO491">
        <v>0.6069</v>
      </c>
      <c r="AP491" s="1">
        <v>1819.02</v>
      </c>
      <c r="AQ491" s="1">
        <v>2245.3200000000002</v>
      </c>
      <c r="AR491" s="1">
        <v>5132.2700000000004</v>
      </c>
      <c r="AS491">
        <v>429.53</v>
      </c>
      <c r="AT491">
        <v>199.53</v>
      </c>
      <c r="AU491" s="1">
        <v>9825.6200000000008</v>
      </c>
      <c r="AV491" s="1">
        <v>7159.44</v>
      </c>
      <c r="AW491">
        <v>0.5988</v>
      </c>
      <c r="AX491" s="1">
        <v>2496.89</v>
      </c>
      <c r="AY491">
        <v>0.20880000000000001</v>
      </c>
      <c r="AZ491">
        <v>777.72</v>
      </c>
      <c r="BA491">
        <v>6.5000000000000002E-2</v>
      </c>
      <c r="BB491" s="1">
        <v>1522.2</v>
      </c>
      <c r="BC491">
        <v>0.1273</v>
      </c>
      <c r="BD491" s="1">
        <v>11956.26</v>
      </c>
      <c r="BE491" s="1">
        <v>6396.06</v>
      </c>
      <c r="BF491">
        <v>3.1623999999999999</v>
      </c>
      <c r="BG491">
        <v>0.46710000000000002</v>
      </c>
      <c r="BH491">
        <v>0.26929999999999998</v>
      </c>
      <c r="BI491">
        <v>0.2049</v>
      </c>
      <c r="BJ491">
        <v>4.0300000000000002E-2</v>
      </c>
      <c r="BK491">
        <v>1.84E-2</v>
      </c>
    </row>
    <row r="492" spans="1:63" x14ac:dyDescent="0.25">
      <c r="A492" t="s">
        <v>490</v>
      </c>
      <c r="B492">
        <v>49064</v>
      </c>
      <c r="C492">
        <v>87</v>
      </c>
      <c r="D492">
        <v>8.4499999999999993</v>
      </c>
      <c r="E492">
        <v>735.28</v>
      </c>
      <c r="F492">
        <v>683.63</v>
      </c>
      <c r="G492">
        <v>0</v>
      </c>
      <c r="H492">
        <v>0</v>
      </c>
      <c r="I492">
        <v>5.7999999999999996E-3</v>
      </c>
      <c r="J492">
        <v>0</v>
      </c>
      <c r="K492">
        <v>0</v>
      </c>
      <c r="L492">
        <v>0.97370000000000001</v>
      </c>
      <c r="M492">
        <v>2.0500000000000001E-2</v>
      </c>
      <c r="N492">
        <v>0.69199999999999995</v>
      </c>
      <c r="O492">
        <v>0</v>
      </c>
      <c r="P492">
        <v>0.214</v>
      </c>
      <c r="Q492" s="1">
        <v>48885.16</v>
      </c>
      <c r="R492">
        <v>0.2545</v>
      </c>
      <c r="S492">
        <v>0.1636</v>
      </c>
      <c r="T492">
        <v>0.58179999999999998</v>
      </c>
      <c r="U492">
        <v>9.3000000000000007</v>
      </c>
      <c r="V492" s="1">
        <v>59431.61</v>
      </c>
      <c r="W492">
        <v>76.739999999999995</v>
      </c>
      <c r="X492" s="1">
        <v>75294.83</v>
      </c>
      <c r="Y492">
        <v>0.77590000000000003</v>
      </c>
      <c r="Z492">
        <v>9.64E-2</v>
      </c>
      <c r="AA492">
        <v>0.12770000000000001</v>
      </c>
      <c r="AB492">
        <v>0.22409999999999999</v>
      </c>
      <c r="AC492">
        <v>75.290000000000006</v>
      </c>
      <c r="AD492" s="1">
        <v>1732.5</v>
      </c>
      <c r="AE492">
        <v>223.17</v>
      </c>
      <c r="AF492" s="1">
        <v>65160.84</v>
      </c>
      <c r="AG492">
        <v>31</v>
      </c>
      <c r="AH492" s="1">
        <v>29855</v>
      </c>
      <c r="AI492" s="1">
        <v>38526</v>
      </c>
      <c r="AJ492">
        <v>28.9</v>
      </c>
      <c r="AK492">
        <v>22.02</v>
      </c>
      <c r="AL492">
        <v>23.21</v>
      </c>
      <c r="AM492">
        <v>3</v>
      </c>
      <c r="AN492">
        <v>0</v>
      </c>
      <c r="AO492">
        <v>0.69920000000000004</v>
      </c>
      <c r="AP492" s="1">
        <v>1925.16</v>
      </c>
      <c r="AQ492" s="1">
        <v>2562.5500000000002</v>
      </c>
      <c r="AR492" s="1">
        <v>7437.17</v>
      </c>
      <c r="AS492">
        <v>668.56</v>
      </c>
      <c r="AT492">
        <v>351.7</v>
      </c>
      <c r="AU492" s="1">
        <v>12945.16</v>
      </c>
      <c r="AV492" s="1">
        <v>11631.05</v>
      </c>
      <c r="AW492">
        <v>0.71730000000000005</v>
      </c>
      <c r="AX492" s="1">
        <v>1449</v>
      </c>
      <c r="AY492">
        <v>8.9399999999999993E-2</v>
      </c>
      <c r="AZ492">
        <v>596.08000000000004</v>
      </c>
      <c r="BA492">
        <v>3.6799999999999999E-2</v>
      </c>
      <c r="BB492" s="1">
        <v>2537.9899999999998</v>
      </c>
      <c r="BC492">
        <v>0.1565</v>
      </c>
      <c r="BD492" s="1">
        <v>16214.13</v>
      </c>
      <c r="BE492" s="1">
        <v>9839.91</v>
      </c>
      <c r="BF492">
        <v>5.7107000000000001</v>
      </c>
      <c r="BG492">
        <v>0.50270000000000004</v>
      </c>
      <c r="BH492">
        <v>0.24440000000000001</v>
      </c>
      <c r="BI492">
        <v>0.15939999999999999</v>
      </c>
      <c r="BJ492">
        <v>3.04E-2</v>
      </c>
      <c r="BK492">
        <v>6.3200000000000006E-2</v>
      </c>
    </row>
    <row r="493" spans="1:63" x14ac:dyDescent="0.25">
      <c r="A493" t="s">
        <v>491</v>
      </c>
      <c r="B493">
        <v>50237</v>
      </c>
      <c r="C493">
        <v>26</v>
      </c>
      <c r="D493">
        <v>20.84</v>
      </c>
      <c r="E493">
        <v>541.74</v>
      </c>
      <c r="F493">
        <v>495.57</v>
      </c>
      <c r="G493">
        <v>1.1999999999999999E-3</v>
      </c>
      <c r="H493">
        <v>0</v>
      </c>
      <c r="I493">
        <v>2E-3</v>
      </c>
      <c r="J493">
        <v>0</v>
      </c>
      <c r="K493">
        <v>1.7000000000000001E-2</v>
      </c>
      <c r="L493">
        <v>0.95469999999999999</v>
      </c>
      <c r="M493">
        <v>2.5000000000000001E-2</v>
      </c>
      <c r="N493">
        <v>0.48730000000000001</v>
      </c>
      <c r="O493">
        <v>1.7399999999999999E-2</v>
      </c>
      <c r="P493">
        <v>0.12640000000000001</v>
      </c>
      <c r="Q493" s="1">
        <v>45554.95</v>
      </c>
      <c r="R493">
        <v>0.3846</v>
      </c>
      <c r="S493">
        <v>0.17949999999999999</v>
      </c>
      <c r="T493">
        <v>0.43590000000000001</v>
      </c>
      <c r="U493">
        <v>5</v>
      </c>
      <c r="V493" s="1">
        <v>52627</v>
      </c>
      <c r="W493">
        <v>103.62</v>
      </c>
      <c r="X493" s="1">
        <v>121205.14</v>
      </c>
      <c r="Y493">
        <v>0.93789999999999996</v>
      </c>
      <c r="Z493">
        <v>2.81E-2</v>
      </c>
      <c r="AA493">
        <v>3.4000000000000002E-2</v>
      </c>
      <c r="AB493">
        <v>6.2100000000000002E-2</v>
      </c>
      <c r="AC493">
        <v>121.21</v>
      </c>
      <c r="AD493" s="1">
        <v>3274.44</v>
      </c>
      <c r="AE493">
        <v>617.16</v>
      </c>
      <c r="AF493" s="1">
        <v>120775.19</v>
      </c>
      <c r="AG493">
        <v>243</v>
      </c>
      <c r="AH493" s="1">
        <v>31887</v>
      </c>
      <c r="AI493" s="1">
        <v>45719</v>
      </c>
      <c r="AJ493">
        <v>43.65</v>
      </c>
      <c r="AK493">
        <v>26.4</v>
      </c>
      <c r="AL493">
        <v>27.28</v>
      </c>
      <c r="AM493">
        <v>5.6</v>
      </c>
      <c r="AN493">
        <v>0</v>
      </c>
      <c r="AO493">
        <v>0.90939999999999999</v>
      </c>
      <c r="AP493" s="1">
        <v>1571.99</v>
      </c>
      <c r="AQ493" s="1">
        <v>2137.16</v>
      </c>
      <c r="AR493" s="1">
        <v>5297.83</v>
      </c>
      <c r="AS493">
        <v>277.72000000000003</v>
      </c>
      <c r="AT493">
        <v>176.36</v>
      </c>
      <c r="AU493" s="1">
        <v>9461.08</v>
      </c>
      <c r="AV493" s="1">
        <v>7448.29</v>
      </c>
      <c r="AW493">
        <v>0.58160000000000001</v>
      </c>
      <c r="AX493" s="1">
        <v>2921.48</v>
      </c>
      <c r="AY493">
        <v>0.2281</v>
      </c>
      <c r="AZ493" s="1">
        <v>1606.2</v>
      </c>
      <c r="BA493">
        <v>0.12540000000000001</v>
      </c>
      <c r="BB493">
        <v>830.69</v>
      </c>
      <c r="BC493">
        <v>6.4899999999999999E-2</v>
      </c>
      <c r="BD493" s="1">
        <v>12806.67</v>
      </c>
      <c r="BE493" s="1">
        <v>5675.74</v>
      </c>
      <c r="BF493">
        <v>1.9186000000000001</v>
      </c>
      <c r="BG493">
        <v>0.48699999999999999</v>
      </c>
      <c r="BH493">
        <v>0.2087</v>
      </c>
      <c r="BI493">
        <v>0.25319999999999998</v>
      </c>
      <c r="BJ493">
        <v>3.5400000000000001E-2</v>
      </c>
      <c r="BK493">
        <v>1.5699999999999999E-2</v>
      </c>
    </row>
    <row r="494" spans="1:63" x14ac:dyDescent="0.25">
      <c r="A494" t="s">
        <v>492</v>
      </c>
      <c r="B494">
        <v>48041</v>
      </c>
      <c r="C494">
        <v>65</v>
      </c>
      <c r="D494">
        <v>64.52</v>
      </c>
      <c r="E494" s="1">
        <v>4193.92</v>
      </c>
      <c r="F494" s="1">
        <v>3880.24</v>
      </c>
      <c r="G494">
        <v>8.0000000000000002E-3</v>
      </c>
      <c r="H494">
        <v>5.0000000000000001E-4</v>
      </c>
      <c r="I494">
        <v>2.98E-2</v>
      </c>
      <c r="J494">
        <v>2.5999999999999999E-3</v>
      </c>
      <c r="K494">
        <v>2.2599999999999999E-2</v>
      </c>
      <c r="L494">
        <v>0.89390000000000003</v>
      </c>
      <c r="M494">
        <v>4.2599999999999999E-2</v>
      </c>
      <c r="N494">
        <v>0.28899999999999998</v>
      </c>
      <c r="O494">
        <v>6.3E-3</v>
      </c>
      <c r="P494">
        <v>0.13370000000000001</v>
      </c>
      <c r="Q494" s="1">
        <v>56166.28</v>
      </c>
      <c r="R494">
        <v>0.24360000000000001</v>
      </c>
      <c r="S494">
        <v>0.22220000000000001</v>
      </c>
      <c r="T494">
        <v>0.53420000000000001</v>
      </c>
      <c r="U494">
        <v>25.5</v>
      </c>
      <c r="V494" s="1">
        <v>87663.06</v>
      </c>
      <c r="W494">
        <v>161.38</v>
      </c>
      <c r="X494" s="1">
        <v>144348.35</v>
      </c>
      <c r="Y494">
        <v>0.82210000000000005</v>
      </c>
      <c r="Z494">
        <v>0.1203</v>
      </c>
      <c r="AA494">
        <v>5.7599999999999998E-2</v>
      </c>
      <c r="AB494">
        <v>0.1779</v>
      </c>
      <c r="AC494">
        <v>144.35</v>
      </c>
      <c r="AD494" s="1">
        <v>4398.8</v>
      </c>
      <c r="AE494">
        <v>589.23</v>
      </c>
      <c r="AF494" s="1">
        <v>151231.78</v>
      </c>
      <c r="AG494">
        <v>407</v>
      </c>
      <c r="AH494" s="1">
        <v>43005</v>
      </c>
      <c r="AI494" s="1">
        <v>61448</v>
      </c>
      <c r="AJ494">
        <v>34.299999999999997</v>
      </c>
      <c r="AK494">
        <v>30.33</v>
      </c>
      <c r="AL494">
        <v>29.65</v>
      </c>
      <c r="AM494">
        <v>4.9000000000000004</v>
      </c>
      <c r="AN494" s="1">
        <v>1268.2</v>
      </c>
      <c r="AO494">
        <v>1.034</v>
      </c>
      <c r="AP494" s="1">
        <v>1169.72</v>
      </c>
      <c r="AQ494" s="1">
        <v>1700.93</v>
      </c>
      <c r="AR494" s="1">
        <v>5043.05</v>
      </c>
      <c r="AS494">
        <v>455.37</v>
      </c>
      <c r="AT494">
        <v>439.38</v>
      </c>
      <c r="AU494" s="1">
        <v>8808.4599999999991</v>
      </c>
      <c r="AV494" s="1">
        <v>4386.55</v>
      </c>
      <c r="AW494">
        <v>0.41099999999999998</v>
      </c>
      <c r="AX494" s="1">
        <v>5276.04</v>
      </c>
      <c r="AY494">
        <v>0.49440000000000001</v>
      </c>
      <c r="AZ494">
        <v>475.72</v>
      </c>
      <c r="BA494">
        <v>4.4600000000000001E-2</v>
      </c>
      <c r="BB494">
        <v>533.64</v>
      </c>
      <c r="BC494">
        <v>0.05</v>
      </c>
      <c r="BD494" s="1">
        <v>10671.94</v>
      </c>
      <c r="BE494" s="1">
        <v>2884.84</v>
      </c>
      <c r="BF494">
        <v>0.7117</v>
      </c>
      <c r="BG494">
        <v>0.54479999999999995</v>
      </c>
      <c r="BH494">
        <v>0.2291</v>
      </c>
      <c r="BI494">
        <v>0.1764</v>
      </c>
      <c r="BJ494">
        <v>3.3099999999999997E-2</v>
      </c>
      <c r="BK494">
        <v>1.66E-2</v>
      </c>
    </row>
    <row r="495" spans="1:63" x14ac:dyDescent="0.25">
      <c r="A495" t="s">
        <v>493</v>
      </c>
      <c r="B495">
        <v>47381</v>
      </c>
      <c r="C495">
        <v>68</v>
      </c>
      <c r="D495">
        <v>54.19</v>
      </c>
      <c r="E495" s="1">
        <v>3685.02</v>
      </c>
      <c r="F495" s="1">
        <v>3395.96</v>
      </c>
      <c r="G495">
        <v>3.7000000000000002E-3</v>
      </c>
      <c r="H495">
        <v>4.0000000000000002E-4</v>
      </c>
      <c r="I495">
        <v>5.4000000000000003E-3</v>
      </c>
      <c r="J495">
        <v>1.1000000000000001E-3</v>
      </c>
      <c r="K495">
        <v>2.9700000000000001E-2</v>
      </c>
      <c r="L495">
        <v>0.93559999999999999</v>
      </c>
      <c r="M495">
        <v>2.3900000000000001E-2</v>
      </c>
      <c r="N495">
        <v>0.4098</v>
      </c>
      <c r="O495">
        <v>2.0999999999999999E-3</v>
      </c>
      <c r="P495">
        <v>0.13830000000000001</v>
      </c>
      <c r="Q495" s="1">
        <v>65774.81</v>
      </c>
      <c r="R495">
        <v>0.28499999999999998</v>
      </c>
      <c r="S495">
        <v>7.2499999999999995E-2</v>
      </c>
      <c r="T495">
        <v>0.64249999999999996</v>
      </c>
      <c r="U495">
        <v>13.1</v>
      </c>
      <c r="V495" s="1">
        <v>100563.13</v>
      </c>
      <c r="W495">
        <v>268.14</v>
      </c>
      <c r="X495" s="1">
        <v>146746.72</v>
      </c>
      <c r="Y495">
        <v>0.71589999999999998</v>
      </c>
      <c r="Z495">
        <v>0.23280000000000001</v>
      </c>
      <c r="AA495">
        <v>5.1200000000000002E-2</v>
      </c>
      <c r="AB495">
        <v>0.28410000000000002</v>
      </c>
      <c r="AC495">
        <v>146.75</v>
      </c>
      <c r="AD495" s="1">
        <v>3717.92</v>
      </c>
      <c r="AE495">
        <v>356.44</v>
      </c>
      <c r="AF495" s="1">
        <v>152614.44</v>
      </c>
      <c r="AG495">
        <v>414</v>
      </c>
      <c r="AH495" s="1">
        <v>36852</v>
      </c>
      <c r="AI495" s="1">
        <v>54205</v>
      </c>
      <c r="AJ495">
        <v>44.38</v>
      </c>
      <c r="AK495">
        <v>23.49</v>
      </c>
      <c r="AL495">
        <v>26.81</v>
      </c>
      <c r="AM495">
        <v>3.97</v>
      </c>
      <c r="AN495">
        <v>997.74</v>
      </c>
      <c r="AO495">
        <v>0.90939999999999999</v>
      </c>
      <c r="AP495" s="1">
        <v>1088.07</v>
      </c>
      <c r="AQ495" s="1">
        <v>1505.22</v>
      </c>
      <c r="AR495" s="1">
        <v>6178.91</v>
      </c>
      <c r="AS495">
        <v>568.79</v>
      </c>
      <c r="AT495">
        <v>97.56</v>
      </c>
      <c r="AU495" s="1">
        <v>9438.5499999999993</v>
      </c>
      <c r="AV495" s="1">
        <v>4582.57</v>
      </c>
      <c r="AW495">
        <v>0.44119999999999998</v>
      </c>
      <c r="AX495" s="1">
        <v>4304.25</v>
      </c>
      <c r="AY495">
        <v>0.41439999999999999</v>
      </c>
      <c r="AZ495">
        <v>641.53</v>
      </c>
      <c r="BA495">
        <v>6.1800000000000001E-2</v>
      </c>
      <c r="BB495">
        <v>859.17</v>
      </c>
      <c r="BC495">
        <v>8.2699999999999996E-2</v>
      </c>
      <c r="BD495" s="1">
        <v>10387.530000000001</v>
      </c>
      <c r="BE495" s="1">
        <v>3549.11</v>
      </c>
      <c r="BF495">
        <v>0.93569999999999998</v>
      </c>
      <c r="BG495">
        <v>0.54779999999999995</v>
      </c>
      <c r="BH495">
        <v>0.1903</v>
      </c>
      <c r="BI495">
        <v>0.21970000000000001</v>
      </c>
      <c r="BJ495">
        <v>2.64E-2</v>
      </c>
      <c r="BK495">
        <v>1.5900000000000001E-2</v>
      </c>
    </row>
    <row r="496" spans="1:63" x14ac:dyDescent="0.25">
      <c r="A496" t="s">
        <v>494</v>
      </c>
      <c r="B496">
        <v>45807</v>
      </c>
      <c r="C496">
        <v>89</v>
      </c>
      <c r="D496">
        <v>10.52</v>
      </c>
      <c r="E496">
        <v>936.16</v>
      </c>
      <c r="F496">
        <v>950.12</v>
      </c>
      <c r="G496">
        <v>0</v>
      </c>
      <c r="H496">
        <v>0</v>
      </c>
      <c r="I496">
        <v>1.1000000000000001E-3</v>
      </c>
      <c r="J496">
        <v>1.1000000000000001E-3</v>
      </c>
      <c r="K496">
        <v>1.5800000000000002E-2</v>
      </c>
      <c r="L496">
        <v>0.94779999999999998</v>
      </c>
      <c r="M496">
        <v>3.4200000000000001E-2</v>
      </c>
      <c r="N496">
        <v>0.41260000000000002</v>
      </c>
      <c r="O496">
        <v>0</v>
      </c>
      <c r="P496">
        <v>0.1229</v>
      </c>
      <c r="Q496" s="1">
        <v>52781.19</v>
      </c>
      <c r="R496">
        <v>0.28570000000000001</v>
      </c>
      <c r="S496">
        <v>0.27139999999999997</v>
      </c>
      <c r="T496">
        <v>0.44290000000000002</v>
      </c>
      <c r="U496">
        <v>11</v>
      </c>
      <c r="V496" s="1">
        <v>32614.91</v>
      </c>
      <c r="W496">
        <v>82.84</v>
      </c>
      <c r="X496" s="1">
        <v>143452.89000000001</v>
      </c>
      <c r="Y496">
        <v>0.9022</v>
      </c>
      <c r="Z496">
        <v>6.5100000000000005E-2</v>
      </c>
      <c r="AA496">
        <v>3.27E-2</v>
      </c>
      <c r="AB496">
        <v>9.7799999999999998E-2</v>
      </c>
      <c r="AC496">
        <v>143.44999999999999</v>
      </c>
      <c r="AD496" s="1">
        <v>3170.6</v>
      </c>
      <c r="AE496">
        <v>420.03</v>
      </c>
      <c r="AF496" s="1">
        <v>114810.57</v>
      </c>
      <c r="AG496">
        <v>212</v>
      </c>
      <c r="AH496" s="1">
        <v>33570</v>
      </c>
      <c r="AI496" s="1">
        <v>50617</v>
      </c>
      <c r="AJ496">
        <v>28.87</v>
      </c>
      <c r="AK496">
        <v>21.7</v>
      </c>
      <c r="AL496">
        <v>24.28</v>
      </c>
      <c r="AM496">
        <v>4.5</v>
      </c>
      <c r="AN496" s="1">
        <v>1151.54</v>
      </c>
      <c r="AO496">
        <v>1.3907</v>
      </c>
      <c r="AP496" s="1">
        <v>1035.55</v>
      </c>
      <c r="AQ496" s="1">
        <v>2099.17</v>
      </c>
      <c r="AR496" s="1">
        <v>5479.69</v>
      </c>
      <c r="AS496">
        <v>633.79</v>
      </c>
      <c r="AT496">
        <v>192.37</v>
      </c>
      <c r="AU496" s="1">
        <v>9440.5400000000009</v>
      </c>
      <c r="AV496" s="1">
        <v>6415.32</v>
      </c>
      <c r="AW496">
        <v>0.53669999999999995</v>
      </c>
      <c r="AX496" s="1">
        <v>3625.26</v>
      </c>
      <c r="AY496">
        <v>0.30330000000000001</v>
      </c>
      <c r="AZ496" s="1">
        <v>1215.6300000000001</v>
      </c>
      <c r="BA496">
        <v>0.1017</v>
      </c>
      <c r="BB496">
        <v>697.06</v>
      </c>
      <c r="BC496">
        <v>5.8299999999999998E-2</v>
      </c>
      <c r="BD496" s="1">
        <v>11953.28</v>
      </c>
      <c r="BE496" s="1">
        <v>5781.89</v>
      </c>
      <c r="BF496">
        <v>2.1810999999999998</v>
      </c>
      <c r="BG496">
        <v>0.53400000000000003</v>
      </c>
      <c r="BH496">
        <v>0.19350000000000001</v>
      </c>
      <c r="BI496">
        <v>0.2157</v>
      </c>
      <c r="BJ496">
        <v>4.1000000000000002E-2</v>
      </c>
      <c r="BK496">
        <v>1.5900000000000001E-2</v>
      </c>
    </row>
    <row r="497" spans="1:63" x14ac:dyDescent="0.25">
      <c r="A497" t="s">
        <v>495</v>
      </c>
      <c r="B497">
        <v>50427</v>
      </c>
      <c r="C497">
        <v>38</v>
      </c>
      <c r="D497">
        <v>154.59</v>
      </c>
      <c r="E497" s="1">
        <v>5874.27</v>
      </c>
      <c r="F497" s="1">
        <v>5717.79</v>
      </c>
      <c r="G497">
        <v>3.4000000000000002E-2</v>
      </c>
      <c r="H497">
        <v>6.9999999999999999E-4</v>
      </c>
      <c r="I497">
        <v>1.66E-2</v>
      </c>
      <c r="J497">
        <v>2.9999999999999997E-4</v>
      </c>
      <c r="K497">
        <v>1.41E-2</v>
      </c>
      <c r="L497">
        <v>0.90910000000000002</v>
      </c>
      <c r="M497">
        <v>2.52E-2</v>
      </c>
      <c r="N497">
        <v>7.0400000000000004E-2</v>
      </c>
      <c r="O497">
        <v>1.9E-3</v>
      </c>
      <c r="P497">
        <v>9.2100000000000001E-2</v>
      </c>
      <c r="Q497" s="1">
        <v>55138.46</v>
      </c>
      <c r="R497">
        <v>0.2031</v>
      </c>
      <c r="S497">
        <v>0.19059999999999999</v>
      </c>
      <c r="T497">
        <v>0.60629999999999995</v>
      </c>
      <c r="U497">
        <v>21.9</v>
      </c>
      <c r="V497" s="1">
        <v>89763.29</v>
      </c>
      <c r="W497">
        <v>263.18</v>
      </c>
      <c r="X497" s="1">
        <v>173316.42</v>
      </c>
      <c r="Y497">
        <v>0.85329999999999995</v>
      </c>
      <c r="Z497">
        <v>7.4300000000000005E-2</v>
      </c>
      <c r="AA497">
        <v>7.2300000000000003E-2</v>
      </c>
      <c r="AB497">
        <v>0.1467</v>
      </c>
      <c r="AC497">
        <v>173.32</v>
      </c>
      <c r="AD497" s="1">
        <v>5862.48</v>
      </c>
      <c r="AE497">
        <v>728.11</v>
      </c>
      <c r="AF497" s="1">
        <v>185176.66</v>
      </c>
      <c r="AG497">
        <v>495</v>
      </c>
      <c r="AH497" s="1">
        <v>60949</v>
      </c>
      <c r="AI497" s="1">
        <v>103724</v>
      </c>
      <c r="AJ497">
        <v>56.09</v>
      </c>
      <c r="AK497">
        <v>32.1</v>
      </c>
      <c r="AL497">
        <v>31.94</v>
      </c>
      <c r="AM497">
        <v>5.31</v>
      </c>
      <c r="AN497">
        <v>0</v>
      </c>
      <c r="AO497">
        <v>0.43480000000000002</v>
      </c>
      <c r="AP497">
        <v>813.02</v>
      </c>
      <c r="AQ497" s="1">
        <v>1537.51</v>
      </c>
      <c r="AR497" s="1">
        <v>4950.3999999999996</v>
      </c>
      <c r="AS497">
        <v>520.61</v>
      </c>
      <c r="AT497">
        <v>305.83999999999997</v>
      </c>
      <c r="AU497" s="1">
        <v>8127.38</v>
      </c>
      <c r="AV497" s="1">
        <v>3259.56</v>
      </c>
      <c r="AW497">
        <v>0.36020000000000002</v>
      </c>
      <c r="AX497" s="1">
        <v>4898.8900000000003</v>
      </c>
      <c r="AY497">
        <v>0.5413</v>
      </c>
      <c r="AZ497">
        <v>665.16</v>
      </c>
      <c r="BA497">
        <v>7.3499999999999996E-2</v>
      </c>
      <c r="BB497">
        <v>225.88</v>
      </c>
      <c r="BC497">
        <v>2.5000000000000001E-2</v>
      </c>
      <c r="BD497" s="1">
        <v>9049.5</v>
      </c>
      <c r="BE497" s="1">
        <v>2271.1799999999998</v>
      </c>
      <c r="BF497">
        <v>0.29370000000000002</v>
      </c>
      <c r="BG497">
        <v>0.5696</v>
      </c>
      <c r="BH497">
        <v>0.20760000000000001</v>
      </c>
      <c r="BI497">
        <v>0.16089999999999999</v>
      </c>
      <c r="BJ497">
        <v>4.8300000000000003E-2</v>
      </c>
      <c r="BK497">
        <v>1.3599999999999999E-2</v>
      </c>
    </row>
    <row r="498" spans="1:63" x14ac:dyDescent="0.25">
      <c r="A498" t="s">
        <v>496</v>
      </c>
      <c r="B498">
        <v>44818</v>
      </c>
      <c r="C498">
        <v>17</v>
      </c>
      <c r="D498">
        <v>556.71</v>
      </c>
      <c r="E498" s="1">
        <v>9464.1299999999992</v>
      </c>
      <c r="F498" s="1">
        <v>7772.44</v>
      </c>
      <c r="G498">
        <v>6.4999999999999997E-3</v>
      </c>
      <c r="H498">
        <v>5.0000000000000001E-4</v>
      </c>
      <c r="I498">
        <v>0.2291</v>
      </c>
      <c r="J498">
        <v>1.2999999999999999E-3</v>
      </c>
      <c r="K498">
        <v>6.5799999999999997E-2</v>
      </c>
      <c r="L498">
        <v>0.57640000000000002</v>
      </c>
      <c r="M498">
        <v>0.1203</v>
      </c>
      <c r="N498">
        <v>0.99970000000000003</v>
      </c>
      <c r="O498">
        <v>3.7999999999999999E-2</v>
      </c>
      <c r="P498">
        <v>0.17749999999999999</v>
      </c>
      <c r="Q498" s="1">
        <v>54647.61</v>
      </c>
      <c r="R498">
        <v>0.3679</v>
      </c>
      <c r="S498">
        <v>0.15659999999999999</v>
      </c>
      <c r="T498">
        <v>0.47549999999999998</v>
      </c>
      <c r="U498">
        <v>58.6</v>
      </c>
      <c r="V498" s="1">
        <v>77639.399999999994</v>
      </c>
      <c r="W498">
        <v>158.93</v>
      </c>
      <c r="X498" s="1">
        <v>63066.63</v>
      </c>
      <c r="Y498">
        <v>0.65959999999999996</v>
      </c>
      <c r="Z498">
        <v>0.27650000000000002</v>
      </c>
      <c r="AA498">
        <v>6.3799999999999996E-2</v>
      </c>
      <c r="AB498">
        <v>0.34039999999999998</v>
      </c>
      <c r="AC498">
        <v>63.07</v>
      </c>
      <c r="AD498" s="1">
        <v>2633.64</v>
      </c>
      <c r="AE498">
        <v>347.1</v>
      </c>
      <c r="AF498" s="1">
        <v>60690.45</v>
      </c>
      <c r="AG498">
        <v>26</v>
      </c>
      <c r="AH498" s="1">
        <v>23787</v>
      </c>
      <c r="AI498" s="1">
        <v>36290</v>
      </c>
      <c r="AJ498">
        <v>60.94</v>
      </c>
      <c r="AK498">
        <v>37.94</v>
      </c>
      <c r="AL498">
        <v>46.44</v>
      </c>
      <c r="AM498">
        <v>6.6</v>
      </c>
      <c r="AN498">
        <v>0</v>
      </c>
      <c r="AO498">
        <v>1.0983000000000001</v>
      </c>
      <c r="AP498" s="1">
        <v>1879.79</v>
      </c>
      <c r="AQ498" s="1">
        <v>1963.47</v>
      </c>
      <c r="AR498" s="1">
        <v>6407.39</v>
      </c>
      <c r="AS498">
        <v>931.42</v>
      </c>
      <c r="AT498">
        <v>609.6</v>
      </c>
      <c r="AU498" s="1">
        <v>11791.67</v>
      </c>
      <c r="AV498" s="1">
        <v>9605.84</v>
      </c>
      <c r="AW498">
        <v>0.6623</v>
      </c>
      <c r="AX498" s="1">
        <v>2633.64</v>
      </c>
      <c r="AY498">
        <v>0.18160000000000001</v>
      </c>
      <c r="AZ498">
        <v>518.42999999999995</v>
      </c>
      <c r="BA498">
        <v>3.5700000000000003E-2</v>
      </c>
      <c r="BB498" s="1">
        <v>1745.69</v>
      </c>
      <c r="BC498">
        <v>0.12039999999999999</v>
      </c>
      <c r="BD498" s="1">
        <v>14503.6</v>
      </c>
      <c r="BE498" s="1">
        <v>5989.64</v>
      </c>
      <c r="BF498">
        <v>3.9089</v>
      </c>
      <c r="BG498">
        <v>0.5121</v>
      </c>
      <c r="BH498">
        <v>0.19620000000000001</v>
      </c>
      <c r="BI498">
        <v>0.24959999999999999</v>
      </c>
      <c r="BJ498">
        <v>3.27E-2</v>
      </c>
      <c r="BK498">
        <v>9.4000000000000004E-3</v>
      </c>
    </row>
    <row r="499" spans="1:63" x14ac:dyDescent="0.25">
      <c r="A499" t="s">
        <v>497</v>
      </c>
      <c r="B499">
        <v>48223</v>
      </c>
      <c r="C499">
        <v>22</v>
      </c>
      <c r="D499">
        <v>187.18</v>
      </c>
      <c r="E499" s="1">
        <v>4117.8999999999996</v>
      </c>
      <c r="F499" s="1">
        <v>3659.35</v>
      </c>
      <c r="G499">
        <v>2.4E-2</v>
      </c>
      <c r="H499">
        <v>2.9999999999999997E-4</v>
      </c>
      <c r="I499">
        <v>0.16669999999999999</v>
      </c>
      <c r="J499">
        <v>5.9999999999999995E-4</v>
      </c>
      <c r="K499">
        <v>6.7100000000000007E-2</v>
      </c>
      <c r="L499">
        <v>0.64410000000000001</v>
      </c>
      <c r="M499">
        <v>9.7199999999999995E-2</v>
      </c>
      <c r="N499">
        <v>0.4274</v>
      </c>
      <c r="O499">
        <v>7.9000000000000008E-3</v>
      </c>
      <c r="P499">
        <v>0.1275</v>
      </c>
      <c r="Q499" s="1">
        <v>61198.76</v>
      </c>
      <c r="R499">
        <v>0.26640000000000003</v>
      </c>
      <c r="S499">
        <v>0.1729</v>
      </c>
      <c r="T499">
        <v>0.56069999999999998</v>
      </c>
      <c r="U499">
        <v>19.5</v>
      </c>
      <c r="V499" s="1">
        <v>90636.67</v>
      </c>
      <c r="W499">
        <v>203.84</v>
      </c>
      <c r="X499" s="1">
        <v>162719.17000000001</v>
      </c>
      <c r="Y499">
        <v>0.69379999999999997</v>
      </c>
      <c r="Z499">
        <v>0.28670000000000001</v>
      </c>
      <c r="AA499">
        <v>1.95E-2</v>
      </c>
      <c r="AB499">
        <v>0.30620000000000003</v>
      </c>
      <c r="AC499">
        <v>162.72</v>
      </c>
      <c r="AD499" s="1">
        <v>7625.02</v>
      </c>
      <c r="AE499">
        <v>729.6</v>
      </c>
      <c r="AF499" s="1">
        <v>165656.98000000001</v>
      </c>
      <c r="AG499">
        <v>450</v>
      </c>
      <c r="AH499" s="1">
        <v>36874</v>
      </c>
      <c r="AI499" s="1">
        <v>65427</v>
      </c>
      <c r="AJ499">
        <v>78.58</v>
      </c>
      <c r="AK499">
        <v>45.59</v>
      </c>
      <c r="AL499">
        <v>47.79</v>
      </c>
      <c r="AM499">
        <v>5.5</v>
      </c>
      <c r="AN499">
        <v>0</v>
      </c>
      <c r="AO499">
        <v>0.78580000000000005</v>
      </c>
      <c r="AP499" s="1">
        <v>1130.71</v>
      </c>
      <c r="AQ499" s="1">
        <v>1792.53</v>
      </c>
      <c r="AR499" s="1">
        <v>6000.48</v>
      </c>
      <c r="AS499">
        <v>671.81</v>
      </c>
      <c r="AT499">
        <v>187.91</v>
      </c>
      <c r="AU499" s="1">
        <v>9783.4500000000007</v>
      </c>
      <c r="AV499" s="1">
        <v>3022.33</v>
      </c>
      <c r="AW499">
        <v>0.24959999999999999</v>
      </c>
      <c r="AX499" s="1">
        <v>6914.83</v>
      </c>
      <c r="AY499">
        <v>0.57099999999999995</v>
      </c>
      <c r="AZ499" s="1">
        <v>1490.66</v>
      </c>
      <c r="BA499">
        <v>0.1231</v>
      </c>
      <c r="BB499">
        <v>681.55</v>
      </c>
      <c r="BC499">
        <v>5.6300000000000003E-2</v>
      </c>
      <c r="BD499" s="1">
        <v>12109.37</v>
      </c>
      <c r="BE499" s="1">
        <v>1127.1199999999999</v>
      </c>
      <c r="BF499">
        <v>0.19309999999999999</v>
      </c>
      <c r="BG499">
        <v>0.54600000000000004</v>
      </c>
      <c r="BH499">
        <v>0.21199999999999999</v>
      </c>
      <c r="BI499">
        <v>0.20649999999999999</v>
      </c>
      <c r="BJ499">
        <v>2.1899999999999999E-2</v>
      </c>
      <c r="BK499">
        <v>1.37E-2</v>
      </c>
    </row>
    <row r="500" spans="1:63" x14ac:dyDescent="0.25">
      <c r="A500" t="s">
        <v>498</v>
      </c>
      <c r="B500">
        <v>48371</v>
      </c>
      <c r="C500">
        <v>35</v>
      </c>
      <c r="D500">
        <v>32.65</v>
      </c>
      <c r="E500" s="1">
        <v>1142.79</v>
      </c>
      <c r="F500" s="1">
        <v>1056.98</v>
      </c>
      <c r="G500">
        <v>2.8E-3</v>
      </c>
      <c r="H500">
        <v>0</v>
      </c>
      <c r="I500">
        <v>1.6000000000000001E-3</v>
      </c>
      <c r="J500">
        <v>0</v>
      </c>
      <c r="K500">
        <v>3.1300000000000001E-2</v>
      </c>
      <c r="L500">
        <v>0.94669999999999999</v>
      </c>
      <c r="M500">
        <v>1.7500000000000002E-2</v>
      </c>
      <c r="N500">
        <v>0.312</v>
      </c>
      <c r="O500">
        <v>0</v>
      </c>
      <c r="P500">
        <v>0.1076</v>
      </c>
      <c r="Q500" s="1">
        <v>52608.75</v>
      </c>
      <c r="R500">
        <v>0.28920000000000001</v>
      </c>
      <c r="S500">
        <v>0.20480000000000001</v>
      </c>
      <c r="T500">
        <v>0.50600000000000001</v>
      </c>
      <c r="U500">
        <v>11.5</v>
      </c>
      <c r="V500" s="1">
        <v>66257.7</v>
      </c>
      <c r="W500">
        <v>97.78</v>
      </c>
      <c r="X500" s="1">
        <v>167182.57</v>
      </c>
      <c r="Y500">
        <v>0.73050000000000004</v>
      </c>
      <c r="Z500">
        <v>0.14069999999999999</v>
      </c>
      <c r="AA500">
        <v>0.12889999999999999</v>
      </c>
      <c r="AB500">
        <v>0.26950000000000002</v>
      </c>
      <c r="AC500">
        <v>167.18</v>
      </c>
      <c r="AD500" s="1">
        <v>3917.2</v>
      </c>
      <c r="AE500">
        <v>496.04</v>
      </c>
      <c r="AF500" s="1">
        <v>148544.34</v>
      </c>
      <c r="AG500">
        <v>391</v>
      </c>
      <c r="AH500" s="1">
        <v>33247</v>
      </c>
      <c r="AI500" s="1">
        <v>55750</v>
      </c>
      <c r="AJ500">
        <v>32.6</v>
      </c>
      <c r="AK500">
        <v>22.08</v>
      </c>
      <c r="AL500">
        <v>22.05</v>
      </c>
      <c r="AM500">
        <v>4</v>
      </c>
      <c r="AN500" s="1">
        <v>1860.13</v>
      </c>
      <c r="AO500">
        <v>1.1054999999999999</v>
      </c>
      <c r="AP500" s="1">
        <v>1492.22</v>
      </c>
      <c r="AQ500" s="1">
        <v>1944.39</v>
      </c>
      <c r="AR500" s="1">
        <v>5408.21</v>
      </c>
      <c r="AS500">
        <v>330.12</v>
      </c>
      <c r="AT500">
        <v>349.59</v>
      </c>
      <c r="AU500" s="1">
        <v>9524.5300000000007</v>
      </c>
      <c r="AV500" s="1">
        <v>4819.8599999999997</v>
      </c>
      <c r="AW500">
        <v>0.41930000000000001</v>
      </c>
      <c r="AX500" s="1">
        <v>5477.44</v>
      </c>
      <c r="AY500">
        <v>0.47660000000000002</v>
      </c>
      <c r="AZ500">
        <v>489.84</v>
      </c>
      <c r="BA500">
        <v>4.2599999999999999E-2</v>
      </c>
      <c r="BB500">
        <v>706.7</v>
      </c>
      <c r="BC500">
        <v>6.1499999999999999E-2</v>
      </c>
      <c r="BD500" s="1">
        <v>11493.85</v>
      </c>
      <c r="BE500" s="1">
        <v>2788.11</v>
      </c>
      <c r="BF500">
        <v>0.61160000000000003</v>
      </c>
      <c r="BG500">
        <v>0.53910000000000002</v>
      </c>
      <c r="BH500">
        <v>0.2228</v>
      </c>
      <c r="BI500">
        <v>0.1842</v>
      </c>
      <c r="BJ500">
        <v>3.5900000000000001E-2</v>
      </c>
      <c r="BK500">
        <v>1.7999999999999999E-2</v>
      </c>
    </row>
    <row r="501" spans="1:63" x14ac:dyDescent="0.25">
      <c r="A501" t="s">
        <v>499</v>
      </c>
      <c r="B501">
        <v>50062</v>
      </c>
      <c r="C501">
        <v>20</v>
      </c>
      <c r="D501">
        <v>120.5</v>
      </c>
      <c r="E501" s="1">
        <v>2409.9899999999998</v>
      </c>
      <c r="F501" s="1">
        <v>2223.6799999999998</v>
      </c>
      <c r="G501">
        <v>1.7600000000000001E-2</v>
      </c>
      <c r="H501">
        <v>1.1000000000000001E-3</v>
      </c>
      <c r="I501">
        <v>3.0300000000000001E-2</v>
      </c>
      <c r="J501">
        <v>1.8E-3</v>
      </c>
      <c r="K501">
        <v>1.77E-2</v>
      </c>
      <c r="L501">
        <v>0.90669999999999995</v>
      </c>
      <c r="M501">
        <v>2.4899999999999999E-2</v>
      </c>
      <c r="N501">
        <v>0.54679999999999995</v>
      </c>
      <c r="O501">
        <v>5.1999999999999998E-3</v>
      </c>
      <c r="P501">
        <v>0.17979999999999999</v>
      </c>
      <c r="Q501" s="1">
        <v>63435.88</v>
      </c>
      <c r="R501">
        <v>0.18590000000000001</v>
      </c>
      <c r="S501">
        <v>0.1026</v>
      </c>
      <c r="T501">
        <v>0.71150000000000002</v>
      </c>
      <c r="U501">
        <v>17</v>
      </c>
      <c r="V501" s="1">
        <v>77811.88</v>
      </c>
      <c r="W501">
        <v>137.11000000000001</v>
      </c>
      <c r="X501" s="1">
        <v>155118.19</v>
      </c>
      <c r="Y501">
        <v>0.69879999999999998</v>
      </c>
      <c r="Z501">
        <v>0.27979999999999999</v>
      </c>
      <c r="AA501">
        <v>2.1499999999999998E-2</v>
      </c>
      <c r="AB501">
        <v>0.30120000000000002</v>
      </c>
      <c r="AC501">
        <v>155.12</v>
      </c>
      <c r="AD501" s="1">
        <v>5510.58</v>
      </c>
      <c r="AE501">
        <v>770.34</v>
      </c>
      <c r="AF501" s="1">
        <v>149979.6</v>
      </c>
      <c r="AG501">
        <v>397</v>
      </c>
      <c r="AH501" s="1">
        <v>31687</v>
      </c>
      <c r="AI501" s="1">
        <v>46012</v>
      </c>
      <c r="AJ501">
        <v>51.11</v>
      </c>
      <c r="AK501">
        <v>34.590000000000003</v>
      </c>
      <c r="AL501">
        <v>36.659999999999997</v>
      </c>
      <c r="AM501">
        <v>5.5</v>
      </c>
      <c r="AN501">
        <v>0</v>
      </c>
      <c r="AO501">
        <v>1.0025999999999999</v>
      </c>
      <c r="AP501" s="1">
        <v>1276.99</v>
      </c>
      <c r="AQ501" s="1">
        <v>2054.65</v>
      </c>
      <c r="AR501" s="1">
        <v>6750.35</v>
      </c>
      <c r="AS501">
        <v>672.24</v>
      </c>
      <c r="AT501">
        <v>593.04</v>
      </c>
      <c r="AU501" s="1">
        <v>11347.28</v>
      </c>
      <c r="AV501" s="1">
        <v>5650.28</v>
      </c>
      <c r="AW501">
        <v>0.4113</v>
      </c>
      <c r="AX501" s="1">
        <v>4873.24</v>
      </c>
      <c r="AY501">
        <v>0.3548</v>
      </c>
      <c r="AZ501" s="1">
        <v>2322.23</v>
      </c>
      <c r="BA501">
        <v>0.1691</v>
      </c>
      <c r="BB501">
        <v>890.69</v>
      </c>
      <c r="BC501">
        <v>6.4799999999999996E-2</v>
      </c>
      <c r="BD501" s="1">
        <v>13736.44</v>
      </c>
      <c r="BE501" s="1">
        <v>3576.07</v>
      </c>
      <c r="BF501">
        <v>1.0487</v>
      </c>
      <c r="BG501">
        <v>0.52959999999999996</v>
      </c>
      <c r="BH501">
        <v>0.21959999999999999</v>
      </c>
      <c r="BI501">
        <v>0.20369999999999999</v>
      </c>
      <c r="BJ501">
        <v>1.72E-2</v>
      </c>
      <c r="BK501">
        <v>2.9899999999999999E-2</v>
      </c>
    </row>
    <row r="502" spans="1:63" x14ac:dyDescent="0.25">
      <c r="A502" t="s">
        <v>500</v>
      </c>
      <c r="B502">
        <v>44719</v>
      </c>
      <c r="C502">
        <v>2</v>
      </c>
      <c r="D502">
        <v>434.2</v>
      </c>
      <c r="E502">
        <v>868.4</v>
      </c>
      <c r="F502">
        <v>983.86</v>
      </c>
      <c r="G502">
        <v>6.1999999999999998E-3</v>
      </c>
      <c r="H502">
        <v>2E-3</v>
      </c>
      <c r="I502">
        <v>0.34229999999999999</v>
      </c>
      <c r="J502">
        <v>5.1000000000000004E-3</v>
      </c>
      <c r="K502">
        <v>4.7800000000000002E-2</v>
      </c>
      <c r="L502">
        <v>0.51300000000000001</v>
      </c>
      <c r="M502">
        <v>8.3599999999999994E-2</v>
      </c>
      <c r="N502">
        <v>0.82940000000000003</v>
      </c>
      <c r="O502">
        <v>1.7899999999999999E-2</v>
      </c>
      <c r="P502">
        <v>0.2014</v>
      </c>
      <c r="Q502" s="1">
        <v>62119.66</v>
      </c>
      <c r="R502">
        <v>0.48530000000000001</v>
      </c>
      <c r="S502">
        <v>0.1176</v>
      </c>
      <c r="T502">
        <v>0.39710000000000001</v>
      </c>
      <c r="U502">
        <v>8.5</v>
      </c>
      <c r="V502" s="1">
        <v>90016.35</v>
      </c>
      <c r="W502">
        <v>99.19</v>
      </c>
      <c r="X502" s="1">
        <v>114311.64</v>
      </c>
      <c r="Y502">
        <v>0.45529999999999998</v>
      </c>
      <c r="Z502">
        <v>0.43959999999999999</v>
      </c>
      <c r="AA502">
        <v>0.1051</v>
      </c>
      <c r="AB502">
        <v>0.54469999999999996</v>
      </c>
      <c r="AC502">
        <v>114.31</v>
      </c>
      <c r="AD502" s="1">
        <v>6863.82</v>
      </c>
      <c r="AE502">
        <v>497.58</v>
      </c>
      <c r="AF502" s="1">
        <v>89401.58</v>
      </c>
      <c r="AG502">
        <v>97</v>
      </c>
      <c r="AH502" s="1">
        <v>28013</v>
      </c>
      <c r="AI502" s="1">
        <v>40365</v>
      </c>
      <c r="AJ502">
        <v>61.26</v>
      </c>
      <c r="AK502">
        <v>59.23</v>
      </c>
      <c r="AL502">
        <v>60.6</v>
      </c>
      <c r="AM502">
        <v>3.43</v>
      </c>
      <c r="AN502">
        <v>0</v>
      </c>
      <c r="AO502">
        <v>1.2507999999999999</v>
      </c>
      <c r="AP502" s="1">
        <v>1903.63</v>
      </c>
      <c r="AQ502" s="1">
        <v>2134.23</v>
      </c>
      <c r="AR502" s="1">
        <v>6951.97</v>
      </c>
      <c r="AS502">
        <v>719.6</v>
      </c>
      <c r="AT502">
        <v>360.43</v>
      </c>
      <c r="AU502" s="1">
        <v>12069.9</v>
      </c>
      <c r="AV502" s="1">
        <v>7933.78</v>
      </c>
      <c r="AW502">
        <v>0.48430000000000001</v>
      </c>
      <c r="AX502" s="1">
        <v>5264.53</v>
      </c>
      <c r="AY502">
        <v>0.32129999999999997</v>
      </c>
      <c r="AZ502" s="1">
        <v>1665.8</v>
      </c>
      <c r="BA502">
        <v>0.1017</v>
      </c>
      <c r="BB502" s="1">
        <v>1519.33</v>
      </c>
      <c r="BC502">
        <v>9.2700000000000005E-2</v>
      </c>
      <c r="BD502" s="1">
        <v>16383.43</v>
      </c>
      <c r="BE502" s="1">
        <v>5875.67</v>
      </c>
      <c r="BF502">
        <v>2.2210000000000001</v>
      </c>
      <c r="BG502">
        <v>0.54590000000000005</v>
      </c>
      <c r="BH502">
        <v>0.20749999999999999</v>
      </c>
      <c r="BI502">
        <v>0.2056</v>
      </c>
      <c r="BJ502">
        <v>2.7400000000000001E-2</v>
      </c>
      <c r="BK502">
        <v>1.37E-2</v>
      </c>
    </row>
    <row r="503" spans="1:63" x14ac:dyDescent="0.25">
      <c r="A503" t="s">
        <v>501</v>
      </c>
      <c r="B503">
        <v>45997</v>
      </c>
      <c r="C503">
        <v>78</v>
      </c>
      <c r="D503">
        <v>21.06</v>
      </c>
      <c r="E503" s="1">
        <v>1642.78</v>
      </c>
      <c r="F503" s="1">
        <v>1642.22</v>
      </c>
      <c r="G503">
        <v>5.8999999999999999E-3</v>
      </c>
      <c r="H503">
        <v>0</v>
      </c>
      <c r="I503">
        <v>1.2200000000000001E-2</v>
      </c>
      <c r="J503">
        <v>0</v>
      </c>
      <c r="K503">
        <v>1.5100000000000001E-2</v>
      </c>
      <c r="L503">
        <v>0.91269999999999996</v>
      </c>
      <c r="M503">
        <v>5.4100000000000002E-2</v>
      </c>
      <c r="N503">
        <v>0.27879999999999999</v>
      </c>
      <c r="O503">
        <v>1.8E-3</v>
      </c>
      <c r="P503">
        <v>9.69E-2</v>
      </c>
      <c r="Q503" s="1">
        <v>52948.36</v>
      </c>
      <c r="R503">
        <v>0.1636</v>
      </c>
      <c r="S503">
        <v>0.19089999999999999</v>
      </c>
      <c r="T503">
        <v>0.64549999999999996</v>
      </c>
      <c r="U503">
        <v>8.5</v>
      </c>
      <c r="V503" s="1">
        <v>75480.12</v>
      </c>
      <c r="W503">
        <v>186.74</v>
      </c>
      <c r="X503" s="1">
        <v>264971.27</v>
      </c>
      <c r="Y503">
        <v>0.64470000000000005</v>
      </c>
      <c r="Z503">
        <v>0.31969999999999998</v>
      </c>
      <c r="AA503">
        <v>3.56E-2</v>
      </c>
      <c r="AB503">
        <v>0.3553</v>
      </c>
      <c r="AC503">
        <v>264.97000000000003</v>
      </c>
      <c r="AD503" s="1">
        <v>6136.33</v>
      </c>
      <c r="AE503">
        <v>559.77</v>
      </c>
      <c r="AF503" s="1">
        <v>232782.29</v>
      </c>
      <c r="AG503">
        <v>560</v>
      </c>
      <c r="AH503" s="1">
        <v>37039</v>
      </c>
      <c r="AI503" s="1">
        <v>74197</v>
      </c>
      <c r="AJ503">
        <v>36.450000000000003</v>
      </c>
      <c r="AK503">
        <v>22.58</v>
      </c>
      <c r="AL503">
        <v>22.85</v>
      </c>
      <c r="AM503">
        <v>5</v>
      </c>
      <c r="AN503">
        <v>0</v>
      </c>
      <c r="AO503">
        <v>0.49640000000000001</v>
      </c>
      <c r="AP503" s="1">
        <v>1096.55</v>
      </c>
      <c r="AQ503" s="1">
        <v>1413.97</v>
      </c>
      <c r="AR503" s="1">
        <v>5781.05</v>
      </c>
      <c r="AS503">
        <v>482.65</v>
      </c>
      <c r="AT503">
        <v>80.81</v>
      </c>
      <c r="AU503" s="1">
        <v>8855.06</v>
      </c>
      <c r="AV503" s="1">
        <v>2910.21</v>
      </c>
      <c r="AW503">
        <v>0.26469999999999999</v>
      </c>
      <c r="AX503" s="1">
        <v>5147.3500000000004</v>
      </c>
      <c r="AY503">
        <v>0.46810000000000002</v>
      </c>
      <c r="AZ503" s="1">
        <v>2329.2399999999998</v>
      </c>
      <c r="BA503">
        <v>0.21179999999999999</v>
      </c>
      <c r="BB503">
        <v>608.63</v>
      </c>
      <c r="BC503">
        <v>5.5399999999999998E-2</v>
      </c>
      <c r="BD503" s="1">
        <v>10995.44</v>
      </c>
      <c r="BE503" s="1">
        <v>2233.48</v>
      </c>
      <c r="BF503">
        <v>0.26690000000000003</v>
      </c>
      <c r="BG503">
        <v>0.50480000000000003</v>
      </c>
      <c r="BH503">
        <v>0.2175</v>
      </c>
      <c r="BI503">
        <v>0.21629999999999999</v>
      </c>
      <c r="BJ503">
        <v>4.1200000000000001E-2</v>
      </c>
      <c r="BK503">
        <v>2.0199999999999999E-2</v>
      </c>
    </row>
    <row r="504" spans="1:63" x14ac:dyDescent="0.25">
      <c r="A504" t="s">
        <v>502</v>
      </c>
      <c r="B504">
        <v>48587</v>
      </c>
      <c r="C504">
        <v>50</v>
      </c>
      <c r="D504">
        <v>18.61</v>
      </c>
      <c r="E504">
        <v>930.58</v>
      </c>
      <c r="F504">
        <v>901.26</v>
      </c>
      <c r="G504">
        <v>6.7000000000000002E-3</v>
      </c>
      <c r="H504">
        <v>8.8999999999999999E-3</v>
      </c>
      <c r="I504">
        <v>0</v>
      </c>
      <c r="J504">
        <v>0</v>
      </c>
      <c r="K504">
        <v>2.5700000000000001E-2</v>
      </c>
      <c r="L504">
        <v>0.95660000000000001</v>
      </c>
      <c r="M504">
        <v>2.2000000000000001E-3</v>
      </c>
      <c r="N504">
        <v>9.1999999999999998E-2</v>
      </c>
      <c r="O504">
        <v>1.3299999999999999E-2</v>
      </c>
      <c r="P504">
        <v>0.1174</v>
      </c>
      <c r="Q504" s="1">
        <v>52403.99</v>
      </c>
      <c r="R504">
        <v>0.14460000000000001</v>
      </c>
      <c r="S504">
        <v>0.1807</v>
      </c>
      <c r="T504">
        <v>0.67469999999999997</v>
      </c>
      <c r="U504">
        <v>6</v>
      </c>
      <c r="V504" s="1">
        <v>72232.5</v>
      </c>
      <c r="W504">
        <v>155.08000000000001</v>
      </c>
      <c r="X504" s="1">
        <v>146489.57</v>
      </c>
      <c r="Y504">
        <v>0.89749999999999996</v>
      </c>
      <c r="Z504">
        <v>7.9100000000000004E-2</v>
      </c>
      <c r="AA504">
        <v>2.3300000000000001E-2</v>
      </c>
      <c r="AB504">
        <v>0.10249999999999999</v>
      </c>
      <c r="AC504">
        <v>146.49</v>
      </c>
      <c r="AD504" s="1">
        <v>4014.67</v>
      </c>
      <c r="AE504">
        <v>511.51</v>
      </c>
      <c r="AF504" s="1">
        <v>118141.07</v>
      </c>
      <c r="AG504">
        <v>228</v>
      </c>
      <c r="AH504" s="1">
        <v>39465</v>
      </c>
      <c r="AI504" s="1">
        <v>73459</v>
      </c>
      <c r="AJ504">
        <v>31.19</v>
      </c>
      <c r="AK504">
        <v>27.19</v>
      </c>
      <c r="AL504">
        <v>28.74</v>
      </c>
      <c r="AM504">
        <v>5</v>
      </c>
      <c r="AN504">
        <v>0</v>
      </c>
      <c r="AO504">
        <v>0.75639999999999996</v>
      </c>
      <c r="AP504" s="1">
        <v>1190.0899999999999</v>
      </c>
      <c r="AQ504" s="1">
        <v>1203.42</v>
      </c>
      <c r="AR504" s="1">
        <v>7255.47</v>
      </c>
      <c r="AS504">
        <v>268.48</v>
      </c>
      <c r="AT504">
        <v>176.56</v>
      </c>
      <c r="AU504" s="1">
        <v>10094.030000000001</v>
      </c>
      <c r="AV504" s="1">
        <v>6699.01</v>
      </c>
      <c r="AW504">
        <v>0.57440000000000002</v>
      </c>
      <c r="AX504" s="1">
        <v>3693.63</v>
      </c>
      <c r="AY504">
        <v>0.31669999999999998</v>
      </c>
      <c r="AZ504">
        <v>924.98</v>
      </c>
      <c r="BA504">
        <v>7.9299999999999995E-2</v>
      </c>
      <c r="BB504">
        <v>344.04</v>
      </c>
      <c r="BC504">
        <v>2.9499999999999998E-2</v>
      </c>
      <c r="BD504" s="1">
        <v>11661.66</v>
      </c>
      <c r="BE504" s="1">
        <v>5327.15</v>
      </c>
      <c r="BF504">
        <v>1.1632</v>
      </c>
      <c r="BG504">
        <v>0.57010000000000005</v>
      </c>
      <c r="BH504">
        <v>0.26889999999999997</v>
      </c>
      <c r="BI504">
        <v>4.5900000000000003E-2</v>
      </c>
      <c r="BJ504">
        <v>3.2300000000000002E-2</v>
      </c>
      <c r="BK504">
        <v>8.2900000000000001E-2</v>
      </c>
    </row>
    <row r="505" spans="1:63" x14ac:dyDescent="0.25">
      <c r="A505" t="s">
        <v>503</v>
      </c>
      <c r="B505">
        <v>44727</v>
      </c>
      <c r="C505">
        <v>81</v>
      </c>
      <c r="D505">
        <v>26.2</v>
      </c>
      <c r="E505" s="1">
        <v>2121.96</v>
      </c>
      <c r="F505" s="1">
        <v>2030.88</v>
      </c>
      <c r="G505">
        <v>3.3999999999999998E-3</v>
      </c>
      <c r="H505">
        <v>3.3999999999999998E-3</v>
      </c>
      <c r="I505">
        <v>6.1000000000000004E-3</v>
      </c>
      <c r="J505">
        <v>1E-3</v>
      </c>
      <c r="K505">
        <v>1.6199999999999999E-2</v>
      </c>
      <c r="L505">
        <v>0.93640000000000001</v>
      </c>
      <c r="M505">
        <v>3.3500000000000002E-2</v>
      </c>
      <c r="N505">
        <v>0.45579999999999998</v>
      </c>
      <c r="O505">
        <v>2.5000000000000001E-3</v>
      </c>
      <c r="P505">
        <v>0.14319999999999999</v>
      </c>
      <c r="Q505" s="1">
        <v>57140.56</v>
      </c>
      <c r="R505">
        <v>0.26319999999999999</v>
      </c>
      <c r="S505">
        <v>0.16370000000000001</v>
      </c>
      <c r="T505">
        <v>0.57310000000000005</v>
      </c>
      <c r="U505">
        <v>16.8</v>
      </c>
      <c r="V505" s="1">
        <v>63946.13</v>
      </c>
      <c r="W505">
        <v>126.22</v>
      </c>
      <c r="X505" s="1">
        <v>130172.17</v>
      </c>
      <c r="Y505">
        <v>0.82389999999999997</v>
      </c>
      <c r="Z505">
        <v>0.14729999999999999</v>
      </c>
      <c r="AA505">
        <v>2.8799999999999999E-2</v>
      </c>
      <c r="AB505">
        <v>0.17610000000000001</v>
      </c>
      <c r="AC505">
        <v>130.16999999999999</v>
      </c>
      <c r="AD505" s="1">
        <v>3626.97</v>
      </c>
      <c r="AE505">
        <v>537.91</v>
      </c>
      <c r="AF505" s="1">
        <v>118518.58</v>
      </c>
      <c r="AG505">
        <v>230</v>
      </c>
      <c r="AH505" s="1">
        <v>33122</v>
      </c>
      <c r="AI505" s="1">
        <v>48185</v>
      </c>
      <c r="AJ505">
        <v>47.75</v>
      </c>
      <c r="AK505">
        <v>25.9</v>
      </c>
      <c r="AL505">
        <v>34.93</v>
      </c>
      <c r="AM505">
        <v>4.0999999999999996</v>
      </c>
      <c r="AN505">
        <v>0</v>
      </c>
      <c r="AO505">
        <v>0.79320000000000002</v>
      </c>
      <c r="AP505" s="1">
        <v>1094.5</v>
      </c>
      <c r="AQ505" s="1">
        <v>1651.6</v>
      </c>
      <c r="AR505" s="1">
        <v>5842.55</v>
      </c>
      <c r="AS505">
        <v>699.04</v>
      </c>
      <c r="AT505">
        <v>179.32</v>
      </c>
      <c r="AU505" s="1">
        <v>9467.02</v>
      </c>
      <c r="AV505" s="1">
        <v>6173.89</v>
      </c>
      <c r="AW505">
        <v>0.54959999999999998</v>
      </c>
      <c r="AX505" s="1">
        <v>3437.21</v>
      </c>
      <c r="AY505">
        <v>0.30599999999999999</v>
      </c>
      <c r="AZ505">
        <v>877.95</v>
      </c>
      <c r="BA505">
        <v>7.8200000000000006E-2</v>
      </c>
      <c r="BB505">
        <v>743.86</v>
      </c>
      <c r="BC505">
        <v>6.6199999999999995E-2</v>
      </c>
      <c r="BD505" s="1">
        <v>11232.9</v>
      </c>
      <c r="BE505" s="1">
        <v>4316.5</v>
      </c>
      <c r="BF505">
        <v>1.3938999999999999</v>
      </c>
      <c r="BG505">
        <v>0.53839999999999999</v>
      </c>
      <c r="BH505">
        <v>0.20050000000000001</v>
      </c>
      <c r="BI505">
        <v>0.20799999999999999</v>
      </c>
      <c r="BJ505">
        <v>2.4299999999999999E-2</v>
      </c>
      <c r="BK505">
        <v>2.87E-2</v>
      </c>
    </row>
    <row r="506" spans="1:63" x14ac:dyDescent="0.25">
      <c r="A506" t="s">
        <v>504</v>
      </c>
      <c r="B506">
        <v>44826</v>
      </c>
      <c r="C506">
        <v>7</v>
      </c>
      <c r="D506">
        <v>273.69</v>
      </c>
      <c r="E506" s="1">
        <v>1915.81</v>
      </c>
      <c r="F506" s="1">
        <v>2414.88</v>
      </c>
      <c r="G506">
        <v>4.0000000000000002E-4</v>
      </c>
      <c r="H506">
        <v>4.0000000000000002E-4</v>
      </c>
      <c r="I506">
        <v>0.25409999999999999</v>
      </c>
      <c r="J506">
        <v>2.8999999999999998E-3</v>
      </c>
      <c r="K506">
        <v>1.89E-2</v>
      </c>
      <c r="L506">
        <v>0.60370000000000001</v>
      </c>
      <c r="M506">
        <v>0.1196</v>
      </c>
      <c r="N506">
        <v>0.99960000000000004</v>
      </c>
      <c r="O506">
        <v>0</v>
      </c>
      <c r="P506">
        <v>0.14199999999999999</v>
      </c>
      <c r="Q506" s="1">
        <v>50592.77</v>
      </c>
      <c r="R506">
        <v>0.23569999999999999</v>
      </c>
      <c r="S506">
        <v>0.17860000000000001</v>
      </c>
      <c r="T506">
        <v>0.5857</v>
      </c>
      <c r="U506">
        <v>19.8</v>
      </c>
      <c r="V506" s="1">
        <v>59330.05</v>
      </c>
      <c r="W506">
        <v>95.32</v>
      </c>
      <c r="X506" s="1">
        <v>87038.61</v>
      </c>
      <c r="Y506">
        <v>0.60929999999999995</v>
      </c>
      <c r="Z506">
        <v>0.28939999999999999</v>
      </c>
      <c r="AA506">
        <v>0.1013</v>
      </c>
      <c r="AB506">
        <v>0.39069999999999999</v>
      </c>
      <c r="AC506">
        <v>87.04</v>
      </c>
      <c r="AD506" s="1">
        <v>2192.15</v>
      </c>
      <c r="AE506">
        <v>302.58999999999997</v>
      </c>
      <c r="AF506" s="1">
        <v>63095.28</v>
      </c>
      <c r="AG506">
        <v>27</v>
      </c>
      <c r="AH506" s="1">
        <v>23861</v>
      </c>
      <c r="AI506" s="1">
        <v>39041</v>
      </c>
      <c r="AJ506">
        <v>31.15</v>
      </c>
      <c r="AK506">
        <v>24.59</v>
      </c>
      <c r="AL506">
        <v>24.35</v>
      </c>
      <c r="AM506">
        <v>4.95</v>
      </c>
      <c r="AN506">
        <v>0</v>
      </c>
      <c r="AO506">
        <v>0.64900000000000002</v>
      </c>
      <c r="AP506" s="1">
        <v>1156.3699999999999</v>
      </c>
      <c r="AQ506" s="1">
        <v>2502.4</v>
      </c>
      <c r="AR506" s="1">
        <v>5486.33</v>
      </c>
      <c r="AS506">
        <v>345.73</v>
      </c>
      <c r="AT506">
        <v>151.33000000000001</v>
      </c>
      <c r="AU506" s="1">
        <v>9642.16</v>
      </c>
      <c r="AV506" s="1">
        <v>6542.27</v>
      </c>
      <c r="AW506">
        <v>0.56799999999999995</v>
      </c>
      <c r="AX506" s="1">
        <v>1448.87</v>
      </c>
      <c r="AY506">
        <v>0.1258</v>
      </c>
      <c r="AZ506" s="1">
        <v>1961.53</v>
      </c>
      <c r="BA506">
        <v>0.17030000000000001</v>
      </c>
      <c r="BB506" s="1">
        <v>1564.77</v>
      </c>
      <c r="BC506">
        <v>0.13589999999999999</v>
      </c>
      <c r="BD506" s="1">
        <v>11517.45</v>
      </c>
      <c r="BE506" s="1">
        <v>8796.52</v>
      </c>
      <c r="BF506">
        <v>4.1432000000000002</v>
      </c>
      <c r="BG506">
        <v>0.48949999999999999</v>
      </c>
      <c r="BH506">
        <v>0.2354</v>
      </c>
      <c r="BI506">
        <v>0.21210000000000001</v>
      </c>
      <c r="BJ506">
        <v>4.8599999999999997E-2</v>
      </c>
      <c r="BK506">
        <v>1.44E-2</v>
      </c>
    </row>
    <row r="507" spans="1:63" x14ac:dyDescent="0.25">
      <c r="A507" t="s">
        <v>505</v>
      </c>
      <c r="B507">
        <v>44834</v>
      </c>
      <c r="C507">
        <v>21</v>
      </c>
      <c r="D507">
        <v>236.96</v>
      </c>
      <c r="E507" s="1">
        <v>4976.0600000000004</v>
      </c>
      <c r="F507" s="1">
        <v>4986.7</v>
      </c>
      <c r="G507">
        <v>2.2200000000000001E-2</v>
      </c>
      <c r="H507">
        <v>0</v>
      </c>
      <c r="I507">
        <v>3.8100000000000002E-2</v>
      </c>
      <c r="J507">
        <v>1E-3</v>
      </c>
      <c r="K507">
        <v>1.6E-2</v>
      </c>
      <c r="L507">
        <v>0.88180000000000003</v>
      </c>
      <c r="M507">
        <v>4.0899999999999999E-2</v>
      </c>
      <c r="N507">
        <v>0.21759999999999999</v>
      </c>
      <c r="O507">
        <v>1.44E-2</v>
      </c>
      <c r="P507">
        <v>0.11940000000000001</v>
      </c>
      <c r="Q507" s="1">
        <v>63381.01</v>
      </c>
      <c r="R507">
        <v>0.21360000000000001</v>
      </c>
      <c r="S507">
        <v>0.184</v>
      </c>
      <c r="T507">
        <v>0.60240000000000005</v>
      </c>
      <c r="U507">
        <v>27.8</v>
      </c>
      <c r="V507" s="1">
        <v>78593.42</v>
      </c>
      <c r="W507">
        <v>178.98</v>
      </c>
      <c r="X507" s="1">
        <v>181883.26</v>
      </c>
      <c r="Y507">
        <v>0.77480000000000004</v>
      </c>
      <c r="Z507">
        <v>0.2109</v>
      </c>
      <c r="AA507">
        <v>1.43E-2</v>
      </c>
      <c r="AB507">
        <v>0.22520000000000001</v>
      </c>
      <c r="AC507">
        <v>181.88</v>
      </c>
      <c r="AD507" s="1">
        <v>7727.18</v>
      </c>
      <c r="AE507">
        <v>922.72</v>
      </c>
      <c r="AF507" s="1">
        <v>188773.54</v>
      </c>
      <c r="AG507">
        <v>501</v>
      </c>
      <c r="AH507" s="1">
        <v>41593</v>
      </c>
      <c r="AI507" s="1">
        <v>64843</v>
      </c>
      <c r="AJ507">
        <v>52.92</v>
      </c>
      <c r="AK507">
        <v>42.17</v>
      </c>
      <c r="AL507">
        <v>42.94</v>
      </c>
      <c r="AM507">
        <v>4.74</v>
      </c>
      <c r="AN507">
        <v>0</v>
      </c>
      <c r="AO507">
        <v>0.8014</v>
      </c>
      <c r="AP507" s="1">
        <v>1460.92</v>
      </c>
      <c r="AQ507" s="1">
        <v>1842.81</v>
      </c>
      <c r="AR507" s="1">
        <v>6706.78</v>
      </c>
      <c r="AS507">
        <v>709.4</v>
      </c>
      <c r="AT507">
        <v>171.69</v>
      </c>
      <c r="AU507" s="1">
        <v>10891.6</v>
      </c>
      <c r="AV507" s="1">
        <v>3829.9</v>
      </c>
      <c r="AW507">
        <v>0.31540000000000001</v>
      </c>
      <c r="AX507" s="1">
        <v>6825.7</v>
      </c>
      <c r="AY507">
        <v>0.56220000000000003</v>
      </c>
      <c r="AZ507" s="1">
        <v>1075.2</v>
      </c>
      <c r="BA507">
        <v>8.8599999999999998E-2</v>
      </c>
      <c r="BB507">
        <v>410.48</v>
      </c>
      <c r="BC507">
        <v>3.3799999999999997E-2</v>
      </c>
      <c r="BD507" s="1">
        <v>12141.28</v>
      </c>
      <c r="BE507" s="1">
        <v>2676</v>
      </c>
      <c r="BF507">
        <v>0.4002</v>
      </c>
      <c r="BG507">
        <v>0.59640000000000004</v>
      </c>
      <c r="BH507">
        <v>0.22589999999999999</v>
      </c>
      <c r="BI507">
        <v>0.1193</v>
      </c>
      <c r="BJ507">
        <v>3.9300000000000002E-2</v>
      </c>
      <c r="BK507">
        <v>1.9199999999999998E-2</v>
      </c>
    </row>
    <row r="508" spans="1:63" x14ac:dyDescent="0.25">
      <c r="A508" t="s">
        <v>506</v>
      </c>
      <c r="B508">
        <v>50294</v>
      </c>
      <c r="C508">
        <v>22</v>
      </c>
      <c r="D508">
        <v>29.63</v>
      </c>
      <c r="E508">
        <v>651.91</v>
      </c>
      <c r="F508">
        <v>574.83000000000004</v>
      </c>
      <c r="G508">
        <v>5.1999999999999998E-3</v>
      </c>
      <c r="H508">
        <v>0</v>
      </c>
      <c r="I508">
        <v>8.0000000000000004E-4</v>
      </c>
      <c r="J508">
        <v>0</v>
      </c>
      <c r="K508">
        <v>2.75E-2</v>
      </c>
      <c r="L508">
        <v>0.93430000000000002</v>
      </c>
      <c r="M508">
        <v>3.2099999999999997E-2</v>
      </c>
      <c r="N508">
        <v>0.31230000000000002</v>
      </c>
      <c r="O508">
        <v>1.03E-2</v>
      </c>
      <c r="P508">
        <v>9.8199999999999996E-2</v>
      </c>
      <c r="Q508" s="1">
        <v>48553.39</v>
      </c>
      <c r="R508">
        <v>0.25</v>
      </c>
      <c r="S508">
        <v>0.25</v>
      </c>
      <c r="T508">
        <v>0.5</v>
      </c>
      <c r="U508">
        <v>4</v>
      </c>
      <c r="V508" s="1">
        <v>78858.5</v>
      </c>
      <c r="W508">
        <v>156.58000000000001</v>
      </c>
      <c r="X508" s="1">
        <v>147100.57</v>
      </c>
      <c r="Y508">
        <v>0.81279999999999997</v>
      </c>
      <c r="Z508">
        <v>0.13420000000000001</v>
      </c>
      <c r="AA508">
        <v>5.2999999999999999E-2</v>
      </c>
      <c r="AB508">
        <v>0.18720000000000001</v>
      </c>
      <c r="AC508">
        <v>147.1</v>
      </c>
      <c r="AD508" s="1">
        <v>4582.75</v>
      </c>
      <c r="AE508">
        <v>574.30999999999995</v>
      </c>
      <c r="AF508" s="1">
        <v>142917.73000000001</v>
      </c>
      <c r="AG508">
        <v>367</v>
      </c>
      <c r="AH508" s="1">
        <v>34865</v>
      </c>
      <c r="AI508" s="1">
        <v>56732</v>
      </c>
      <c r="AJ508">
        <v>58.3</v>
      </c>
      <c r="AK508">
        <v>28.74</v>
      </c>
      <c r="AL508">
        <v>35.049999999999997</v>
      </c>
      <c r="AM508">
        <v>4.5999999999999996</v>
      </c>
      <c r="AN508">
        <v>0</v>
      </c>
      <c r="AO508">
        <v>0.72689999999999999</v>
      </c>
      <c r="AP508" s="1">
        <v>1646.81</v>
      </c>
      <c r="AQ508" s="1">
        <v>2265.06</v>
      </c>
      <c r="AR508" s="1">
        <v>5562.99</v>
      </c>
      <c r="AS508">
        <v>303.25</v>
      </c>
      <c r="AT508">
        <v>337</v>
      </c>
      <c r="AU508" s="1">
        <v>10115.07</v>
      </c>
      <c r="AV508" s="1">
        <v>5530.74</v>
      </c>
      <c r="AW508">
        <v>0.48120000000000002</v>
      </c>
      <c r="AX508" s="1">
        <v>4351.67</v>
      </c>
      <c r="AY508">
        <v>0.37859999999999999</v>
      </c>
      <c r="AZ508" s="1">
        <v>1001.88</v>
      </c>
      <c r="BA508">
        <v>8.72E-2</v>
      </c>
      <c r="BB508">
        <v>610.32000000000005</v>
      </c>
      <c r="BC508">
        <v>5.3100000000000001E-2</v>
      </c>
      <c r="BD508" s="1">
        <v>11494.62</v>
      </c>
      <c r="BE508" s="1">
        <v>3916.6</v>
      </c>
      <c r="BF508">
        <v>0.86099999999999999</v>
      </c>
      <c r="BG508">
        <v>0.47199999999999998</v>
      </c>
      <c r="BH508">
        <v>0.21290000000000001</v>
      </c>
      <c r="BI508">
        <v>0.26619999999999999</v>
      </c>
      <c r="BJ508">
        <v>3.4599999999999999E-2</v>
      </c>
      <c r="BK508">
        <v>1.44E-2</v>
      </c>
    </row>
    <row r="509" spans="1:63" x14ac:dyDescent="0.25">
      <c r="A509" t="s">
        <v>507</v>
      </c>
      <c r="B509">
        <v>49239</v>
      </c>
      <c r="C509">
        <v>24</v>
      </c>
      <c r="D509">
        <v>93.38</v>
      </c>
      <c r="E509" s="1">
        <v>2241.17</v>
      </c>
      <c r="F509" s="1">
        <v>2147.61</v>
      </c>
      <c r="G509">
        <v>1.3899999999999999E-2</v>
      </c>
      <c r="H509">
        <v>4.8999999999999998E-3</v>
      </c>
      <c r="I509">
        <v>0.14430000000000001</v>
      </c>
      <c r="J509">
        <v>4.0000000000000002E-4</v>
      </c>
      <c r="K509">
        <v>2.46E-2</v>
      </c>
      <c r="L509">
        <v>0.78039999999999998</v>
      </c>
      <c r="M509">
        <v>3.1600000000000003E-2</v>
      </c>
      <c r="N509">
        <v>0.3831</v>
      </c>
      <c r="O509">
        <v>1.54E-2</v>
      </c>
      <c r="P509">
        <v>0.1206</v>
      </c>
      <c r="Q509" s="1">
        <v>60875.040000000001</v>
      </c>
      <c r="R509">
        <v>0.19400000000000001</v>
      </c>
      <c r="S509">
        <v>0.19400000000000001</v>
      </c>
      <c r="T509">
        <v>0.6119</v>
      </c>
      <c r="U509">
        <v>17.5</v>
      </c>
      <c r="V509" s="1">
        <v>77787.77</v>
      </c>
      <c r="W509">
        <v>124.82</v>
      </c>
      <c r="X509" s="1">
        <v>195284.67</v>
      </c>
      <c r="Y509">
        <v>0.58289999999999997</v>
      </c>
      <c r="Z509">
        <v>0.39739999999999998</v>
      </c>
      <c r="AA509">
        <v>1.9699999999999999E-2</v>
      </c>
      <c r="AB509">
        <v>0.41710000000000003</v>
      </c>
      <c r="AC509">
        <v>195.28</v>
      </c>
      <c r="AD509" s="1">
        <v>7215.94</v>
      </c>
      <c r="AE509">
        <v>613.49</v>
      </c>
      <c r="AF509" s="1">
        <v>195693.81</v>
      </c>
      <c r="AG509">
        <v>510</v>
      </c>
      <c r="AH509" s="1">
        <v>38479</v>
      </c>
      <c r="AI509" s="1">
        <v>54397</v>
      </c>
      <c r="AJ509">
        <v>63.15</v>
      </c>
      <c r="AK509">
        <v>35.25</v>
      </c>
      <c r="AL509">
        <v>38.15</v>
      </c>
      <c r="AM509">
        <v>4.5999999999999996</v>
      </c>
      <c r="AN509">
        <v>0</v>
      </c>
      <c r="AO509">
        <v>0.75570000000000004</v>
      </c>
      <c r="AP509" s="1">
        <v>1575.18</v>
      </c>
      <c r="AQ509" s="1">
        <v>1675.62</v>
      </c>
      <c r="AR509" s="1">
        <v>6051.53</v>
      </c>
      <c r="AS509">
        <v>576.98</v>
      </c>
      <c r="AT509">
        <v>320.82</v>
      </c>
      <c r="AU509" s="1">
        <v>10200.11</v>
      </c>
      <c r="AV509" s="1">
        <v>3778.66</v>
      </c>
      <c r="AW509">
        <v>0.33019999999999999</v>
      </c>
      <c r="AX509" s="1">
        <v>6359.02</v>
      </c>
      <c r="AY509">
        <v>0.55559999999999998</v>
      </c>
      <c r="AZ509">
        <v>773.99</v>
      </c>
      <c r="BA509">
        <v>6.7599999999999993E-2</v>
      </c>
      <c r="BB509">
        <v>533.51</v>
      </c>
      <c r="BC509">
        <v>4.6600000000000003E-2</v>
      </c>
      <c r="BD509" s="1">
        <v>11445.18</v>
      </c>
      <c r="BE509" s="1">
        <v>1933.4</v>
      </c>
      <c r="BF509">
        <v>0.39710000000000001</v>
      </c>
      <c r="BG509">
        <v>0.58689999999999998</v>
      </c>
      <c r="BH509">
        <v>0.2218</v>
      </c>
      <c r="BI509">
        <v>0.14560000000000001</v>
      </c>
      <c r="BJ509">
        <v>2.58E-2</v>
      </c>
      <c r="BK509">
        <v>1.9900000000000001E-2</v>
      </c>
    </row>
    <row r="510" spans="1:63" x14ac:dyDescent="0.25">
      <c r="A510" t="s">
        <v>508</v>
      </c>
      <c r="B510">
        <v>44842</v>
      </c>
      <c r="C510">
        <v>25</v>
      </c>
      <c r="D510">
        <v>216.68</v>
      </c>
      <c r="E510" s="1">
        <v>5417.06</v>
      </c>
      <c r="F510" s="1">
        <v>5294.09</v>
      </c>
      <c r="G510">
        <v>5.8599999999999999E-2</v>
      </c>
      <c r="H510">
        <v>5.9999999999999995E-4</v>
      </c>
      <c r="I510">
        <v>2.6100000000000002E-2</v>
      </c>
      <c r="J510">
        <v>8.0000000000000004E-4</v>
      </c>
      <c r="K510">
        <v>3.8399999999999997E-2</v>
      </c>
      <c r="L510">
        <v>0.8377</v>
      </c>
      <c r="M510">
        <v>3.7999999999999999E-2</v>
      </c>
      <c r="N510">
        <v>0.18870000000000001</v>
      </c>
      <c r="O510">
        <v>3.0099999999999998E-2</v>
      </c>
      <c r="P510">
        <v>0.1067</v>
      </c>
      <c r="Q510" s="1">
        <v>68409.23</v>
      </c>
      <c r="R510">
        <v>0.33429999999999999</v>
      </c>
      <c r="S510">
        <v>0.16159999999999999</v>
      </c>
      <c r="T510">
        <v>0.50419999999999998</v>
      </c>
      <c r="U510">
        <v>45.3</v>
      </c>
      <c r="V510" s="1">
        <v>49651.31</v>
      </c>
      <c r="W510">
        <v>118.03</v>
      </c>
      <c r="X510" s="1">
        <v>267041.82</v>
      </c>
      <c r="Y510">
        <v>0.75039999999999996</v>
      </c>
      <c r="Z510">
        <v>0.2261</v>
      </c>
      <c r="AA510">
        <v>2.35E-2</v>
      </c>
      <c r="AB510">
        <v>0.24959999999999999</v>
      </c>
      <c r="AC510">
        <v>267.04000000000002</v>
      </c>
      <c r="AD510" s="1">
        <v>11072.26</v>
      </c>
      <c r="AE510" s="1">
        <v>1220.6199999999999</v>
      </c>
      <c r="AF510" s="1">
        <v>269226.08</v>
      </c>
      <c r="AG510">
        <v>585</v>
      </c>
      <c r="AH510" s="1">
        <v>44593</v>
      </c>
      <c r="AI510" s="1">
        <v>78920</v>
      </c>
      <c r="AJ510">
        <v>80.180000000000007</v>
      </c>
      <c r="AK510">
        <v>39.520000000000003</v>
      </c>
      <c r="AL510">
        <v>43.87</v>
      </c>
      <c r="AM510">
        <v>5.6</v>
      </c>
      <c r="AN510">
        <v>0</v>
      </c>
      <c r="AO510">
        <v>0.76239999999999997</v>
      </c>
      <c r="AP510" s="1">
        <v>1781.69</v>
      </c>
      <c r="AQ510" s="1">
        <v>2658.86</v>
      </c>
      <c r="AR510" s="1">
        <v>7005.99</v>
      </c>
      <c r="AS510">
        <v>900.6</v>
      </c>
      <c r="AT510">
        <v>438.29</v>
      </c>
      <c r="AU510" s="1">
        <v>12785.42</v>
      </c>
      <c r="AV510" s="1">
        <v>3737.52</v>
      </c>
      <c r="AW510">
        <v>0.25559999999999999</v>
      </c>
      <c r="AX510" s="1">
        <v>9399.5400000000009</v>
      </c>
      <c r="AY510">
        <v>0.64280000000000004</v>
      </c>
      <c r="AZ510">
        <v>987.83</v>
      </c>
      <c r="BA510">
        <v>6.7599999999999993E-2</v>
      </c>
      <c r="BB510">
        <v>497.84</v>
      </c>
      <c r="BC510">
        <v>3.4000000000000002E-2</v>
      </c>
      <c r="BD510" s="1">
        <v>14622.73</v>
      </c>
      <c r="BE510" s="1">
        <v>1568.19</v>
      </c>
      <c r="BF510">
        <v>0.16350000000000001</v>
      </c>
      <c r="BG510">
        <v>0.58660000000000001</v>
      </c>
      <c r="BH510">
        <v>0.247</v>
      </c>
      <c r="BI510">
        <v>0.1085</v>
      </c>
      <c r="BJ510">
        <v>3.4500000000000003E-2</v>
      </c>
      <c r="BK510">
        <v>2.35E-2</v>
      </c>
    </row>
    <row r="511" spans="1:63" x14ac:dyDescent="0.25">
      <c r="A511" t="s">
        <v>509</v>
      </c>
      <c r="B511">
        <v>44859</v>
      </c>
      <c r="C511">
        <v>6</v>
      </c>
      <c r="D511">
        <v>292.93</v>
      </c>
      <c r="E511" s="1">
        <v>1757.59</v>
      </c>
      <c r="F511" s="1">
        <v>1872.95</v>
      </c>
      <c r="G511">
        <v>3.2000000000000002E-3</v>
      </c>
      <c r="H511">
        <v>0</v>
      </c>
      <c r="I511">
        <v>5.57E-2</v>
      </c>
      <c r="J511">
        <v>3.2000000000000002E-3</v>
      </c>
      <c r="K511">
        <v>6.4799999999999996E-2</v>
      </c>
      <c r="L511">
        <v>0.81159999999999999</v>
      </c>
      <c r="M511">
        <v>6.1499999999999999E-2</v>
      </c>
      <c r="N511">
        <v>0.5655</v>
      </c>
      <c r="O511">
        <v>3.2000000000000002E-3</v>
      </c>
      <c r="P511">
        <v>0.1162</v>
      </c>
      <c r="Q511" s="1">
        <v>54291.97</v>
      </c>
      <c r="R511">
        <v>0.31290000000000001</v>
      </c>
      <c r="S511">
        <v>0.22450000000000001</v>
      </c>
      <c r="T511">
        <v>0.46260000000000001</v>
      </c>
      <c r="U511">
        <v>10.3</v>
      </c>
      <c r="V511" s="1">
        <v>77240.08</v>
      </c>
      <c r="W511">
        <v>166.43</v>
      </c>
      <c r="X511" s="1">
        <v>79221.3</v>
      </c>
      <c r="Y511">
        <v>0.83819999999999995</v>
      </c>
      <c r="Z511">
        <v>0.1065</v>
      </c>
      <c r="AA511">
        <v>5.5399999999999998E-2</v>
      </c>
      <c r="AB511">
        <v>0.1618</v>
      </c>
      <c r="AC511">
        <v>79.22</v>
      </c>
      <c r="AD511" s="1">
        <v>3159.84</v>
      </c>
      <c r="AE511">
        <v>540.37</v>
      </c>
      <c r="AF511" s="1">
        <v>67116.86</v>
      </c>
      <c r="AG511">
        <v>34</v>
      </c>
      <c r="AH511" s="1">
        <v>26729</v>
      </c>
      <c r="AI511" s="1">
        <v>38203</v>
      </c>
      <c r="AJ511">
        <v>62.7</v>
      </c>
      <c r="AK511">
        <v>37.44</v>
      </c>
      <c r="AL511">
        <v>47.27</v>
      </c>
      <c r="AM511">
        <v>3.9</v>
      </c>
      <c r="AN511">
        <v>0</v>
      </c>
      <c r="AO511">
        <v>1.0707</v>
      </c>
      <c r="AP511" s="1">
        <v>1317.89</v>
      </c>
      <c r="AQ511" s="1">
        <v>1852.49</v>
      </c>
      <c r="AR511" s="1">
        <v>5896.79</v>
      </c>
      <c r="AS511">
        <v>493.04</v>
      </c>
      <c r="AT511">
        <v>219.86</v>
      </c>
      <c r="AU511" s="1">
        <v>9780.07</v>
      </c>
      <c r="AV511" s="1">
        <v>7269.52</v>
      </c>
      <c r="AW511">
        <v>0.62270000000000003</v>
      </c>
      <c r="AX511" s="1">
        <v>2319.25</v>
      </c>
      <c r="AY511">
        <v>0.19869999999999999</v>
      </c>
      <c r="AZ511" s="1">
        <v>1198.01</v>
      </c>
      <c r="BA511">
        <v>0.1026</v>
      </c>
      <c r="BB511">
        <v>887.95</v>
      </c>
      <c r="BC511">
        <v>7.6100000000000001E-2</v>
      </c>
      <c r="BD511" s="1">
        <v>11674.73</v>
      </c>
      <c r="BE511" s="1">
        <v>6828.23</v>
      </c>
      <c r="BF511">
        <v>3.0405000000000002</v>
      </c>
      <c r="BG511">
        <v>0.51</v>
      </c>
      <c r="BH511">
        <v>0.21870000000000001</v>
      </c>
      <c r="BI511">
        <v>0.22339999999999999</v>
      </c>
      <c r="BJ511">
        <v>3.6200000000000003E-2</v>
      </c>
      <c r="BK511">
        <v>1.1599999999999999E-2</v>
      </c>
    </row>
    <row r="512" spans="1:63" x14ac:dyDescent="0.25">
      <c r="A512" t="s">
        <v>510</v>
      </c>
      <c r="B512">
        <v>50658</v>
      </c>
      <c r="C512">
        <v>51</v>
      </c>
      <c r="D512">
        <v>9.1199999999999992</v>
      </c>
      <c r="E512">
        <v>465.37</v>
      </c>
      <c r="F512">
        <v>364.37</v>
      </c>
      <c r="G512">
        <v>2.7000000000000001E-3</v>
      </c>
      <c r="H512">
        <v>0</v>
      </c>
      <c r="I512">
        <v>1.0200000000000001E-2</v>
      </c>
      <c r="J512">
        <v>0</v>
      </c>
      <c r="K512">
        <v>0.11260000000000001</v>
      </c>
      <c r="L512">
        <v>0.85519999999999996</v>
      </c>
      <c r="M512">
        <v>1.9199999999999998E-2</v>
      </c>
      <c r="N512">
        <v>0.46550000000000002</v>
      </c>
      <c r="O512">
        <v>2.2000000000000001E-3</v>
      </c>
      <c r="P512">
        <v>0.11459999999999999</v>
      </c>
      <c r="Q512" s="1">
        <v>44485.89</v>
      </c>
      <c r="R512">
        <v>0.48480000000000001</v>
      </c>
      <c r="S512">
        <v>0.1212</v>
      </c>
      <c r="T512">
        <v>0.39389999999999997</v>
      </c>
      <c r="U512">
        <v>5.5</v>
      </c>
      <c r="V512" s="1">
        <v>66746.55</v>
      </c>
      <c r="W512">
        <v>81.150000000000006</v>
      </c>
      <c r="X512" s="1">
        <v>150082.51</v>
      </c>
      <c r="Y512">
        <v>0.83599999999999997</v>
      </c>
      <c r="Z512">
        <v>7.6799999999999993E-2</v>
      </c>
      <c r="AA512">
        <v>8.72E-2</v>
      </c>
      <c r="AB512">
        <v>0.16400000000000001</v>
      </c>
      <c r="AC512">
        <v>150.08000000000001</v>
      </c>
      <c r="AD512" s="1">
        <v>4307.3500000000004</v>
      </c>
      <c r="AE512">
        <v>594.04999999999995</v>
      </c>
      <c r="AF512" s="1">
        <v>123507.4</v>
      </c>
      <c r="AG512">
        <v>256</v>
      </c>
      <c r="AH512" s="1">
        <v>31964</v>
      </c>
      <c r="AI512" s="1">
        <v>43401</v>
      </c>
      <c r="AJ512">
        <v>42.8</v>
      </c>
      <c r="AK512">
        <v>26.8</v>
      </c>
      <c r="AL512">
        <v>33.369999999999997</v>
      </c>
      <c r="AM512">
        <v>4</v>
      </c>
      <c r="AN512" s="1">
        <v>1559.44</v>
      </c>
      <c r="AO512">
        <v>1.5359</v>
      </c>
      <c r="AP512" s="1">
        <v>1862.37</v>
      </c>
      <c r="AQ512" s="1">
        <v>1994.44</v>
      </c>
      <c r="AR512" s="1">
        <v>6861.01</v>
      </c>
      <c r="AS512">
        <v>334.56</v>
      </c>
      <c r="AT512">
        <v>78.06</v>
      </c>
      <c r="AU512" s="1">
        <v>11130.33</v>
      </c>
      <c r="AV512" s="1">
        <v>8782.14</v>
      </c>
      <c r="AW512">
        <v>0.49309999999999998</v>
      </c>
      <c r="AX512" s="1">
        <v>6347.65</v>
      </c>
      <c r="AY512">
        <v>0.35639999999999999</v>
      </c>
      <c r="AZ512" s="1">
        <v>1376.98</v>
      </c>
      <c r="BA512">
        <v>7.7299999999999994E-2</v>
      </c>
      <c r="BB512" s="1">
        <v>1304.43</v>
      </c>
      <c r="BC512">
        <v>7.3200000000000001E-2</v>
      </c>
      <c r="BD512" s="1">
        <v>17811.2</v>
      </c>
      <c r="BE512" s="1">
        <v>4893.6400000000003</v>
      </c>
      <c r="BF512">
        <v>1.8889</v>
      </c>
      <c r="BG512">
        <v>0.4677</v>
      </c>
      <c r="BH512">
        <v>0.1885</v>
      </c>
      <c r="BI512">
        <v>0.29759999999999998</v>
      </c>
      <c r="BJ512">
        <v>3.2000000000000001E-2</v>
      </c>
      <c r="BK512">
        <v>1.4200000000000001E-2</v>
      </c>
    </row>
    <row r="513" spans="1:63" x14ac:dyDescent="0.25">
      <c r="A513" t="s">
        <v>511</v>
      </c>
      <c r="B513">
        <v>47274</v>
      </c>
      <c r="C513">
        <v>29</v>
      </c>
      <c r="D513">
        <v>89.53</v>
      </c>
      <c r="E513" s="1">
        <v>2596.41</v>
      </c>
      <c r="F513" s="1">
        <v>2510.67</v>
      </c>
      <c r="G513">
        <v>2.1399999999999999E-2</v>
      </c>
      <c r="H513">
        <v>1.1999999999999999E-3</v>
      </c>
      <c r="I513">
        <v>3.7600000000000001E-2</v>
      </c>
      <c r="J513">
        <v>1.6000000000000001E-3</v>
      </c>
      <c r="K513">
        <v>3.95E-2</v>
      </c>
      <c r="L513">
        <v>0.86760000000000004</v>
      </c>
      <c r="M513">
        <v>3.1099999999999999E-2</v>
      </c>
      <c r="N513">
        <v>0.16</v>
      </c>
      <c r="O513">
        <v>1.3599999999999999E-2</v>
      </c>
      <c r="P513">
        <v>7.9899999999999999E-2</v>
      </c>
      <c r="Q513" s="1">
        <v>64029.29</v>
      </c>
      <c r="R513">
        <v>0.17649999999999999</v>
      </c>
      <c r="S513">
        <v>0.15029999999999999</v>
      </c>
      <c r="T513">
        <v>0.67320000000000002</v>
      </c>
      <c r="U513">
        <v>11.5</v>
      </c>
      <c r="V513" s="1">
        <v>101429.39</v>
      </c>
      <c r="W513">
        <v>221.63</v>
      </c>
      <c r="X513" s="1">
        <v>196280.5</v>
      </c>
      <c r="Y513">
        <v>0.85750000000000004</v>
      </c>
      <c r="Z513">
        <v>0.1104</v>
      </c>
      <c r="AA513">
        <v>3.2099999999999997E-2</v>
      </c>
      <c r="AB513">
        <v>0.14249999999999999</v>
      </c>
      <c r="AC513">
        <v>196.28</v>
      </c>
      <c r="AD513" s="1">
        <v>7984.45</v>
      </c>
      <c r="AE513">
        <v>934.91</v>
      </c>
      <c r="AF513" s="1">
        <v>217946.35</v>
      </c>
      <c r="AG513">
        <v>545</v>
      </c>
      <c r="AH513" s="1">
        <v>50899</v>
      </c>
      <c r="AI513" s="1">
        <v>103198</v>
      </c>
      <c r="AJ513">
        <v>62</v>
      </c>
      <c r="AK513">
        <v>39.72</v>
      </c>
      <c r="AL513">
        <v>41.95</v>
      </c>
      <c r="AM513">
        <v>4.5</v>
      </c>
      <c r="AN513">
        <v>0</v>
      </c>
      <c r="AO513">
        <v>0.59130000000000005</v>
      </c>
      <c r="AP513" s="1">
        <v>1216.79</v>
      </c>
      <c r="AQ513" s="1">
        <v>2168.5100000000002</v>
      </c>
      <c r="AR513" s="1">
        <v>6141.67</v>
      </c>
      <c r="AS513">
        <v>491.3</v>
      </c>
      <c r="AT513">
        <v>484.26</v>
      </c>
      <c r="AU513" s="1">
        <v>10502.53</v>
      </c>
      <c r="AV513" s="1">
        <v>3261.29</v>
      </c>
      <c r="AW513">
        <v>0.29039999999999999</v>
      </c>
      <c r="AX513" s="1">
        <v>6627.82</v>
      </c>
      <c r="AY513">
        <v>0.59019999999999995</v>
      </c>
      <c r="AZ513">
        <v>842.8</v>
      </c>
      <c r="BA513">
        <v>7.4999999999999997E-2</v>
      </c>
      <c r="BB513">
        <v>498.15</v>
      </c>
      <c r="BC513">
        <v>4.4400000000000002E-2</v>
      </c>
      <c r="BD513" s="1">
        <v>11230.06</v>
      </c>
      <c r="BE513" s="1">
        <v>2086.7800000000002</v>
      </c>
      <c r="BF513">
        <v>0.2482</v>
      </c>
      <c r="BG513">
        <v>0.59770000000000001</v>
      </c>
      <c r="BH513">
        <v>0.20449999999999999</v>
      </c>
      <c r="BI513">
        <v>0.1545</v>
      </c>
      <c r="BJ513">
        <v>3.5299999999999998E-2</v>
      </c>
      <c r="BK513">
        <v>7.9000000000000008E-3</v>
      </c>
    </row>
    <row r="514" spans="1:63" x14ac:dyDescent="0.25">
      <c r="A514" t="s">
        <v>512</v>
      </c>
      <c r="B514">
        <v>47092</v>
      </c>
      <c r="C514">
        <v>43</v>
      </c>
      <c r="D514">
        <v>32.25</v>
      </c>
      <c r="E514" s="1">
        <v>1386.75</v>
      </c>
      <c r="F514" s="1">
        <v>1236.1199999999999</v>
      </c>
      <c r="G514">
        <v>2.3999999999999998E-3</v>
      </c>
      <c r="H514">
        <v>2.3E-3</v>
      </c>
      <c r="I514">
        <v>1.37E-2</v>
      </c>
      <c r="J514">
        <v>1.8E-3</v>
      </c>
      <c r="K514">
        <v>6.4000000000000001E-2</v>
      </c>
      <c r="L514">
        <v>0.88190000000000002</v>
      </c>
      <c r="M514">
        <v>3.3799999999999997E-2</v>
      </c>
      <c r="N514">
        <v>0.437</v>
      </c>
      <c r="O514">
        <v>3.5999999999999999E-3</v>
      </c>
      <c r="P514">
        <v>0.16120000000000001</v>
      </c>
      <c r="Q514" s="1">
        <v>50299.66</v>
      </c>
      <c r="R514">
        <v>0.25609999999999999</v>
      </c>
      <c r="S514">
        <v>0.3659</v>
      </c>
      <c r="T514">
        <v>0.378</v>
      </c>
      <c r="U514">
        <v>12.3</v>
      </c>
      <c r="V514" s="1">
        <v>74790.240000000005</v>
      </c>
      <c r="W514">
        <v>105.43</v>
      </c>
      <c r="X514" s="1">
        <v>133451.88</v>
      </c>
      <c r="Y514">
        <v>0.83430000000000004</v>
      </c>
      <c r="Z514">
        <v>0.1285</v>
      </c>
      <c r="AA514">
        <v>3.7199999999999997E-2</v>
      </c>
      <c r="AB514">
        <v>0.16569999999999999</v>
      </c>
      <c r="AC514">
        <v>133.44999999999999</v>
      </c>
      <c r="AD514" s="1">
        <v>4087.92</v>
      </c>
      <c r="AE514">
        <v>584.4</v>
      </c>
      <c r="AF514" s="1">
        <v>145220.57999999999</v>
      </c>
      <c r="AG514">
        <v>377</v>
      </c>
      <c r="AH514" s="1">
        <v>35726</v>
      </c>
      <c r="AI514" s="1">
        <v>53671</v>
      </c>
      <c r="AJ514">
        <v>57.96</v>
      </c>
      <c r="AK514">
        <v>29.04</v>
      </c>
      <c r="AL514">
        <v>33.04</v>
      </c>
      <c r="AM514">
        <v>2.8</v>
      </c>
      <c r="AN514" s="1">
        <v>1230.28</v>
      </c>
      <c r="AO514">
        <v>1.1236999999999999</v>
      </c>
      <c r="AP514" s="1">
        <v>1675.44</v>
      </c>
      <c r="AQ514" s="1">
        <v>1929.4</v>
      </c>
      <c r="AR514" s="1">
        <v>5620.11</v>
      </c>
      <c r="AS514">
        <v>589.92999999999995</v>
      </c>
      <c r="AT514">
        <v>464.85</v>
      </c>
      <c r="AU514" s="1">
        <v>10279.700000000001</v>
      </c>
      <c r="AV514" s="1">
        <v>4968.68</v>
      </c>
      <c r="AW514">
        <v>0.41589999999999999</v>
      </c>
      <c r="AX514" s="1">
        <v>5080.25</v>
      </c>
      <c r="AY514">
        <v>0.42520000000000002</v>
      </c>
      <c r="AZ514" s="1">
        <v>1135.17</v>
      </c>
      <c r="BA514">
        <v>9.5000000000000001E-2</v>
      </c>
      <c r="BB514">
        <v>763.81</v>
      </c>
      <c r="BC514">
        <v>6.3899999999999998E-2</v>
      </c>
      <c r="BD514" s="1">
        <v>11947.91</v>
      </c>
      <c r="BE514" s="1">
        <v>3389.55</v>
      </c>
      <c r="BF514">
        <v>0.875</v>
      </c>
      <c r="BG514">
        <v>0.52390000000000003</v>
      </c>
      <c r="BH514">
        <v>0.19400000000000001</v>
      </c>
      <c r="BI514">
        <v>0.23080000000000001</v>
      </c>
      <c r="BJ514">
        <v>3.5499999999999997E-2</v>
      </c>
      <c r="BK514">
        <v>1.5900000000000001E-2</v>
      </c>
    </row>
    <row r="515" spans="1:63" x14ac:dyDescent="0.25">
      <c r="A515" t="s">
        <v>513</v>
      </c>
      <c r="B515">
        <v>48652</v>
      </c>
      <c r="C515">
        <v>546</v>
      </c>
      <c r="D515">
        <v>4.3899999999999997</v>
      </c>
      <c r="E515" s="1">
        <v>2395.39</v>
      </c>
      <c r="F515" s="1">
        <v>2204.83</v>
      </c>
      <c r="G515">
        <v>6.9999999999999999E-4</v>
      </c>
      <c r="H515">
        <v>0</v>
      </c>
      <c r="I515">
        <v>8.6999999999999994E-3</v>
      </c>
      <c r="J515">
        <v>5.0000000000000001E-4</v>
      </c>
      <c r="K515">
        <v>5.7000000000000002E-3</v>
      </c>
      <c r="L515">
        <v>0.97189999999999999</v>
      </c>
      <c r="M515">
        <v>1.2500000000000001E-2</v>
      </c>
      <c r="N515">
        <v>0.59230000000000005</v>
      </c>
      <c r="O515">
        <v>8.9999999999999998E-4</v>
      </c>
      <c r="P515">
        <v>0.19889999999999999</v>
      </c>
      <c r="Q515" s="1">
        <v>42280.14</v>
      </c>
      <c r="R515">
        <v>0.2412</v>
      </c>
      <c r="S515">
        <v>0.16470000000000001</v>
      </c>
      <c r="T515">
        <v>0.59409999999999996</v>
      </c>
      <c r="U515">
        <v>19.8</v>
      </c>
      <c r="V515" s="1">
        <v>51960.86</v>
      </c>
      <c r="W515">
        <v>120.65</v>
      </c>
      <c r="X515" s="1">
        <v>208941.89</v>
      </c>
      <c r="Y515">
        <v>0.52129999999999999</v>
      </c>
      <c r="Z515">
        <v>0.1598</v>
      </c>
      <c r="AA515">
        <v>0.31879999999999997</v>
      </c>
      <c r="AB515">
        <v>0.47870000000000001</v>
      </c>
      <c r="AC515">
        <v>208.94</v>
      </c>
      <c r="AD515" s="1">
        <v>5717.3</v>
      </c>
      <c r="AE515">
        <v>414.97</v>
      </c>
      <c r="AF515" s="1">
        <v>159796.35999999999</v>
      </c>
      <c r="AG515">
        <v>432</v>
      </c>
      <c r="AH515" s="1">
        <v>32701</v>
      </c>
      <c r="AI515" s="1">
        <v>74010</v>
      </c>
      <c r="AJ515">
        <v>35.4</v>
      </c>
      <c r="AK515">
        <v>20</v>
      </c>
      <c r="AL515">
        <v>35.35</v>
      </c>
      <c r="AM515">
        <v>3.9</v>
      </c>
      <c r="AN515">
        <v>0</v>
      </c>
      <c r="AO515">
        <v>0.39579999999999999</v>
      </c>
      <c r="AP515" s="1">
        <v>1694.84</v>
      </c>
      <c r="AQ515" s="1">
        <v>2977.77</v>
      </c>
      <c r="AR515" s="1">
        <v>5871.54</v>
      </c>
      <c r="AS515">
        <v>472.45</v>
      </c>
      <c r="AT515">
        <v>391.85</v>
      </c>
      <c r="AU515" s="1">
        <v>11408.46</v>
      </c>
      <c r="AV515" s="1">
        <v>7107.86</v>
      </c>
      <c r="AW515">
        <v>0.47920000000000001</v>
      </c>
      <c r="AX515" s="1">
        <v>5802.82</v>
      </c>
      <c r="AY515">
        <v>0.39119999999999999</v>
      </c>
      <c r="AZ515">
        <v>660.31</v>
      </c>
      <c r="BA515">
        <v>4.4499999999999998E-2</v>
      </c>
      <c r="BB515" s="1">
        <v>1263.05</v>
      </c>
      <c r="BC515">
        <v>8.5099999999999995E-2</v>
      </c>
      <c r="BD515" s="1">
        <v>14834.04</v>
      </c>
      <c r="BE515" s="1">
        <v>4482.99</v>
      </c>
      <c r="BF515">
        <v>0.6865</v>
      </c>
      <c r="BG515">
        <v>0.436</v>
      </c>
      <c r="BH515">
        <v>0.27810000000000001</v>
      </c>
      <c r="BI515">
        <v>0.2172</v>
      </c>
      <c r="BJ515">
        <v>4.4400000000000002E-2</v>
      </c>
      <c r="BK515">
        <v>2.4299999999999999E-2</v>
      </c>
    </row>
    <row r="516" spans="1:63" x14ac:dyDescent="0.25">
      <c r="A516" t="s">
        <v>514</v>
      </c>
      <c r="B516">
        <v>44867</v>
      </c>
      <c r="C516">
        <v>17</v>
      </c>
      <c r="D516">
        <v>308.25</v>
      </c>
      <c r="E516" s="1">
        <v>5240.2299999999996</v>
      </c>
      <c r="F516" s="1">
        <v>5182.88</v>
      </c>
      <c r="G516">
        <v>0.15090000000000001</v>
      </c>
      <c r="H516">
        <v>0</v>
      </c>
      <c r="I516">
        <v>7.7399999999999997E-2</v>
      </c>
      <c r="J516">
        <v>5.9999999999999995E-4</v>
      </c>
      <c r="K516">
        <v>5.5500000000000001E-2</v>
      </c>
      <c r="L516">
        <v>0.6512</v>
      </c>
      <c r="M516">
        <v>6.4399999999999999E-2</v>
      </c>
      <c r="N516">
        <v>0.1711</v>
      </c>
      <c r="O516">
        <v>5.0500000000000003E-2</v>
      </c>
      <c r="P516">
        <v>9.8100000000000007E-2</v>
      </c>
      <c r="Q516" s="1">
        <v>66423.41</v>
      </c>
      <c r="R516">
        <v>0.32879999999999998</v>
      </c>
      <c r="S516">
        <v>0.10780000000000001</v>
      </c>
      <c r="T516">
        <v>0.56330000000000002</v>
      </c>
      <c r="U516">
        <v>33.1</v>
      </c>
      <c r="V516" s="1">
        <v>92859.21</v>
      </c>
      <c r="W516">
        <v>157.1</v>
      </c>
      <c r="X516" s="1">
        <v>321931.99</v>
      </c>
      <c r="Y516">
        <v>0.62360000000000004</v>
      </c>
      <c r="Z516">
        <v>0.34949999999999998</v>
      </c>
      <c r="AA516">
        <v>2.69E-2</v>
      </c>
      <c r="AB516">
        <v>0.37640000000000001</v>
      </c>
      <c r="AC516">
        <v>321.93</v>
      </c>
      <c r="AD516" s="1">
        <v>11937.69</v>
      </c>
      <c r="AE516">
        <v>884.16</v>
      </c>
      <c r="AF516" s="1">
        <v>341053.61</v>
      </c>
      <c r="AG516">
        <v>598</v>
      </c>
      <c r="AH516" s="1">
        <v>55042</v>
      </c>
      <c r="AI516" s="1">
        <v>121988</v>
      </c>
      <c r="AJ516">
        <v>66.650000000000006</v>
      </c>
      <c r="AK516">
        <v>31.66</v>
      </c>
      <c r="AL516">
        <v>44.48</v>
      </c>
      <c r="AM516">
        <v>4.63</v>
      </c>
      <c r="AN516">
        <v>0</v>
      </c>
      <c r="AO516">
        <v>0.43330000000000002</v>
      </c>
      <c r="AP516" s="1">
        <v>1568.63</v>
      </c>
      <c r="AQ516" s="1">
        <v>2479.15</v>
      </c>
      <c r="AR516" s="1">
        <v>8601.0499999999993</v>
      </c>
      <c r="AS516" s="1">
        <v>1031.4100000000001</v>
      </c>
      <c r="AT516">
        <v>475.71</v>
      </c>
      <c r="AU516" s="1">
        <v>14155.95</v>
      </c>
      <c r="AV516" s="1">
        <v>3316.43</v>
      </c>
      <c r="AW516">
        <v>0.2152</v>
      </c>
      <c r="AX516" s="1">
        <v>10537.97</v>
      </c>
      <c r="AY516">
        <v>0.68389999999999995</v>
      </c>
      <c r="AZ516" s="1">
        <v>1099.57</v>
      </c>
      <c r="BA516">
        <v>7.1400000000000005E-2</v>
      </c>
      <c r="BB516">
        <v>455.07</v>
      </c>
      <c r="BC516">
        <v>2.9499999999999998E-2</v>
      </c>
      <c r="BD516" s="1">
        <v>15409.05</v>
      </c>
      <c r="BE516">
        <v>508.69</v>
      </c>
      <c r="BF516">
        <v>3.8399999999999997E-2</v>
      </c>
      <c r="BG516">
        <v>0.62339999999999995</v>
      </c>
      <c r="BH516">
        <v>0.22359999999999999</v>
      </c>
      <c r="BI516">
        <v>8.9499999999999996E-2</v>
      </c>
      <c r="BJ516">
        <v>3.4099999999999998E-2</v>
      </c>
      <c r="BK516">
        <v>2.9399999999999999E-2</v>
      </c>
    </row>
    <row r="517" spans="1:63" x14ac:dyDescent="0.25">
      <c r="A517" t="s">
        <v>515</v>
      </c>
      <c r="B517">
        <v>44875</v>
      </c>
      <c r="C517">
        <v>29</v>
      </c>
      <c r="D517">
        <v>264.5</v>
      </c>
      <c r="E517" s="1">
        <v>7670.37</v>
      </c>
      <c r="F517" s="1">
        <v>7495.2</v>
      </c>
      <c r="G517">
        <v>4.4400000000000002E-2</v>
      </c>
      <c r="H517">
        <v>2.9999999999999997E-4</v>
      </c>
      <c r="I517">
        <v>4.8000000000000001E-2</v>
      </c>
      <c r="J517">
        <v>6.9999999999999999E-4</v>
      </c>
      <c r="K517">
        <v>3.9100000000000003E-2</v>
      </c>
      <c r="L517">
        <v>0.83450000000000002</v>
      </c>
      <c r="M517">
        <v>3.3000000000000002E-2</v>
      </c>
      <c r="N517">
        <v>0.2147</v>
      </c>
      <c r="O517">
        <v>1.7999999999999999E-2</v>
      </c>
      <c r="P517">
        <v>0.12590000000000001</v>
      </c>
      <c r="Q517" s="1">
        <v>63651.199999999997</v>
      </c>
      <c r="R517">
        <v>0.31059999999999999</v>
      </c>
      <c r="S517">
        <v>0.23130000000000001</v>
      </c>
      <c r="T517">
        <v>0.45810000000000001</v>
      </c>
      <c r="U517">
        <v>48.5</v>
      </c>
      <c r="V517" s="1">
        <v>91051.13</v>
      </c>
      <c r="W517">
        <v>158.12</v>
      </c>
      <c r="X517" s="1">
        <v>178450.03</v>
      </c>
      <c r="Y517">
        <v>0.76580000000000004</v>
      </c>
      <c r="Z517">
        <v>0.214</v>
      </c>
      <c r="AA517">
        <v>2.0199999999999999E-2</v>
      </c>
      <c r="AB517">
        <v>0.23419999999999999</v>
      </c>
      <c r="AC517">
        <v>178.45</v>
      </c>
      <c r="AD517" s="1">
        <v>8102.85</v>
      </c>
      <c r="AE517" s="1">
        <v>1051.3699999999999</v>
      </c>
      <c r="AF517" s="1">
        <v>186782.73</v>
      </c>
      <c r="AG517">
        <v>497</v>
      </c>
      <c r="AH517" s="1">
        <v>43717</v>
      </c>
      <c r="AI517" s="1">
        <v>89230</v>
      </c>
      <c r="AJ517">
        <v>77.099999999999994</v>
      </c>
      <c r="AK517">
        <v>43.84</v>
      </c>
      <c r="AL517">
        <v>48.04</v>
      </c>
      <c r="AM517">
        <v>5</v>
      </c>
      <c r="AN517">
        <v>0</v>
      </c>
      <c r="AO517">
        <v>0.65410000000000001</v>
      </c>
      <c r="AP517" s="1">
        <v>1571.32</v>
      </c>
      <c r="AQ517" s="1">
        <v>2063.1999999999998</v>
      </c>
      <c r="AR517" s="1">
        <v>6445.85</v>
      </c>
      <c r="AS517">
        <v>557.04</v>
      </c>
      <c r="AT517">
        <v>237.48</v>
      </c>
      <c r="AU517" s="1">
        <v>10874.9</v>
      </c>
      <c r="AV517" s="1">
        <v>3276.03</v>
      </c>
      <c r="AW517">
        <v>0.28660000000000002</v>
      </c>
      <c r="AX517" s="1">
        <v>7299.63</v>
      </c>
      <c r="AY517">
        <v>0.63849999999999996</v>
      </c>
      <c r="AZ517">
        <v>430.15</v>
      </c>
      <c r="BA517">
        <v>3.7600000000000001E-2</v>
      </c>
      <c r="BB517">
        <v>426.21</v>
      </c>
      <c r="BC517">
        <v>3.73E-2</v>
      </c>
      <c r="BD517" s="1">
        <v>11432.02</v>
      </c>
      <c r="BE517" s="1">
        <v>1841.32</v>
      </c>
      <c r="BF517">
        <v>0.2109</v>
      </c>
      <c r="BG517">
        <v>0.5746</v>
      </c>
      <c r="BH517">
        <v>0.25480000000000003</v>
      </c>
      <c r="BI517">
        <v>0.1159</v>
      </c>
      <c r="BJ517">
        <v>4.02E-2</v>
      </c>
      <c r="BK517">
        <v>1.46E-2</v>
      </c>
    </row>
    <row r="518" spans="1:63" x14ac:dyDescent="0.25">
      <c r="A518" t="s">
        <v>516</v>
      </c>
      <c r="B518">
        <v>47969</v>
      </c>
      <c r="C518">
        <v>150</v>
      </c>
      <c r="D518">
        <v>4.7300000000000004</v>
      </c>
      <c r="E518">
        <v>709.24</v>
      </c>
      <c r="F518">
        <v>762.77</v>
      </c>
      <c r="G518">
        <v>0</v>
      </c>
      <c r="H518">
        <v>0</v>
      </c>
      <c r="I518">
        <v>0</v>
      </c>
      <c r="J518">
        <v>0</v>
      </c>
      <c r="K518">
        <v>2.5999999999999999E-3</v>
      </c>
      <c r="L518">
        <v>0.99709999999999999</v>
      </c>
      <c r="M518">
        <v>2.0000000000000001E-4</v>
      </c>
      <c r="N518">
        <v>0.97919999999999996</v>
      </c>
      <c r="O518">
        <v>0</v>
      </c>
      <c r="P518">
        <v>0.18559999999999999</v>
      </c>
      <c r="Q518" s="1">
        <v>46939.98</v>
      </c>
      <c r="R518">
        <v>0.3548</v>
      </c>
      <c r="S518">
        <v>0.1774</v>
      </c>
      <c r="T518">
        <v>0.4677</v>
      </c>
      <c r="U518">
        <v>6.1</v>
      </c>
      <c r="V518" s="1">
        <v>67258.559999999998</v>
      </c>
      <c r="W518">
        <v>110.99</v>
      </c>
      <c r="X518" s="1">
        <v>85660.74</v>
      </c>
      <c r="Y518">
        <v>0.85619999999999996</v>
      </c>
      <c r="Z518">
        <v>1.7299999999999999E-2</v>
      </c>
      <c r="AA518">
        <v>0.12640000000000001</v>
      </c>
      <c r="AB518">
        <v>0.14380000000000001</v>
      </c>
      <c r="AC518">
        <v>85.66</v>
      </c>
      <c r="AD518" s="1">
        <v>1898.08</v>
      </c>
      <c r="AE518">
        <v>265.17</v>
      </c>
      <c r="AF518" s="1">
        <v>71748.990000000005</v>
      </c>
      <c r="AG518">
        <v>45</v>
      </c>
      <c r="AH518" s="1">
        <v>31989</v>
      </c>
      <c r="AI518" s="1">
        <v>45050</v>
      </c>
      <c r="AJ518">
        <v>23.1</v>
      </c>
      <c r="AK518">
        <v>22.01</v>
      </c>
      <c r="AL518">
        <v>22.46</v>
      </c>
      <c r="AM518">
        <v>4.9000000000000004</v>
      </c>
      <c r="AN518">
        <v>0</v>
      </c>
      <c r="AO518">
        <v>0.75009999999999999</v>
      </c>
      <c r="AP518" s="1">
        <v>1822.03</v>
      </c>
      <c r="AQ518" s="1">
        <v>3423.59</v>
      </c>
      <c r="AR518" s="1">
        <v>6208.49</v>
      </c>
      <c r="AS518">
        <v>433.72</v>
      </c>
      <c r="AT518">
        <v>139.22</v>
      </c>
      <c r="AU518" s="1">
        <v>12027</v>
      </c>
      <c r="AV518" s="1">
        <v>10369</v>
      </c>
      <c r="AW518">
        <v>0.70820000000000005</v>
      </c>
      <c r="AX518" s="1">
        <v>1621.7</v>
      </c>
      <c r="AY518">
        <v>0.1108</v>
      </c>
      <c r="AZ518" s="1">
        <v>1500.09</v>
      </c>
      <c r="BA518">
        <v>0.10249999999999999</v>
      </c>
      <c r="BB518" s="1">
        <v>1150.8399999999999</v>
      </c>
      <c r="BC518">
        <v>7.8600000000000003E-2</v>
      </c>
      <c r="BD518" s="1">
        <v>14641.63</v>
      </c>
      <c r="BE518" s="1">
        <v>11472.02</v>
      </c>
      <c r="BF518">
        <v>5.5247999999999999</v>
      </c>
      <c r="BG518">
        <v>0.50790000000000002</v>
      </c>
      <c r="BH518">
        <v>0.22409999999999999</v>
      </c>
      <c r="BI518">
        <v>0.16650000000000001</v>
      </c>
      <c r="BJ518">
        <v>7.6499999999999999E-2</v>
      </c>
      <c r="BK518">
        <v>2.5100000000000001E-2</v>
      </c>
    </row>
    <row r="519" spans="1:63" x14ac:dyDescent="0.25">
      <c r="A519" t="s">
        <v>517</v>
      </c>
      <c r="B519">
        <v>46151</v>
      </c>
      <c r="C519">
        <v>138</v>
      </c>
      <c r="D519">
        <v>21.9</v>
      </c>
      <c r="E519" s="1">
        <v>3022.86</v>
      </c>
      <c r="F519" s="1">
        <v>2841.6</v>
      </c>
      <c r="G519">
        <v>2.5000000000000001E-2</v>
      </c>
      <c r="H519">
        <v>1.4E-3</v>
      </c>
      <c r="I519">
        <v>1.6E-2</v>
      </c>
      <c r="J519">
        <v>5.0000000000000001E-4</v>
      </c>
      <c r="K519">
        <v>2.0299999999999999E-2</v>
      </c>
      <c r="L519">
        <v>0.91110000000000002</v>
      </c>
      <c r="M519">
        <v>2.5600000000000001E-2</v>
      </c>
      <c r="N519">
        <v>0.34620000000000001</v>
      </c>
      <c r="O519">
        <v>1.3899999999999999E-2</v>
      </c>
      <c r="P519">
        <v>9.7500000000000003E-2</v>
      </c>
      <c r="Q519" s="1">
        <v>60787.82</v>
      </c>
      <c r="R519">
        <v>0.23530000000000001</v>
      </c>
      <c r="S519">
        <v>0.1658</v>
      </c>
      <c r="T519">
        <v>0.59889999999999999</v>
      </c>
      <c r="U519">
        <v>15</v>
      </c>
      <c r="V519" s="1">
        <v>85383.6</v>
      </c>
      <c r="W519">
        <v>193.22</v>
      </c>
      <c r="X519" s="1">
        <v>231693.1</v>
      </c>
      <c r="Y519">
        <v>0.7399</v>
      </c>
      <c r="Z519">
        <v>0.19020000000000001</v>
      </c>
      <c r="AA519">
        <v>6.9900000000000004E-2</v>
      </c>
      <c r="AB519">
        <v>0.2601</v>
      </c>
      <c r="AC519">
        <v>231.69</v>
      </c>
      <c r="AD519" s="1">
        <v>5866.55</v>
      </c>
      <c r="AE519">
        <v>667.18</v>
      </c>
      <c r="AF519" s="1">
        <v>240008.92</v>
      </c>
      <c r="AG519">
        <v>572</v>
      </c>
      <c r="AH519" s="1">
        <v>34527</v>
      </c>
      <c r="AI519" s="1">
        <v>67147</v>
      </c>
      <c r="AJ519">
        <v>50.23</v>
      </c>
      <c r="AK519">
        <v>22.78</v>
      </c>
      <c r="AL519">
        <v>26.06</v>
      </c>
      <c r="AM519">
        <v>2.19</v>
      </c>
      <c r="AN519" s="1">
        <v>2006.76</v>
      </c>
      <c r="AO519">
        <v>1.0803</v>
      </c>
      <c r="AP519" s="1">
        <v>1395.9</v>
      </c>
      <c r="AQ519" s="1">
        <v>2283.29</v>
      </c>
      <c r="AR519" s="1">
        <v>7157.51</v>
      </c>
      <c r="AS519">
        <v>625.25</v>
      </c>
      <c r="AT519">
        <v>365.08</v>
      </c>
      <c r="AU519" s="1">
        <v>11827.04</v>
      </c>
      <c r="AV519" s="1">
        <v>3455.58</v>
      </c>
      <c r="AW519">
        <v>0.2727</v>
      </c>
      <c r="AX519" s="1">
        <v>7653.71</v>
      </c>
      <c r="AY519">
        <v>0.60389999999999999</v>
      </c>
      <c r="AZ519">
        <v>999.46</v>
      </c>
      <c r="BA519">
        <v>7.8899999999999998E-2</v>
      </c>
      <c r="BB519">
        <v>564.32000000000005</v>
      </c>
      <c r="BC519">
        <v>4.4499999999999998E-2</v>
      </c>
      <c r="BD519" s="1">
        <v>12673.06</v>
      </c>
      <c r="BE519" s="1">
        <v>2747.67</v>
      </c>
      <c r="BF519">
        <v>0.46429999999999999</v>
      </c>
      <c r="BG519">
        <v>0.54290000000000005</v>
      </c>
      <c r="BH519">
        <v>0.19389999999999999</v>
      </c>
      <c r="BI519">
        <v>0.21340000000000001</v>
      </c>
      <c r="BJ519">
        <v>2.6200000000000001E-2</v>
      </c>
      <c r="BK519">
        <v>2.3599999999999999E-2</v>
      </c>
    </row>
    <row r="520" spans="1:63" x14ac:dyDescent="0.25">
      <c r="A520" t="s">
        <v>518</v>
      </c>
      <c r="B520">
        <v>44883</v>
      </c>
      <c r="C520">
        <v>14</v>
      </c>
      <c r="D520">
        <v>179.29</v>
      </c>
      <c r="E520" s="1">
        <v>2510.06</v>
      </c>
      <c r="F520" s="1">
        <v>2316.58</v>
      </c>
      <c r="G520">
        <v>1.2E-2</v>
      </c>
      <c r="H520">
        <v>1.6999999999999999E-3</v>
      </c>
      <c r="I520">
        <v>4.2799999999999998E-2</v>
      </c>
      <c r="J520">
        <v>1.2999999999999999E-3</v>
      </c>
      <c r="K520">
        <v>2.3699999999999999E-2</v>
      </c>
      <c r="L520">
        <v>0.8679</v>
      </c>
      <c r="M520">
        <v>5.0500000000000003E-2</v>
      </c>
      <c r="N520">
        <v>0.22409999999999999</v>
      </c>
      <c r="O520">
        <v>1.01E-2</v>
      </c>
      <c r="P520">
        <v>0.12230000000000001</v>
      </c>
      <c r="Q520" s="1">
        <v>58443.98</v>
      </c>
      <c r="R520">
        <v>0.53459999999999996</v>
      </c>
      <c r="S520">
        <v>0.18870000000000001</v>
      </c>
      <c r="T520">
        <v>0.2767</v>
      </c>
      <c r="U520">
        <v>17</v>
      </c>
      <c r="V520" s="1">
        <v>77192.47</v>
      </c>
      <c r="W520">
        <v>147.65</v>
      </c>
      <c r="X520" s="1">
        <v>152573.51999999999</v>
      </c>
      <c r="Y520">
        <v>0.80579999999999996</v>
      </c>
      <c r="Z520">
        <v>0.1789</v>
      </c>
      <c r="AA520">
        <v>1.52E-2</v>
      </c>
      <c r="AB520">
        <v>0.19420000000000001</v>
      </c>
      <c r="AC520">
        <v>152.57</v>
      </c>
      <c r="AD520" s="1">
        <v>6430.86</v>
      </c>
      <c r="AE520">
        <v>948.68</v>
      </c>
      <c r="AF520" s="1">
        <v>155049.82</v>
      </c>
      <c r="AG520">
        <v>419</v>
      </c>
      <c r="AH520" s="1">
        <v>36417</v>
      </c>
      <c r="AI520" s="1">
        <v>58747</v>
      </c>
      <c r="AJ520">
        <v>66.19</v>
      </c>
      <c r="AK520">
        <v>40.369999999999997</v>
      </c>
      <c r="AL520">
        <v>48.11</v>
      </c>
      <c r="AM520">
        <v>5.4</v>
      </c>
      <c r="AN520">
        <v>0</v>
      </c>
      <c r="AO520">
        <v>0.92669999999999997</v>
      </c>
      <c r="AP520" s="1">
        <v>1500.83</v>
      </c>
      <c r="AQ520" s="1">
        <v>1993.12</v>
      </c>
      <c r="AR520" s="1">
        <v>6914.99</v>
      </c>
      <c r="AS520">
        <v>517.55999999999995</v>
      </c>
      <c r="AT520">
        <v>130.30000000000001</v>
      </c>
      <c r="AU520" s="1">
        <v>11056.79</v>
      </c>
      <c r="AV520" s="1">
        <v>5082.12</v>
      </c>
      <c r="AW520">
        <v>0.40989999999999999</v>
      </c>
      <c r="AX520" s="1">
        <v>6110.7</v>
      </c>
      <c r="AY520">
        <v>0.4929</v>
      </c>
      <c r="AZ520">
        <v>577.6</v>
      </c>
      <c r="BA520">
        <v>4.6600000000000003E-2</v>
      </c>
      <c r="BB520">
        <v>628.04999999999995</v>
      </c>
      <c r="BC520">
        <v>5.0700000000000002E-2</v>
      </c>
      <c r="BD520" s="1">
        <v>12398.46</v>
      </c>
      <c r="BE520" s="1">
        <v>2869.83</v>
      </c>
      <c r="BF520">
        <v>0.58509999999999995</v>
      </c>
      <c r="BG520">
        <v>0.54059999999999997</v>
      </c>
      <c r="BH520">
        <v>0.2155</v>
      </c>
      <c r="BI520">
        <v>0.20369999999999999</v>
      </c>
      <c r="BJ520">
        <v>1.9400000000000001E-2</v>
      </c>
      <c r="BK520">
        <v>2.0799999999999999E-2</v>
      </c>
    </row>
    <row r="521" spans="1:63" x14ac:dyDescent="0.25">
      <c r="A521" t="s">
        <v>519</v>
      </c>
      <c r="B521">
        <v>49098</v>
      </c>
      <c r="C521">
        <v>152</v>
      </c>
      <c r="D521">
        <v>26.01</v>
      </c>
      <c r="E521" s="1">
        <v>3952.88</v>
      </c>
      <c r="F521" s="1">
        <v>3891.35</v>
      </c>
      <c r="G521">
        <v>5.5999999999999999E-3</v>
      </c>
      <c r="H521">
        <v>0</v>
      </c>
      <c r="I521">
        <v>1.21E-2</v>
      </c>
      <c r="J521">
        <v>5.0000000000000001E-4</v>
      </c>
      <c r="K521">
        <v>1.7399999999999999E-2</v>
      </c>
      <c r="L521">
        <v>0.93889999999999996</v>
      </c>
      <c r="M521">
        <v>2.5499999999999998E-2</v>
      </c>
      <c r="N521">
        <v>0.33260000000000001</v>
      </c>
      <c r="O521">
        <v>1.6999999999999999E-3</v>
      </c>
      <c r="P521">
        <v>0.10489999999999999</v>
      </c>
      <c r="Q521" s="1">
        <v>61080.82</v>
      </c>
      <c r="R521">
        <v>0.24349999999999999</v>
      </c>
      <c r="S521">
        <v>0.187</v>
      </c>
      <c r="T521">
        <v>0.5696</v>
      </c>
      <c r="U521">
        <v>23.9</v>
      </c>
      <c r="V521" s="1">
        <v>86317.49</v>
      </c>
      <c r="W521">
        <v>161.44</v>
      </c>
      <c r="X521" s="1">
        <v>126773.18</v>
      </c>
      <c r="Y521">
        <v>0.80259999999999998</v>
      </c>
      <c r="Z521">
        <v>0.10539999999999999</v>
      </c>
      <c r="AA521">
        <v>9.2100000000000001E-2</v>
      </c>
      <c r="AB521">
        <v>0.19739999999999999</v>
      </c>
      <c r="AC521">
        <v>126.77</v>
      </c>
      <c r="AD521" s="1">
        <v>2829.77</v>
      </c>
      <c r="AE521">
        <v>384.95</v>
      </c>
      <c r="AF521" s="1">
        <v>128708.84</v>
      </c>
      <c r="AG521">
        <v>279</v>
      </c>
      <c r="AH521" s="1">
        <v>40525</v>
      </c>
      <c r="AI521" s="1">
        <v>58059</v>
      </c>
      <c r="AJ521">
        <v>24.7</v>
      </c>
      <c r="AK521">
        <v>22.02</v>
      </c>
      <c r="AL521">
        <v>22.56</v>
      </c>
      <c r="AM521">
        <v>1.4</v>
      </c>
      <c r="AN521" s="1">
        <v>1582.27</v>
      </c>
      <c r="AO521">
        <v>1.1556</v>
      </c>
      <c r="AP521" s="1">
        <v>1199.6400000000001</v>
      </c>
      <c r="AQ521" s="1">
        <v>1889.96</v>
      </c>
      <c r="AR521" s="1">
        <v>5477.13</v>
      </c>
      <c r="AS521">
        <v>345.25</v>
      </c>
      <c r="AT521">
        <v>132.53</v>
      </c>
      <c r="AU521" s="1">
        <v>9044.52</v>
      </c>
      <c r="AV521" s="1">
        <v>5173.04</v>
      </c>
      <c r="AW521">
        <v>0.496</v>
      </c>
      <c r="AX521" s="1">
        <v>3976.9</v>
      </c>
      <c r="AY521">
        <v>0.38129999999999997</v>
      </c>
      <c r="AZ521">
        <v>713.57</v>
      </c>
      <c r="BA521">
        <v>6.8400000000000002E-2</v>
      </c>
      <c r="BB521">
        <v>566.37</v>
      </c>
      <c r="BC521">
        <v>5.4300000000000001E-2</v>
      </c>
      <c r="BD521" s="1">
        <v>10429.879999999999</v>
      </c>
      <c r="BE521" s="1">
        <v>4502.55</v>
      </c>
      <c r="BF521">
        <v>1.4642999999999999</v>
      </c>
      <c r="BG521">
        <v>0.59709999999999996</v>
      </c>
      <c r="BH521">
        <v>0.2009</v>
      </c>
      <c r="BI521">
        <v>0.1537</v>
      </c>
      <c r="BJ521">
        <v>3.73E-2</v>
      </c>
      <c r="BK521">
        <v>1.09E-2</v>
      </c>
    </row>
    <row r="522" spans="1:63" x14ac:dyDescent="0.25">
      <c r="A522" t="s">
        <v>520</v>
      </c>
      <c r="B522">
        <v>46243</v>
      </c>
      <c r="C522">
        <v>43</v>
      </c>
      <c r="D522">
        <v>70.41</v>
      </c>
      <c r="E522" s="1">
        <v>3027.76</v>
      </c>
      <c r="F522" s="1">
        <v>2985.32</v>
      </c>
      <c r="G522">
        <v>3.3E-3</v>
      </c>
      <c r="H522">
        <v>1E-3</v>
      </c>
      <c r="I522">
        <v>7.4000000000000003E-3</v>
      </c>
      <c r="J522">
        <v>2.3E-3</v>
      </c>
      <c r="K522">
        <v>0.1346</v>
      </c>
      <c r="L522">
        <v>0.81659999999999999</v>
      </c>
      <c r="M522">
        <v>3.4799999999999998E-2</v>
      </c>
      <c r="N522">
        <v>0.52270000000000005</v>
      </c>
      <c r="O522">
        <v>6.0900000000000003E-2</v>
      </c>
      <c r="P522">
        <v>0.13489999999999999</v>
      </c>
      <c r="Q522" s="1">
        <v>54967.67</v>
      </c>
      <c r="R522">
        <v>0.2079</v>
      </c>
      <c r="S522">
        <v>0.17419999999999999</v>
      </c>
      <c r="T522">
        <v>0.61799999999999999</v>
      </c>
      <c r="U522">
        <v>15</v>
      </c>
      <c r="V522" s="1">
        <v>82481.600000000006</v>
      </c>
      <c r="W522">
        <v>196.68</v>
      </c>
      <c r="X522" s="1">
        <v>89556.69</v>
      </c>
      <c r="Y522">
        <v>0.83979999999999999</v>
      </c>
      <c r="Z522">
        <v>0.1171</v>
      </c>
      <c r="AA522">
        <v>4.2999999999999997E-2</v>
      </c>
      <c r="AB522">
        <v>0.16020000000000001</v>
      </c>
      <c r="AC522">
        <v>89.56</v>
      </c>
      <c r="AD522" s="1">
        <v>3073</v>
      </c>
      <c r="AE522">
        <v>512.07000000000005</v>
      </c>
      <c r="AF522" s="1">
        <v>89857.55</v>
      </c>
      <c r="AG522">
        <v>98</v>
      </c>
      <c r="AH522" s="1">
        <v>29913</v>
      </c>
      <c r="AI522" s="1">
        <v>45214</v>
      </c>
      <c r="AJ522">
        <v>39.93</v>
      </c>
      <c r="AK522">
        <v>33.869999999999997</v>
      </c>
      <c r="AL522">
        <v>35.4</v>
      </c>
      <c r="AM522">
        <v>5.8</v>
      </c>
      <c r="AN522">
        <v>0</v>
      </c>
      <c r="AO522">
        <v>0.96740000000000004</v>
      </c>
      <c r="AP522" s="1">
        <v>1104.06</v>
      </c>
      <c r="AQ522" s="1">
        <v>1949.86</v>
      </c>
      <c r="AR522" s="1">
        <v>5565.53</v>
      </c>
      <c r="AS522">
        <v>593.99</v>
      </c>
      <c r="AT522">
        <v>280.2</v>
      </c>
      <c r="AU522" s="1">
        <v>9493.64</v>
      </c>
      <c r="AV522" s="1">
        <v>6878.3</v>
      </c>
      <c r="AW522">
        <v>0.61099999999999999</v>
      </c>
      <c r="AX522" s="1">
        <v>2496.0500000000002</v>
      </c>
      <c r="AY522">
        <v>0.22170000000000001</v>
      </c>
      <c r="AZ522">
        <v>850.83</v>
      </c>
      <c r="BA522">
        <v>7.5600000000000001E-2</v>
      </c>
      <c r="BB522" s="1">
        <v>1031.3599999999999</v>
      </c>
      <c r="BC522">
        <v>9.1600000000000001E-2</v>
      </c>
      <c r="BD522" s="1">
        <v>11256.53</v>
      </c>
      <c r="BE522" s="1">
        <v>6355.96</v>
      </c>
      <c r="BF522">
        <v>2.5345</v>
      </c>
      <c r="BG522">
        <v>0.56520000000000004</v>
      </c>
      <c r="BH522">
        <v>0.23849999999999999</v>
      </c>
      <c r="BI522">
        <v>0.14230000000000001</v>
      </c>
      <c r="BJ522">
        <v>3.8399999999999997E-2</v>
      </c>
      <c r="BK522">
        <v>1.5599999999999999E-2</v>
      </c>
    </row>
    <row r="523" spans="1:63" x14ac:dyDescent="0.25">
      <c r="A523" t="s">
        <v>521</v>
      </c>
      <c r="B523">
        <v>47399</v>
      </c>
      <c r="C523">
        <v>24</v>
      </c>
      <c r="D523">
        <v>78.430000000000007</v>
      </c>
      <c r="E523" s="1">
        <v>1882.4</v>
      </c>
      <c r="F523" s="1">
        <v>1857.19</v>
      </c>
      <c r="G523">
        <v>7.4999999999999997E-3</v>
      </c>
      <c r="H523">
        <v>0</v>
      </c>
      <c r="I523">
        <v>5.8999999999999999E-3</v>
      </c>
      <c r="J523">
        <v>0</v>
      </c>
      <c r="K523">
        <v>1.6400000000000001E-2</v>
      </c>
      <c r="L523">
        <v>0.93579999999999997</v>
      </c>
      <c r="M523">
        <v>3.44E-2</v>
      </c>
      <c r="N523">
        <v>0.36969999999999997</v>
      </c>
      <c r="O523">
        <v>2.2000000000000001E-3</v>
      </c>
      <c r="P523">
        <v>0.16919999999999999</v>
      </c>
      <c r="Q523" s="1">
        <v>59865.33</v>
      </c>
      <c r="R523">
        <v>0.31780000000000003</v>
      </c>
      <c r="S523">
        <v>0.1963</v>
      </c>
      <c r="T523">
        <v>0.48599999999999999</v>
      </c>
      <c r="U523">
        <v>13</v>
      </c>
      <c r="V523" s="1">
        <v>88272.31</v>
      </c>
      <c r="W523">
        <v>140.58000000000001</v>
      </c>
      <c r="X523" s="1">
        <v>203460.85</v>
      </c>
      <c r="Y523">
        <v>0.72650000000000003</v>
      </c>
      <c r="Z523">
        <v>8.9200000000000002E-2</v>
      </c>
      <c r="AA523">
        <v>0.18429999999999999</v>
      </c>
      <c r="AB523">
        <v>0.27350000000000002</v>
      </c>
      <c r="AC523">
        <v>203.46</v>
      </c>
      <c r="AD523" s="1">
        <v>7253.79</v>
      </c>
      <c r="AE523">
        <v>742.44</v>
      </c>
      <c r="AF523" s="1">
        <v>217992.65</v>
      </c>
      <c r="AG523">
        <v>546</v>
      </c>
      <c r="AH523" s="1">
        <v>44721</v>
      </c>
      <c r="AI523" s="1">
        <v>79553</v>
      </c>
      <c r="AJ523">
        <v>47.6</v>
      </c>
      <c r="AK523">
        <v>32.01</v>
      </c>
      <c r="AL523">
        <v>40.6</v>
      </c>
      <c r="AM523">
        <v>3.4</v>
      </c>
      <c r="AN523">
        <v>0</v>
      </c>
      <c r="AO523">
        <v>0.48770000000000002</v>
      </c>
      <c r="AP523" s="1">
        <v>1437.25</v>
      </c>
      <c r="AQ523" s="1">
        <v>1969.41</v>
      </c>
      <c r="AR523" s="1">
        <v>6193.01</v>
      </c>
      <c r="AS523">
        <v>705.98</v>
      </c>
      <c r="AT523">
        <v>356.27</v>
      </c>
      <c r="AU523" s="1">
        <v>10661.91</v>
      </c>
      <c r="AV523" s="1">
        <v>3796.81</v>
      </c>
      <c r="AW523">
        <v>0.29449999999999998</v>
      </c>
      <c r="AX523" s="1">
        <v>6161.87</v>
      </c>
      <c r="AY523">
        <v>0.47789999999999999</v>
      </c>
      <c r="AZ523" s="1">
        <v>2177.64</v>
      </c>
      <c r="BA523">
        <v>0.16889999999999999</v>
      </c>
      <c r="BB523">
        <v>758.06</v>
      </c>
      <c r="BC523">
        <v>5.8799999999999998E-2</v>
      </c>
      <c r="BD523" s="1">
        <v>12894.37</v>
      </c>
      <c r="BE523" s="1">
        <v>2141.1999999999998</v>
      </c>
      <c r="BF523">
        <v>0.23569999999999999</v>
      </c>
      <c r="BG523">
        <v>0.55689999999999995</v>
      </c>
      <c r="BH523">
        <v>0.19889999999999999</v>
      </c>
      <c r="BI523">
        <v>0.19</v>
      </c>
      <c r="BJ523">
        <v>3.8100000000000002E-2</v>
      </c>
      <c r="BK523">
        <v>1.61E-2</v>
      </c>
    </row>
    <row r="524" spans="1:63" x14ac:dyDescent="0.25">
      <c r="A524" t="s">
        <v>522</v>
      </c>
      <c r="B524">
        <v>44891</v>
      </c>
      <c r="C524">
        <v>41</v>
      </c>
      <c r="D524">
        <v>70.37</v>
      </c>
      <c r="E524" s="1">
        <v>2885.36</v>
      </c>
      <c r="F524" s="1">
        <v>2610.12</v>
      </c>
      <c r="G524">
        <v>8.8000000000000005E-3</v>
      </c>
      <c r="H524">
        <v>5.0000000000000001E-4</v>
      </c>
      <c r="I524">
        <v>1.43E-2</v>
      </c>
      <c r="J524">
        <v>0</v>
      </c>
      <c r="K524">
        <v>4.2200000000000001E-2</v>
      </c>
      <c r="L524">
        <v>0.89639999999999997</v>
      </c>
      <c r="M524">
        <v>3.78E-2</v>
      </c>
      <c r="N524">
        <v>0.46589999999999998</v>
      </c>
      <c r="O524">
        <v>4.4999999999999997E-3</v>
      </c>
      <c r="P524">
        <v>0.15809999999999999</v>
      </c>
      <c r="Q524" s="1">
        <v>49363.39</v>
      </c>
      <c r="R524">
        <v>0.35709999999999997</v>
      </c>
      <c r="S524">
        <v>0.1623</v>
      </c>
      <c r="T524">
        <v>0.48049999999999998</v>
      </c>
      <c r="U524">
        <v>21</v>
      </c>
      <c r="V524" s="1">
        <v>71424.100000000006</v>
      </c>
      <c r="W524">
        <v>134.49</v>
      </c>
      <c r="X524" s="1">
        <v>121356.13</v>
      </c>
      <c r="Y524">
        <v>0.75800000000000001</v>
      </c>
      <c r="Z524">
        <v>0.16350000000000001</v>
      </c>
      <c r="AA524">
        <v>7.85E-2</v>
      </c>
      <c r="AB524">
        <v>0.24199999999999999</v>
      </c>
      <c r="AC524">
        <v>121.36</v>
      </c>
      <c r="AD524" s="1">
        <v>4361.3999999999996</v>
      </c>
      <c r="AE524">
        <v>496.42</v>
      </c>
      <c r="AF524" s="1">
        <v>115514.33</v>
      </c>
      <c r="AG524">
        <v>215</v>
      </c>
      <c r="AH524" s="1">
        <v>28787</v>
      </c>
      <c r="AI524" s="1">
        <v>44893</v>
      </c>
      <c r="AJ524">
        <v>54.8</v>
      </c>
      <c r="AK524">
        <v>31.47</v>
      </c>
      <c r="AL524">
        <v>47.59</v>
      </c>
      <c r="AM524">
        <v>4</v>
      </c>
      <c r="AN524">
        <v>0</v>
      </c>
      <c r="AO524">
        <v>0.95089999999999997</v>
      </c>
      <c r="AP524" s="1">
        <v>1012.41</v>
      </c>
      <c r="AQ524" s="1">
        <v>1358.96</v>
      </c>
      <c r="AR524" s="1">
        <v>4627.4799999999996</v>
      </c>
      <c r="AS524">
        <v>517.19000000000005</v>
      </c>
      <c r="AT524">
        <v>308.39</v>
      </c>
      <c r="AU524" s="1">
        <v>7824.43</v>
      </c>
      <c r="AV524" s="1">
        <v>5633.14</v>
      </c>
      <c r="AW524">
        <v>0.497</v>
      </c>
      <c r="AX524" s="1">
        <v>4121.6499999999996</v>
      </c>
      <c r="AY524">
        <v>0.36370000000000002</v>
      </c>
      <c r="AZ524">
        <v>898.26</v>
      </c>
      <c r="BA524">
        <v>7.9299999999999995E-2</v>
      </c>
      <c r="BB524">
        <v>680.14</v>
      </c>
      <c r="BC524">
        <v>0.06</v>
      </c>
      <c r="BD524" s="1">
        <v>11333.19</v>
      </c>
      <c r="BE524" s="1">
        <v>3637.95</v>
      </c>
      <c r="BF524">
        <v>1.1633</v>
      </c>
      <c r="BG524">
        <v>0.50939999999999996</v>
      </c>
      <c r="BH524">
        <v>0.17469999999999999</v>
      </c>
      <c r="BI524">
        <v>0.26479999999999998</v>
      </c>
      <c r="BJ524">
        <v>3.0499999999999999E-2</v>
      </c>
      <c r="BK524">
        <v>2.0400000000000001E-2</v>
      </c>
    </row>
    <row r="525" spans="1:63" x14ac:dyDescent="0.25">
      <c r="A525" t="s">
        <v>523</v>
      </c>
      <c r="B525">
        <v>45617</v>
      </c>
      <c r="C525">
        <v>28</v>
      </c>
      <c r="D525">
        <v>87.72</v>
      </c>
      <c r="E525" s="1">
        <v>2456.25</v>
      </c>
      <c r="F525" s="1">
        <v>2458.17</v>
      </c>
      <c r="G525">
        <v>1.06E-2</v>
      </c>
      <c r="H525">
        <v>0</v>
      </c>
      <c r="I525">
        <v>5.7999999999999996E-3</v>
      </c>
      <c r="J525">
        <v>1.1999999999999999E-3</v>
      </c>
      <c r="K525">
        <v>2.1899999999999999E-2</v>
      </c>
      <c r="L525">
        <v>0.94289999999999996</v>
      </c>
      <c r="M525">
        <v>1.7600000000000001E-2</v>
      </c>
      <c r="N525">
        <v>0.1646</v>
      </c>
      <c r="O525">
        <v>8.9999999999999993E-3</v>
      </c>
      <c r="P525">
        <v>0.1313</v>
      </c>
      <c r="Q525" s="1">
        <v>53979.09</v>
      </c>
      <c r="R525">
        <v>0.20860000000000001</v>
      </c>
      <c r="S525">
        <v>0.22700000000000001</v>
      </c>
      <c r="T525">
        <v>0.56440000000000001</v>
      </c>
      <c r="U525">
        <v>13.5</v>
      </c>
      <c r="V525" s="1">
        <v>86840.59</v>
      </c>
      <c r="W525">
        <v>179.02</v>
      </c>
      <c r="X525" s="1">
        <v>152730.03</v>
      </c>
      <c r="Y525">
        <v>0.76459999999999995</v>
      </c>
      <c r="Z525">
        <v>0.2097</v>
      </c>
      <c r="AA525">
        <v>2.5600000000000001E-2</v>
      </c>
      <c r="AB525">
        <v>0.2354</v>
      </c>
      <c r="AC525">
        <v>152.72999999999999</v>
      </c>
      <c r="AD525" s="1">
        <v>6777.33</v>
      </c>
      <c r="AE525">
        <v>786.3</v>
      </c>
      <c r="AF525" s="1">
        <v>163134.96</v>
      </c>
      <c r="AG525">
        <v>443</v>
      </c>
      <c r="AH525" s="1">
        <v>39767</v>
      </c>
      <c r="AI525" s="1">
        <v>69560</v>
      </c>
      <c r="AJ525">
        <v>55.98</v>
      </c>
      <c r="AK525">
        <v>44.09</v>
      </c>
      <c r="AL525">
        <v>43.99</v>
      </c>
      <c r="AM525">
        <v>5.4</v>
      </c>
      <c r="AN525">
        <v>0</v>
      </c>
      <c r="AO525">
        <v>0.80559999999999998</v>
      </c>
      <c r="AP525" s="1">
        <v>1289.72</v>
      </c>
      <c r="AQ525" s="1">
        <v>1418.6</v>
      </c>
      <c r="AR525" s="1">
        <v>5463.24</v>
      </c>
      <c r="AS525">
        <v>450.81</v>
      </c>
      <c r="AT525">
        <v>226.46</v>
      </c>
      <c r="AU525" s="1">
        <v>8848.83</v>
      </c>
      <c r="AV525" s="1">
        <v>4174.8999999999996</v>
      </c>
      <c r="AW525">
        <v>0.38229999999999997</v>
      </c>
      <c r="AX525" s="1">
        <v>5362.75</v>
      </c>
      <c r="AY525">
        <v>0.49109999999999998</v>
      </c>
      <c r="AZ525" s="1">
        <v>1043.94</v>
      </c>
      <c r="BA525">
        <v>9.5600000000000004E-2</v>
      </c>
      <c r="BB525">
        <v>339.28</v>
      </c>
      <c r="BC525">
        <v>3.1099999999999999E-2</v>
      </c>
      <c r="BD525" s="1">
        <v>10920.88</v>
      </c>
      <c r="BE525" s="1">
        <v>2870.57</v>
      </c>
      <c r="BF525">
        <v>0.55489999999999995</v>
      </c>
      <c r="BG525">
        <v>0.60980000000000001</v>
      </c>
      <c r="BH525">
        <v>0.20080000000000001</v>
      </c>
      <c r="BI525">
        <v>0.1008</v>
      </c>
      <c r="BJ525">
        <v>2.7699999999999999E-2</v>
      </c>
      <c r="BK525">
        <v>6.0999999999999999E-2</v>
      </c>
    </row>
    <row r="526" spans="1:63" x14ac:dyDescent="0.25">
      <c r="A526" t="s">
        <v>524</v>
      </c>
      <c r="B526">
        <v>44909</v>
      </c>
      <c r="C526">
        <v>70</v>
      </c>
      <c r="D526">
        <v>466.22</v>
      </c>
      <c r="E526" s="1">
        <v>32635.37</v>
      </c>
      <c r="F526" s="1">
        <v>21983.040000000001</v>
      </c>
      <c r="G526">
        <v>5.1999999999999998E-3</v>
      </c>
      <c r="H526">
        <v>2.0000000000000001E-4</v>
      </c>
      <c r="I526">
        <v>0.41949999999999998</v>
      </c>
      <c r="J526">
        <v>1E-3</v>
      </c>
      <c r="K526">
        <v>0.10639999999999999</v>
      </c>
      <c r="L526">
        <v>0.37580000000000002</v>
      </c>
      <c r="M526">
        <v>9.1899999999999996E-2</v>
      </c>
      <c r="N526">
        <v>0.63460000000000005</v>
      </c>
      <c r="O526">
        <v>1.55E-2</v>
      </c>
      <c r="P526">
        <v>0.21299999999999999</v>
      </c>
      <c r="Q526" s="1">
        <v>48271.77</v>
      </c>
      <c r="R526">
        <v>0.25369999999999998</v>
      </c>
      <c r="S526">
        <v>8.3599999999999994E-2</v>
      </c>
      <c r="T526">
        <v>0.66269999999999996</v>
      </c>
      <c r="U526">
        <v>179</v>
      </c>
      <c r="V526" s="1">
        <v>71054.02</v>
      </c>
      <c r="W526">
        <v>182.16</v>
      </c>
      <c r="X526" s="1">
        <v>69129.95</v>
      </c>
      <c r="Y526">
        <v>0.63419999999999999</v>
      </c>
      <c r="Z526">
        <v>0.2989</v>
      </c>
      <c r="AA526">
        <v>6.6900000000000001E-2</v>
      </c>
      <c r="AB526">
        <v>0.36580000000000001</v>
      </c>
      <c r="AC526">
        <v>69.13</v>
      </c>
      <c r="AD526" s="1">
        <v>3334.18</v>
      </c>
      <c r="AE526">
        <v>375.22</v>
      </c>
      <c r="AF526" s="1">
        <v>66888.52</v>
      </c>
      <c r="AG526">
        <v>33</v>
      </c>
      <c r="AH526" s="1">
        <v>24983</v>
      </c>
      <c r="AI526" s="1">
        <v>37612</v>
      </c>
      <c r="AJ526">
        <v>66</v>
      </c>
      <c r="AK526">
        <v>41.42</v>
      </c>
      <c r="AL526">
        <v>58.71</v>
      </c>
      <c r="AM526">
        <v>3.6</v>
      </c>
      <c r="AN526">
        <v>0</v>
      </c>
      <c r="AO526">
        <v>1.0448999999999999</v>
      </c>
      <c r="AP526" s="1">
        <v>1935.46</v>
      </c>
      <c r="AQ526" s="1">
        <v>2756.53</v>
      </c>
      <c r="AR526" s="1">
        <v>7177.06</v>
      </c>
      <c r="AS526">
        <v>776.79</v>
      </c>
      <c r="AT526">
        <v>621.21</v>
      </c>
      <c r="AU526" s="1">
        <v>13267.05</v>
      </c>
      <c r="AV526" s="1">
        <v>11474.75</v>
      </c>
      <c r="AW526">
        <v>0.61170000000000002</v>
      </c>
      <c r="AX526" s="1">
        <v>4343.29</v>
      </c>
      <c r="AY526">
        <v>0.23150000000000001</v>
      </c>
      <c r="AZ526">
        <v>486.16</v>
      </c>
      <c r="BA526">
        <v>2.5899999999999999E-2</v>
      </c>
      <c r="BB526" s="1">
        <v>2454.4299999999998</v>
      </c>
      <c r="BC526">
        <v>0.1308</v>
      </c>
      <c r="BD526" s="1">
        <v>18758.63</v>
      </c>
      <c r="BE526" s="1">
        <v>4672.45</v>
      </c>
      <c r="BF526">
        <v>2.5114999999999998</v>
      </c>
      <c r="BG526">
        <v>0.4254</v>
      </c>
      <c r="BH526">
        <v>0.20050000000000001</v>
      </c>
      <c r="BI526">
        <v>0.33810000000000001</v>
      </c>
      <c r="BJ526">
        <v>2.6800000000000001E-2</v>
      </c>
      <c r="BK526">
        <v>9.1000000000000004E-3</v>
      </c>
    </row>
    <row r="527" spans="1:63" x14ac:dyDescent="0.25">
      <c r="A527" t="s">
        <v>525</v>
      </c>
      <c r="B527">
        <v>44917</v>
      </c>
      <c r="C527">
        <v>5</v>
      </c>
      <c r="D527">
        <v>157.91999999999999</v>
      </c>
      <c r="E527">
        <v>789.6</v>
      </c>
      <c r="F527">
        <v>937.76</v>
      </c>
      <c r="G527">
        <v>8.3000000000000001E-3</v>
      </c>
      <c r="H527">
        <v>1.1000000000000001E-3</v>
      </c>
      <c r="I527">
        <v>1.8700000000000001E-2</v>
      </c>
      <c r="J527">
        <v>2.0999999999999999E-3</v>
      </c>
      <c r="K527">
        <v>8.0000000000000002E-3</v>
      </c>
      <c r="L527">
        <v>0.91269999999999996</v>
      </c>
      <c r="M527">
        <v>4.9099999999999998E-2</v>
      </c>
      <c r="N527">
        <v>0.59599999999999997</v>
      </c>
      <c r="O527">
        <v>0</v>
      </c>
      <c r="P527">
        <v>0.11219999999999999</v>
      </c>
      <c r="Q527" s="1">
        <v>43203.17</v>
      </c>
      <c r="R527">
        <v>0.2258</v>
      </c>
      <c r="S527">
        <v>0.129</v>
      </c>
      <c r="T527">
        <v>0.6452</v>
      </c>
      <c r="U527">
        <v>5.6</v>
      </c>
      <c r="V527" s="1">
        <v>75371.429999999993</v>
      </c>
      <c r="W527">
        <v>137.09</v>
      </c>
      <c r="X527" s="1">
        <v>99873.62</v>
      </c>
      <c r="Y527">
        <v>0.67969999999999997</v>
      </c>
      <c r="Z527">
        <v>0.13550000000000001</v>
      </c>
      <c r="AA527">
        <v>0.18479999999999999</v>
      </c>
      <c r="AB527">
        <v>0.32029999999999997</v>
      </c>
      <c r="AC527">
        <v>99.87</v>
      </c>
      <c r="AD527" s="1">
        <v>2716.81</v>
      </c>
      <c r="AE527">
        <v>391.19</v>
      </c>
      <c r="AF527" s="1">
        <v>70691.86</v>
      </c>
      <c r="AG527">
        <v>42</v>
      </c>
      <c r="AH527" s="1">
        <v>29818</v>
      </c>
      <c r="AI527" s="1">
        <v>44929</v>
      </c>
      <c r="AJ527">
        <v>40.049999999999997</v>
      </c>
      <c r="AK527">
        <v>22.88</v>
      </c>
      <c r="AL527">
        <v>31.34</v>
      </c>
      <c r="AM527">
        <v>5.15</v>
      </c>
      <c r="AN527">
        <v>0</v>
      </c>
      <c r="AO527">
        <v>0.48060000000000003</v>
      </c>
      <c r="AP527" s="1">
        <v>1312.46</v>
      </c>
      <c r="AQ527" s="1">
        <v>1883.64</v>
      </c>
      <c r="AR527" s="1">
        <v>4593.75</v>
      </c>
      <c r="AS527">
        <v>272.3</v>
      </c>
      <c r="AT527">
        <v>115.85</v>
      </c>
      <c r="AU527" s="1">
        <v>8178</v>
      </c>
      <c r="AV527" s="1">
        <v>6750.67</v>
      </c>
      <c r="AW527">
        <v>0.62870000000000004</v>
      </c>
      <c r="AX527" s="1">
        <v>1725.49</v>
      </c>
      <c r="AY527">
        <v>0.16070000000000001</v>
      </c>
      <c r="AZ527" s="1">
        <v>1448.76</v>
      </c>
      <c r="BA527">
        <v>0.13489999999999999</v>
      </c>
      <c r="BB527">
        <v>813.07</v>
      </c>
      <c r="BC527">
        <v>7.5700000000000003E-2</v>
      </c>
      <c r="BD527" s="1">
        <v>10738</v>
      </c>
      <c r="BE527" s="1">
        <v>7461.59</v>
      </c>
      <c r="BF527">
        <v>2.5951</v>
      </c>
      <c r="BG527">
        <v>0.50870000000000004</v>
      </c>
      <c r="BH527">
        <v>0.21410000000000001</v>
      </c>
      <c r="BI527">
        <v>0.16789999999999999</v>
      </c>
      <c r="BJ527">
        <v>9.1899999999999996E-2</v>
      </c>
      <c r="BK527">
        <v>1.7399999999999999E-2</v>
      </c>
    </row>
    <row r="528" spans="1:63" x14ac:dyDescent="0.25">
      <c r="A528" t="s">
        <v>526</v>
      </c>
      <c r="B528">
        <v>91397</v>
      </c>
      <c r="C528">
        <v>58</v>
      </c>
      <c r="D528">
        <v>16.3</v>
      </c>
      <c r="E528">
        <v>945.22</v>
      </c>
      <c r="F528">
        <v>842.08</v>
      </c>
      <c r="G528">
        <v>4.4000000000000003E-3</v>
      </c>
      <c r="H528">
        <v>5.9999999999999995E-4</v>
      </c>
      <c r="I528">
        <v>3.5999999999999999E-3</v>
      </c>
      <c r="J528">
        <v>1.1999999999999999E-3</v>
      </c>
      <c r="K528">
        <v>1.4999999999999999E-2</v>
      </c>
      <c r="L528">
        <v>0.9637</v>
      </c>
      <c r="M528">
        <v>1.15E-2</v>
      </c>
      <c r="N528">
        <v>0.40139999999999998</v>
      </c>
      <c r="O528">
        <v>0</v>
      </c>
      <c r="P528">
        <v>8.5800000000000001E-2</v>
      </c>
      <c r="Q528" s="1">
        <v>52750.03</v>
      </c>
      <c r="R528">
        <v>0.18029999999999999</v>
      </c>
      <c r="S528">
        <v>0.1148</v>
      </c>
      <c r="T528">
        <v>0.70489999999999997</v>
      </c>
      <c r="U528">
        <v>7.3</v>
      </c>
      <c r="V528" s="1">
        <v>65650.27</v>
      </c>
      <c r="W528">
        <v>117.8</v>
      </c>
      <c r="X528" s="1">
        <v>141902.06</v>
      </c>
      <c r="Y528">
        <v>0.86019999999999996</v>
      </c>
      <c r="Z528">
        <v>8.8900000000000007E-2</v>
      </c>
      <c r="AA528">
        <v>5.0900000000000001E-2</v>
      </c>
      <c r="AB528">
        <v>0.13980000000000001</v>
      </c>
      <c r="AC528">
        <v>141.9</v>
      </c>
      <c r="AD528" s="1">
        <v>5263.68</v>
      </c>
      <c r="AE528">
        <v>621.98</v>
      </c>
      <c r="AF528" s="1">
        <v>138503.87</v>
      </c>
      <c r="AG528">
        <v>345</v>
      </c>
      <c r="AH528" s="1">
        <v>31705</v>
      </c>
      <c r="AI528" s="1">
        <v>46200</v>
      </c>
      <c r="AJ528">
        <v>44.03</v>
      </c>
      <c r="AK528">
        <v>35.99</v>
      </c>
      <c r="AL528">
        <v>43.76</v>
      </c>
      <c r="AM528">
        <v>4.4000000000000004</v>
      </c>
      <c r="AN528">
        <v>623.26</v>
      </c>
      <c r="AO528">
        <v>1.7266999999999999</v>
      </c>
      <c r="AP528" s="1">
        <v>1174.92</v>
      </c>
      <c r="AQ528" s="1">
        <v>1783.51</v>
      </c>
      <c r="AR528" s="1">
        <v>6244.56</v>
      </c>
      <c r="AS528">
        <v>742.71</v>
      </c>
      <c r="AT528">
        <v>479.67</v>
      </c>
      <c r="AU528" s="1">
        <v>10425.4</v>
      </c>
      <c r="AV528" s="1">
        <v>6206.87</v>
      </c>
      <c r="AW528">
        <v>0.47049999999999997</v>
      </c>
      <c r="AX528" s="1">
        <v>5403.92</v>
      </c>
      <c r="AY528">
        <v>0.40960000000000002</v>
      </c>
      <c r="AZ528">
        <v>906.26</v>
      </c>
      <c r="BA528">
        <v>6.8699999999999997E-2</v>
      </c>
      <c r="BB528">
        <v>675.42</v>
      </c>
      <c r="BC528">
        <v>5.1200000000000002E-2</v>
      </c>
      <c r="BD528" s="1">
        <v>13192.47</v>
      </c>
      <c r="BE528" s="1">
        <v>4305.03</v>
      </c>
      <c r="BF528">
        <v>1.5078</v>
      </c>
      <c r="BG528">
        <v>0.52300000000000002</v>
      </c>
      <c r="BH528">
        <v>0.23100000000000001</v>
      </c>
      <c r="BI528">
        <v>0.19700000000000001</v>
      </c>
      <c r="BJ528">
        <v>3.2500000000000001E-2</v>
      </c>
      <c r="BK528">
        <v>1.6400000000000001E-2</v>
      </c>
    </row>
    <row r="529" spans="1:63" x14ac:dyDescent="0.25">
      <c r="A529" t="s">
        <v>527</v>
      </c>
      <c r="B529">
        <v>48876</v>
      </c>
      <c r="C529">
        <v>230</v>
      </c>
      <c r="D529">
        <v>13.25</v>
      </c>
      <c r="E529" s="1">
        <v>3046.45</v>
      </c>
      <c r="F529" s="1">
        <v>3044.55</v>
      </c>
      <c r="G529">
        <v>6.1999999999999998E-3</v>
      </c>
      <c r="H529">
        <v>1E-4</v>
      </c>
      <c r="I529">
        <v>1.0200000000000001E-2</v>
      </c>
      <c r="J529">
        <v>1E-3</v>
      </c>
      <c r="K529">
        <v>9.2999999999999992E-3</v>
      </c>
      <c r="L529">
        <v>0.94279999999999997</v>
      </c>
      <c r="M529">
        <v>3.0499999999999999E-2</v>
      </c>
      <c r="N529">
        <v>0.34870000000000001</v>
      </c>
      <c r="O529">
        <v>0</v>
      </c>
      <c r="P529">
        <v>0.14269999999999999</v>
      </c>
      <c r="Q529" s="1">
        <v>51389.66</v>
      </c>
      <c r="R529">
        <v>0.44230000000000003</v>
      </c>
      <c r="S529">
        <v>0.15379999999999999</v>
      </c>
      <c r="T529">
        <v>0.40379999999999999</v>
      </c>
      <c r="U529">
        <v>20.100000000000001</v>
      </c>
      <c r="V529" s="1">
        <v>71485.919999999998</v>
      </c>
      <c r="W529">
        <v>147.66</v>
      </c>
      <c r="X529" s="1">
        <v>128354.08</v>
      </c>
      <c r="Y529">
        <v>0.69010000000000005</v>
      </c>
      <c r="Z529">
        <v>0.15770000000000001</v>
      </c>
      <c r="AA529">
        <v>0.1522</v>
      </c>
      <c r="AB529">
        <v>0.30990000000000001</v>
      </c>
      <c r="AC529">
        <v>128.35</v>
      </c>
      <c r="AD529" s="1">
        <v>3235.75</v>
      </c>
      <c r="AE529">
        <v>301.06</v>
      </c>
      <c r="AF529" s="1">
        <v>109280.3</v>
      </c>
      <c r="AG529">
        <v>180</v>
      </c>
      <c r="AH529" s="1">
        <v>32278</v>
      </c>
      <c r="AI529" s="1">
        <v>50607</v>
      </c>
      <c r="AJ529">
        <v>38.75</v>
      </c>
      <c r="AK529">
        <v>22.45</v>
      </c>
      <c r="AL529">
        <v>24.22</v>
      </c>
      <c r="AM529">
        <v>4.45</v>
      </c>
      <c r="AN529">
        <v>0</v>
      </c>
      <c r="AO529">
        <v>0.69569999999999999</v>
      </c>
      <c r="AP529" s="1">
        <v>1346.63</v>
      </c>
      <c r="AQ529" s="1">
        <v>1796.85</v>
      </c>
      <c r="AR529" s="1">
        <v>5478.59</v>
      </c>
      <c r="AS529">
        <v>271.70999999999998</v>
      </c>
      <c r="AT529">
        <v>16.75</v>
      </c>
      <c r="AU529" s="1">
        <v>8910.52</v>
      </c>
      <c r="AV529" s="1">
        <v>6749.24</v>
      </c>
      <c r="AW529">
        <v>0.64670000000000005</v>
      </c>
      <c r="AX529" s="1">
        <v>2730.16</v>
      </c>
      <c r="AY529">
        <v>0.2616</v>
      </c>
      <c r="AZ529">
        <v>439.42</v>
      </c>
      <c r="BA529">
        <v>4.2099999999999999E-2</v>
      </c>
      <c r="BB529">
        <v>518.32000000000005</v>
      </c>
      <c r="BC529">
        <v>4.9700000000000001E-2</v>
      </c>
      <c r="BD529" s="1">
        <v>10437.14</v>
      </c>
      <c r="BE529" s="1">
        <v>5241.16</v>
      </c>
      <c r="BF529">
        <v>1.8307</v>
      </c>
      <c r="BG529">
        <v>0.51559999999999995</v>
      </c>
      <c r="BH529">
        <v>0.22600000000000001</v>
      </c>
      <c r="BI529">
        <v>0.1283</v>
      </c>
      <c r="BJ529">
        <v>3.4200000000000001E-2</v>
      </c>
      <c r="BK529">
        <v>9.5899999999999999E-2</v>
      </c>
    </row>
    <row r="530" spans="1:63" x14ac:dyDescent="0.25">
      <c r="A530" t="s">
        <v>528</v>
      </c>
      <c r="B530">
        <v>46680</v>
      </c>
      <c r="C530">
        <v>86</v>
      </c>
      <c r="D530">
        <v>8.57</v>
      </c>
      <c r="E530">
        <v>736.79</v>
      </c>
      <c r="F530">
        <v>734.1</v>
      </c>
      <c r="G530">
        <v>0</v>
      </c>
      <c r="H530">
        <v>0</v>
      </c>
      <c r="I530">
        <v>8.9999999999999998E-4</v>
      </c>
      <c r="J530">
        <v>5.4000000000000003E-3</v>
      </c>
      <c r="K530">
        <v>4.1000000000000003E-3</v>
      </c>
      <c r="L530">
        <v>0.9637</v>
      </c>
      <c r="M530">
        <v>2.5899999999999999E-2</v>
      </c>
      <c r="N530">
        <v>0.43419999999999997</v>
      </c>
      <c r="O530">
        <v>0</v>
      </c>
      <c r="P530">
        <v>8.9700000000000002E-2</v>
      </c>
      <c r="Q530" s="1">
        <v>46943.66</v>
      </c>
      <c r="R530">
        <v>0.25929999999999997</v>
      </c>
      <c r="S530">
        <v>0.31480000000000002</v>
      </c>
      <c r="T530">
        <v>0.4259</v>
      </c>
      <c r="U530">
        <v>7</v>
      </c>
      <c r="V530" s="1">
        <v>61396.14</v>
      </c>
      <c r="W530">
        <v>99.65</v>
      </c>
      <c r="X530" s="1">
        <v>166739.03</v>
      </c>
      <c r="Y530">
        <v>0.84260000000000002</v>
      </c>
      <c r="Z530">
        <v>2.58E-2</v>
      </c>
      <c r="AA530">
        <v>0.13159999999999999</v>
      </c>
      <c r="AB530">
        <v>0.15740000000000001</v>
      </c>
      <c r="AC530">
        <v>166.74</v>
      </c>
      <c r="AD530" s="1">
        <v>3851.35</v>
      </c>
      <c r="AE530">
        <v>454.92</v>
      </c>
      <c r="AF530" s="1">
        <v>130930.23</v>
      </c>
      <c r="AG530">
        <v>293</v>
      </c>
      <c r="AH530" s="1">
        <v>30856</v>
      </c>
      <c r="AI530" s="1">
        <v>45200</v>
      </c>
      <c r="AJ530">
        <v>27.68</v>
      </c>
      <c r="AK530">
        <v>22.38</v>
      </c>
      <c r="AL530">
        <v>23.1</v>
      </c>
      <c r="AM530">
        <v>4.8</v>
      </c>
      <c r="AN530" s="1">
        <v>1611.23</v>
      </c>
      <c r="AO530">
        <v>2.0916000000000001</v>
      </c>
      <c r="AP530" s="1">
        <v>1232.54</v>
      </c>
      <c r="AQ530" s="1">
        <v>1847.11</v>
      </c>
      <c r="AR530" s="1">
        <v>4968.2</v>
      </c>
      <c r="AS530">
        <v>648.32000000000005</v>
      </c>
      <c r="AT530">
        <v>492.48</v>
      </c>
      <c r="AU530" s="1">
        <v>9188.61</v>
      </c>
      <c r="AV530" s="1">
        <v>6156.15</v>
      </c>
      <c r="AW530">
        <v>0.45950000000000002</v>
      </c>
      <c r="AX530" s="1">
        <v>4747.6499999999996</v>
      </c>
      <c r="AY530">
        <v>0.35439999999999999</v>
      </c>
      <c r="AZ530" s="1">
        <v>1781.92</v>
      </c>
      <c r="BA530">
        <v>0.13300000000000001</v>
      </c>
      <c r="BB530">
        <v>711.65</v>
      </c>
      <c r="BC530">
        <v>5.3100000000000001E-2</v>
      </c>
      <c r="BD530" s="1">
        <v>13397.38</v>
      </c>
      <c r="BE530" s="1">
        <v>5986.38</v>
      </c>
      <c r="BF530">
        <v>2.6619999999999999</v>
      </c>
      <c r="BG530">
        <v>0.52790000000000004</v>
      </c>
      <c r="BH530">
        <v>0.2152</v>
      </c>
      <c r="BI530">
        <v>0.18090000000000001</v>
      </c>
      <c r="BJ530">
        <v>4.0399999999999998E-2</v>
      </c>
      <c r="BK530">
        <v>3.56E-2</v>
      </c>
    </row>
    <row r="531" spans="1:63" x14ac:dyDescent="0.25">
      <c r="A531" t="s">
        <v>529</v>
      </c>
      <c r="B531">
        <v>46201</v>
      </c>
      <c r="C531">
        <v>83</v>
      </c>
      <c r="D531">
        <v>11.02</v>
      </c>
      <c r="E531">
        <v>915.01</v>
      </c>
      <c r="F531">
        <v>842.57</v>
      </c>
      <c r="G531">
        <v>2.3E-3</v>
      </c>
      <c r="H531">
        <v>2.3999999999999998E-3</v>
      </c>
      <c r="I531">
        <v>3.5000000000000001E-3</v>
      </c>
      <c r="J531">
        <v>2.3999999999999998E-3</v>
      </c>
      <c r="K531">
        <v>1.6299999999999999E-2</v>
      </c>
      <c r="L531">
        <v>0.94820000000000004</v>
      </c>
      <c r="M531">
        <v>2.4899999999999999E-2</v>
      </c>
      <c r="N531">
        <v>0.36530000000000001</v>
      </c>
      <c r="O531">
        <v>0</v>
      </c>
      <c r="P531">
        <v>0.1386</v>
      </c>
      <c r="Q531" s="1">
        <v>46080.57</v>
      </c>
      <c r="R531">
        <v>0.30559999999999998</v>
      </c>
      <c r="S531">
        <v>0.15279999999999999</v>
      </c>
      <c r="T531">
        <v>0.54169999999999996</v>
      </c>
      <c r="U531">
        <v>11.4</v>
      </c>
      <c r="V531" s="1">
        <v>60081.52</v>
      </c>
      <c r="W531">
        <v>77.64</v>
      </c>
      <c r="X531" s="1">
        <v>133456.79999999999</v>
      </c>
      <c r="Y531">
        <v>0.92569999999999997</v>
      </c>
      <c r="Z531">
        <v>3.8800000000000001E-2</v>
      </c>
      <c r="AA531">
        <v>3.5499999999999997E-2</v>
      </c>
      <c r="AB531">
        <v>7.4300000000000005E-2</v>
      </c>
      <c r="AC531">
        <v>133.46</v>
      </c>
      <c r="AD531" s="1">
        <v>2991.61</v>
      </c>
      <c r="AE531">
        <v>369.23</v>
      </c>
      <c r="AF531" s="1">
        <v>123720.69</v>
      </c>
      <c r="AG531">
        <v>258</v>
      </c>
      <c r="AH531" s="1">
        <v>36445</v>
      </c>
      <c r="AI531" s="1">
        <v>53172</v>
      </c>
      <c r="AJ531">
        <v>27.6</v>
      </c>
      <c r="AK531">
        <v>22</v>
      </c>
      <c r="AL531">
        <v>27.6</v>
      </c>
      <c r="AM531">
        <v>5</v>
      </c>
      <c r="AN531" s="1">
        <v>1978.23</v>
      </c>
      <c r="AO531">
        <v>1.4681999999999999</v>
      </c>
      <c r="AP531" s="1">
        <v>1816.12</v>
      </c>
      <c r="AQ531" s="1">
        <v>2369.04</v>
      </c>
      <c r="AR531" s="1">
        <v>4726.5</v>
      </c>
      <c r="AS531">
        <v>262.87</v>
      </c>
      <c r="AT531">
        <v>252.18</v>
      </c>
      <c r="AU531" s="1">
        <v>9426.67</v>
      </c>
      <c r="AV531" s="1">
        <v>6781.21</v>
      </c>
      <c r="AW531">
        <v>0.50060000000000004</v>
      </c>
      <c r="AX531" s="1">
        <v>4862.5</v>
      </c>
      <c r="AY531">
        <v>0.35899999999999999</v>
      </c>
      <c r="AZ531" s="1">
        <v>1183.8900000000001</v>
      </c>
      <c r="BA531">
        <v>8.7400000000000005E-2</v>
      </c>
      <c r="BB531">
        <v>718.3</v>
      </c>
      <c r="BC531">
        <v>5.2999999999999999E-2</v>
      </c>
      <c r="BD531" s="1">
        <v>13545.89</v>
      </c>
      <c r="BE531" s="1">
        <v>4936.42</v>
      </c>
      <c r="BF531">
        <v>1.4970000000000001</v>
      </c>
      <c r="BG531">
        <v>0.47989999999999999</v>
      </c>
      <c r="BH531">
        <v>0.19420000000000001</v>
      </c>
      <c r="BI531">
        <v>0.26740000000000003</v>
      </c>
      <c r="BJ531">
        <v>4.58E-2</v>
      </c>
      <c r="BK531">
        <v>1.2699999999999999E-2</v>
      </c>
    </row>
    <row r="532" spans="1:63" x14ac:dyDescent="0.25">
      <c r="A532" t="s">
        <v>530</v>
      </c>
      <c r="B532">
        <v>45922</v>
      </c>
      <c r="C532">
        <v>39</v>
      </c>
      <c r="D532">
        <v>21.04</v>
      </c>
      <c r="E532">
        <v>820.37</v>
      </c>
      <c r="F532">
        <v>831.86</v>
      </c>
      <c r="G532">
        <v>1.1999999999999999E-3</v>
      </c>
      <c r="H532">
        <v>0</v>
      </c>
      <c r="I532">
        <v>7.1000000000000004E-3</v>
      </c>
      <c r="J532">
        <v>0</v>
      </c>
      <c r="K532">
        <v>2.3999999999999998E-3</v>
      </c>
      <c r="L532">
        <v>0.96850000000000003</v>
      </c>
      <c r="M532">
        <v>2.0799999999999999E-2</v>
      </c>
      <c r="N532">
        <v>0.997</v>
      </c>
      <c r="O532">
        <v>0</v>
      </c>
      <c r="P532">
        <v>0.21590000000000001</v>
      </c>
      <c r="Q532" s="1">
        <v>49574.66</v>
      </c>
      <c r="R532">
        <v>0.26869999999999999</v>
      </c>
      <c r="S532">
        <v>0.1045</v>
      </c>
      <c r="T532">
        <v>0.62690000000000001</v>
      </c>
      <c r="U532">
        <v>10</v>
      </c>
      <c r="V532" s="1">
        <v>70044.600000000006</v>
      </c>
      <c r="W532">
        <v>79.41</v>
      </c>
      <c r="X532" s="1">
        <v>52158.73</v>
      </c>
      <c r="Y532">
        <v>0.85770000000000002</v>
      </c>
      <c r="Z532">
        <v>5.96E-2</v>
      </c>
      <c r="AA532">
        <v>8.2699999999999996E-2</v>
      </c>
      <c r="AB532">
        <v>0.14230000000000001</v>
      </c>
      <c r="AC532">
        <v>52.16</v>
      </c>
      <c r="AD532" s="1">
        <v>1187.77</v>
      </c>
      <c r="AE532">
        <v>207.72</v>
      </c>
      <c r="AF532" s="1">
        <v>45485.23</v>
      </c>
      <c r="AG532">
        <v>5</v>
      </c>
      <c r="AH532" s="1">
        <v>27604</v>
      </c>
      <c r="AI532" s="1">
        <v>36131</v>
      </c>
      <c r="AJ532">
        <v>30.7</v>
      </c>
      <c r="AK532">
        <v>22.01</v>
      </c>
      <c r="AL532">
        <v>22.71</v>
      </c>
      <c r="AM532">
        <v>3.9</v>
      </c>
      <c r="AN532">
        <v>0</v>
      </c>
      <c r="AO532">
        <v>0.68010000000000004</v>
      </c>
      <c r="AP532" s="1">
        <v>1392.02</v>
      </c>
      <c r="AQ532" s="1">
        <v>2635.73</v>
      </c>
      <c r="AR532" s="1">
        <v>7274.19</v>
      </c>
      <c r="AS532">
        <v>397.18</v>
      </c>
      <c r="AT532">
        <v>260.07</v>
      </c>
      <c r="AU532" s="1">
        <v>11959.13</v>
      </c>
      <c r="AV532" s="1">
        <v>11564.03</v>
      </c>
      <c r="AW532">
        <v>0.75519999999999998</v>
      </c>
      <c r="AX532">
        <v>939.06</v>
      </c>
      <c r="AY532">
        <v>6.13E-2</v>
      </c>
      <c r="AZ532" s="1">
        <v>1057.96</v>
      </c>
      <c r="BA532">
        <v>6.9099999999999995E-2</v>
      </c>
      <c r="BB532" s="1">
        <v>1751.7</v>
      </c>
      <c r="BC532">
        <v>0.1144</v>
      </c>
      <c r="BD532" s="1">
        <v>15312.76</v>
      </c>
      <c r="BE532" s="1">
        <v>11666.43</v>
      </c>
      <c r="BF532">
        <v>8.9467999999999996</v>
      </c>
      <c r="BG532">
        <v>0.53510000000000002</v>
      </c>
      <c r="BH532">
        <v>0.25890000000000002</v>
      </c>
      <c r="BI532">
        <v>0.1482</v>
      </c>
      <c r="BJ532">
        <v>3.6900000000000002E-2</v>
      </c>
      <c r="BK532">
        <v>2.0899999999999998E-2</v>
      </c>
    </row>
    <row r="533" spans="1:63" x14ac:dyDescent="0.25">
      <c r="A533" t="s">
        <v>531</v>
      </c>
      <c r="B533">
        <v>50591</v>
      </c>
      <c r="C533">
        <v>97</v>
      </c>
      <c r="D533">
        <v>17.899999999999999</v>
      </c>
      <c r="E533" s="1">
        <v>1735.89</v>
      </c>
      <c r="F533" s="1">
        <v>1625.62</v>
      </c>
      <c r="G533">
        <v>5.4000000000000003E-3</v>
      </c>
      <c r="H533">
        <v>0</v>
      </c>
      <c r="I533">
        <v>4.7999999999999996E-3</v>
      </c>
      <c r="J533">
        <v>1.1999999999999999E-3</v>
      </c>
      <c r="K533">
        <v>2.01E-2</v>
      </c>
      <c r="L533">
        <v>0.95189999999999997</v>
      </c>
      <c r="M533">
        <v>1.6400000000000001E-2</v>
      </c>
      <c r="N533">
        <v>0.38900000000000001</v>
      </c>
      <c r="O533">
        <v>5.4000000000000003E-3</v>
      </c>
      <c r="P533">
        <v>0.10979999999999999</v>
      </c>
      <c r="Q533" s="1">
        <v>52541.42</v>
      </c>
      <c r="R533">
        <v>0.2016</v>
      </c>
      <c r="S533">
        <v>0.20930000000000001</v>
      </c>
      <c r="T533">
        <v>0.58909999999999996</v>
      </c>
      <c r="U533">
        <v>14</v>
      </c>
      <c r="V533" s="1">
        <v>66750.5</v>
      </c>
      <c r="W533">
        <v>119.04</v>
      </c>
      <c r="X533" s="1">
        <v>162381</v>
      </c>
      <c r="Y533">
        <v>0.80349999999999999</v>
      </c>
      <c r="Z533">
        <v>0.11849999999999999</v>
      </c>
      <c r="AA533">
        <v>7.8E-2</v>
      </c>
      <c r="AB533">
        <v>0.19650000000000001</v>
      </c>
      <c r="AC533">
        <v>162.38</v>
      </c>
      <c r="AD533" s="1">
        <v>4729.07</v>
      </c>
      <c r="AE533">
        <v>512.77</v>
      </c>
      <c r="AF533" s="1">
        <v>149958.69</v>
      </c>
      <c r="AG533">
        <v>396</v>
      </c>
      <c r="AH533" s="1">
        <v>33160</v>
      </c>
      <c r="AI533" s="1">
        <v>54356</v>
      </c>
      <c r="AJ533">
        <v>49.9</v>
      </c>
      <c r="AK533">
        <v>26.6</v>
      </c>
      <c r="AL533">
        <v>32.54</v>
      </c>
      <c r="AM533">
        <v>4.4000000000000004</v>
      </c>
      <c r="AN533">
        <v>979.33</v>
      </c>
      <c r="AO533">
        <v>1.1449</v>
      </c>
      <c r="AP533" s="1">
        <v>1042.1199999999999</v>
      </c>
      <c r="AQ533" s="1">
        <v>1948.39</v>
      </c>
      <c r="AR533" s="1">
        <v>6709.45</v>
      </c>
      <c r="AS533">
        <v>351.33</v>
      </c>
      <c r="AT533">
        <v>649.73</v>
      </c>
      <c r="AU533" s="1">
        <v>10701.02</v>
      </c>
      <c r="AV533" s="1">
        <v>5171.5600000000004</v>
      </c>
      <c r="AW533">
        <v>0.42949999999999999</v>
      </c>
      <c r="AX533" s="1">
        <v>5121.47</v>
      </c>
      <c r="AY533">
        <v>0.4254</v>
      </c>
      <c r="AZ533" s="1">
        <v>1045.3499999999999</v>
      </c>
      <c r="BA533">
        <v>8.6800000000000002E-2</v>
      </c>
      <c r="BB533">
        <v>702.18</v>
      </c>
      <c r="BC533">
        <v>5.8299999999999998E-2</v>
      </c>
      <c r="BD533" s="1">
        <v>12040.57</v>
      </c>
      <c r="BE533" s="1">
        <v>4075.97</v>
      </c>
      <c r="BF533">
        <v>1.0304</v>
      </c>
      <c r="BG533">
        <v>0.56310000000000004</v>
      </c>
      <c r="BH533">
        <v>0.22670000000000001</v>
      </c>
      <c r="BI533">
        <v>0.16059999999999999</v>
      </c>
      <c r="BJ533">
        <v>3.4200000000000001E-2</v>
      </c>
      <c r="BK533">
        <v>1.55E-2</v>
      </c>
    </row>
    <row r="534" spans="1:63" x14ac:dyDescent="0.25">
      <c r="A534" t="s">
        <v>532</v>
      </c>
      <c r="B534">
        <v>48694</v>
      </c>
      <c r="C534">
        <v>31</v>
      </c>
      <c r="D534">
        <v>102.04</v>
      </c>
      <c r="E534" s="1">
        <v>3163.13</v>
      </c>
      <c r="F534" s="1">
        <v>2448.85</v>
      </c>
      <c r="G534">
        <v>4.0000000000000002E-4</v>
      </c>
      <c r="H534">
        <v>2.9999999999999997E-4</v>
      </c>
      <c r="I534">
        <v>0.87990000000000002</v>
      </c>
      <c r="J534">
        <v>5.9999999999999995E-4</v>
      </c>
      <c r="K534">
        <v>1.2500000000000001E-2</v>
      </c>
      <c r="L534">
        <v>6.5699999999999995E-2</v>
      </c>
      <c r="M534">
        <v>4.0599999999999997E-2</v>
      </c>
      <c r="N534">
        <v>1</v>
      </c>
      <c r="O534">
        <v>2E-3</v>
      </c>
      <c r="P534">
        <v>0.1772</v>
      </c>
      <c r="Q534" s="1">
        <v>55354.48</v>
      </c>
      <c r="R534">
        <v>0.47570000000000001</v>
      </c>
      <c r="S534">
        <v>0.1081</v>
      </c>
      <c r="T534">
        <v>0.41620000000000001</v>
      </c>
      <c r="U534">
        <v>40</v>
      </c>
      <c r="V534" s="1">
        <v>75428.17</v>
      </c>
      <c r="W534">
        <v>77.47</v>
      </c>
      <c r="X534" s="1">
        <v>67019.820000000007</v>
      </c>
      <c r="Y534">
        <v>0.69489999999999996</v>
      </c>
      <c r="Z534">
        <v>0.25209999999999999</v>
      </c>
      <c r="AA534">
        <v>5.2999999999999999E-2</v>
      </c>
      <c r="AB534">
        <v>0.30509999999999998</v>
      </c>
      <c r="AC534">
        <v>67.02</v>
      </c>
      <c r="AD534" s="1">
        <v>2951.07</v>
      </c>
      <c r="AE534">
        <v>515.55999999999995</v>
      </c>
      <c r="AF534" s="1">
        <v>66049.08</v>
      </c>
      <c r="AG534">
        <v>32</v>
      </c>
      <c r="AH534" s="1">
        <v>23872</v>
      </c>
      <c r="AI534" s="1">
        <v>34306</v>
      </c>
      <c r="AJ534">
        <v>51.52</v>
      </c>
      <c r="AK534">
        <v>41.85</v>
      </c>
      <c r="AL534">
        <v>48.47</v>
      </c>
      <c r="AM534">
        <v>6.2</v>
      </c>
      <c r="AN534">
        <v>0</v>
      </c>
      <c r="AO534">
        <v>1.1431</v>
      </c>
      <c r="AP534" s="1">
        <v>2069.71</v>
      </c>
      <c r="AQ534" s="1">
        <v>2504.89</v>
      </c>
      <c r="AR534" s="1">
        <v>6889.07</v>
      </c>
      <c r="AS534">
        <v>798.41</v>
      </c>
      <c r="AT534">
        <v>360.74</v>
      </c>
      <c r="AU534" s="1">
        <v>12622.83</v>
      </c>
      <c r="AV534" s="1">
        <v>11085.31</v>
      </c>
      <c r="AW534">
        <v>0.68100000000000005</v>
      </c>
      <c r="AX534" s="1">
        <v>3058.48</v>
      </c>
      <c r="AY534">
        <v>0.18790000000000001</v>
      </c>
      <c r="AZ534">
        <v>409.29</v>
      </c>
      <c r="BA534">
        <v>2.5100000000000001E-2</v>
      </c>
      <c r="BB534" s="1">
        <v>1724.07</v>
      </c>
      <c r="BC534">
        <v>0.10589999999999999</v>
      </c>
      <c r="BD534" s="1">
        <v>16277.16</v>
      </c>
      <c r="BE534" s="1">
        <v>6118.11</v>
      </c>
      <c r="BF534">
        <v>4.0004999999999997</v>
      </c>
      <c r="BG534">
        <v>0.50160000000000005</v>
      </c>
      <c r="BH534">
        <v>0.157</v>
      </c>
      <c r="BI534">
        <v>0.25819999999999999</v>
      </c>
      <c r="BJ534">
        <v>4.6100000000000002E-2</v>
      </c>
      <c r="BK534">
        <v>3.7100000000000001E-2</v>
      </c>
    </row>
    <row r="535" spans="1:63" x14ac:dyDescent="0.25">
      <c r="A535" t="s">
        <v>533</v>
      </c>
      <c r="B535">
        <v>44925</v>
      </c>
      <c r="C535">
        <v>39</v>
      </c>
      <c r="D535">
        <v>116.94</v>
      </c>
      <c r="E535" s="1">
        <v>4560.84</v>
      </c>
      <c r="F535" s="1">
        <v>4096.7</v>
      </c>
      <c r="G535">
        <v>3.1E-2</v>
      </c>
      <c r="H535">
        <v>3.0000000000000001E-3</v>
      </c>
      <c r="I535">
        <v>4.2200000000000001E-2</v>
      </c>
      <c r="J535">
        <v>1.2999999999999999E-3</v>
      </c>
      <c r="K535">
        <v>2.7900000000000001E-2</v>
      </c>
      <c r="L535">
        <v>0.82730000000000004</v>
      </c>
      <c r="M535">
        <v>6.7400000000000002E-2</v>
      </c>
      <c r="N535">
        <v>0.3513</v>
      </c>
      <c r="O535">
        <v>1.77E-2</v>
      </c>
      <c r="P535">
        <v>9.9400000000000002E-2</v>
      </c>
      <c r="Q535" s="1">
        <v>58326.080000000002</v>
      </c>
      <c r="R535">
        <v>0.21210000000000001</v>
      </c>
      <c r="S535">
        <v>0.21210000000000001</v>
      </c>
      <c r="T535">
        <v>0.57579999999999998</v>
      </c>
      <c r="U535">
        <v>26</v>
      </c>
      <c r="V535" s="1">
        <v>93649.5</v>
      </c>
      <c r="W535">
        <v>167.32</v>
      </c>
      <c r="X535" s="1">
        <v>141811.89000000001</v>
      </c>
      <c r="Y535">
        <v>0.71479999999999999</v>
      </c>
      <c r="Z535">
        <v>0.25109999999999999</v>
      </c>
      <c r="AA535">
        <v>3.4099999999999998E-2</v>
      </c>
      <c r="AB535">
        <v>0.28520000000000001</v>
      </c>
      <c r="AC535">
        <v>141.81</v>
      </c>
      <c r="AD535" s="1">
        <v>4107.21</v>
      </c>
      <c r="AE535">
        <v>410.85</v>
      </c>
      <c r="AF535" s="1">
        <v>150679.49</v>
      </c>
      <c r="AG535">
        <v>403</v>
      </c>
      <c r="AH535" s="1">
        <v>35642</v>
      </c>
      <c r="AI535" s="1">
        <v>59054</v>
      </c>
      <c r="AJ535">
        <v>54.1</v>
      </c>
      <c r="AK535">
        <v>25.14</v>
      </c>
      <c r="AL535">
        <v>36.42</v>
      </c>
      <c r="AM535">
        <v>4.5</v>
      </c>
      <c r="AN535" s="1">
        <v>2288.44</v>
      </c>
      <c r="AO535">
        <v>1.167</v>
      </c>
      <c r="AP535" s="1">
        <v>1458.69</v>
      </c>
      <c r="AQ535" s="1">
        <v>1688.2</v>
      </c>
      <c r="AR535" s="1">
        <v>6320.37</v>
      </c>
      <c r="AS535">
        <v>453.58</v>
      </c>
      <c r="AT535">
        <v>273.38</v>
      </c>
      <c r="AU535" s="1">
        <v>10194.23</v>
      </c>
      <c r="AV535" s="1">
        <v>4405.55</v>
      </c>
      <c r="AW535">
        <v>0.35699999999999998</v>
      </c>
      <c r="AX535" s="1">
        <v>6304.98</v>
      </c>
      <c r="AY535">
        <v>0.51090000000000002</v>
      </c>
      <c r="AZ535">
        <v>740.79</v>
      </c>
      <c r="BA535">
        <v>0.06</v>
      </c>
      <c r="BB535">
        <v>888.8</v>
      </c>
      <c r="BC535">
        <v>7.1999999999999995E-2</v>
      </c>
      <c r="BD535" s="1">
        <v>12340.11</v>
      </c>
      <c r="BE535" s="1">
        <v>2218.89</v>
      </c>
      <c r="BF535">
        <v>0.46429999999999999</v>
      </c>
      <c r="BG535">
        <v>0.56110000000000004</v>
      </c>
      <c r="BH535">
        <v>0.23319999999999999</v>
      </c>
      <c r="BI535">
        <v>0.16669999999999999</v>
      </c>
      <c r="BJ535">
        <v>2.6800000000000001E-2</v>
      </c>
      <c r="BK535">
        <v>1.23E-2</v>
      </c>
    </row>
    <row r="536" spans="1:63" x14ac:dyDescent="0.25">
      <c r="A536" t="s">
        <v>534</v>
      </c>
      <c r="B536">
        <v>50302</v>
      </c>
      <c r="C536">
        <v>95</v>
      </c>
      <c r="D536">
        <v>15.72</v>
      </c>
      <c r="E536" s="1">
        <v>1493.13</v>
      </c>
      <c r="F536" s="1">
        <v>1337.55</v>
      </c>
      <c r="G536">
        <v>4.4999999999999997E-3</v>
      </c>
      <c r="H536">
        <v>6.9999999999999999E-4</v>
      </c>
      <c r="I536">
        <v>9.1999999999999998E-3</v>
      </c>
      <c r="J536">
        <v>8.0000000000000004E-4</v>
      </c>
      <c r="K536">
        <v>1.43E-2</v>
      </c>
      <c r="L536">
        <v>0.95689999999999997</v>
      </c>
      <c r="M536">
        <v>1.35E-2</v>
      </c>
      <c r="N536">
        <v>0.27860000000000001</v>
      </c>
      <c r="O536">
        <v>2.5999999999999999E-3</v>
      </c>
      <c r="P536">
        <v>9.9000000000000005E-2</v>
      </c>
      <c r="Q536" s="1">
        <v>50116.18</v>
      </c>
      <c r="R536">
        <v>0.2717</v>
      </c>
      <c r="S536">
        <v>0.1522</v>
      </c>
      <c r="T536">
        <v>0.57609999999999995</v>
      </c>
      <c r="U536">
        <v>9</v>
      </c>
      <c r="V536" s="1">
        <v>52607.56</v>
      </c>
      <c r="W536">
        <v>158.72999999999999</v>
      </c>
      <c r="X536" s="1">
        <v>145791.24</v>
      </c>
      <c r="Y536">
        <v>0.81799999999999995</v>
      </c>
      <c r="Z536">
        <v>0.108</v>
      </c>
      <c r="AA536">
        <v>7.3999999999999996E-2</v>
      </c>
      <c r="AB536">
        <v>0.182</v>
      </c>
      <c r="AC536">
        <v>145.79</v>
      </c>
      <c r="AD536" s="1">
        <v>5599.65</v>
      </c>
      <c r="AE536">
        <v>572.03</v>
      </c>
      <c r="AF536" s="1">
        <v>142981.03</v>
      </c>
      <c r="AG536">
        <v>368</v>
      </c>
      <c r="AH536" s="1">
        <v>36664</v>
      </c>
      <c r="AI536" s="1">
        <v>56498</v>
      </c>
      <c r="AJ536">
        <v>44.4</v>
      </c>
      <c r="AK536">
        <v>37.85</v>
      </c>
      <c r="AL536">
        <v>38.520000000000003</v>
      </c>
      <c r="AM536">
        <v>5</v>
      </c>
      <c r="AN536">
        <v>0</v>
      </c>
      <c r="AO536">
        <v>1.0384</v>
      </c>
      <c r="AP536" s="1">
        <v>1236.57</v>
      </c>
      <c r="AQ536" s="1">
        <v>1824.73</v>
      </c>
      <c r="AR536" s="1">
        <v>5793.05</v>
      </c>
      <c r="AS536">
        <v>394.52</v>
      </c>
      <c r="AT536">
        <v>361.63</v>
      </c>
      <c r="AU536" s="1">
        <v>9610.52</v>
      </c>
      <c r="AV536" s="1">
        <v>5348.73</v>
      </c>
      <c r="AW536">
        <v>0.441</v>
      </c>
      <c r="AX536" s="1">
        <v>5303.93</v>
      </c>
      <c r="AY536">
        <v>0.43730000000000002</v>
      </c>
      <c r="AZ536">
        <v>871.15</v>
      </c>
      <c r="BA536">
        <v>7.1800000000000003E-2</v>
      </c>
      <c r="BB536">
        <v>605.96</v>
      </c>
      <c r="BC536">
        <v>0.05</v>
      </c>
      <c r="BD536" s="1">
        <v>12129.77</v>
      </c>
      <c r="BE536" s="1">
        <v>3352.78</v>
      </c>
      <c r="BF536">
        <v>0.76490000000000002</v>
      </c>
      <c r="BG536">
        <v>0.52449999999999997</v>
      </c>
      <c r="BH536">
        <v>0.20860000000000001</v>
      </c>
      <c r="BI536">
        <v>0.21299999999999999</v>
      </c>
      <c r="BJ536">
        <v>4.02E-2</v>
      </c>
      <c r="BK536">
        <v>1.37E-2</v>
      </c>
    </row>
    <row r="537" spans="1:63" x14ac:dyDescent="0.25">
      <c r="A537" t="s">
        <v>535</v>
      </c>
      <c r="B537">
        <v>49957</v>
      </c>
      <c r="C537">
        <v>45</v>
      </c>
      <c r="D537">
        <v>30.88</v>
      </c>
      <c r="E537" s="1">
        <v>1389.68</v>
      </c>
      <c r="F537" s="1">
        <v>1375.91</v>
      </c>
      <c r="G537">
        <v>1.5E-3</v>
      </c>
      <c r="H537">
        <v>0</v>
      </c>
      <c r="I537">
        <v>5.5999999999999999E-3</v>
      </c>
      <c r="J537">
        <v>0</v>
      </c>
      <c r="K537">
        <v>7.7999999999999996E-3</v>
      </c>
      <c r="L537">
        <v>0.96630000000000005</v>
      </c>
      <c r="M537">
        <v>1.9E-2</v>
      </c>
      <c r="N537">
        <v>0.2969</v>
      </c>
      <c r="O537">
        <v>2.9999999999999997E-4</v>
      </c>
      <c r="P537">
        <v>0.112</v>
      </c>
      <c r="Q537" s="1">
        <v>49481.57</v>
      </c>
      <c r="R537">
        <v>0.20619999999999999</v>
      </c>
      <c r="S537">
        <v>0.18559999999999999</v>
      </c>
      <c r="T537">
        <v>0.60819999999999996</v>
      </c>
      <c r="U537">
        <v>10.4</v>
      </c>
      <c r="V537" s="1">
        <v>65067.65</v>
      </c>
      <c r="W537">
        <v>126.52</v>
      </c>
      <c r="X537" s="1">
        <v>137957.62</v>
      </c>
      <c r="Y537">
        <v>0.85340000000000005</v>
      </c>
      <c r="Z537">
        <v>7.3400000000000007E-2</v>
      </c>
      <c r="AA537">
        <v>7.3200000000000001E-2</v>
      </c>
      <c r="AB537">
        <v>0.14660000000000001</v>
      </c>
      <c r="AC537">
        <v>137.96</v>
      </c>
      <c r="AD537" s="1">
        <v>4452.74</v>
      </c>
      <c r="AE537">
        <v>570.5</v>
      </c>
      <c r="AF537" s="1">
        <v>139793.74</v>
      </c>
      <c r="AG537">
        <v>348</v>
      </c>
      <c r="AH537" s="1">
        <v>36525</v>
      </c>
      <c r="AI537" s="1">
        <v>59831</v>
      </c>
      <c r="AJ537">
        <v>62.4</v>
      </c>
      <c r="AK537">
        <v>28.92</v>
      </c>
      <c r="AL537">
        <v>41.29</v>
      </c>
      <c r="AM537">
        <v>5.6</v>
      </c>
      <c r="AN537">
        <v>0</v>
      </c>
      <c r="AO537">
        <v>0.70130000000000003</v>
      </c>
      <c r="AP537" s="1">
        <v>1146.01</v>
      </c>
      <c r="AQ537" s="1">
        <v>1785.64</v>
      </c>
      <c r="AR537" s="1">
        <v>4956.17</v>
      </c>
      <c r="AS537">
        <v>469.62</v>
      </c>
      <c r="AT537">
        <v>295.31</v>
      </c>
      <c r="AU537" s="1">
        <v>8652.74</v>
      </c>
      <c r="AV537" s="1">
        <v>4840.9399999999996</v>
      </c>
      <c r="AW537">
        <v>0.4677</v>
      </c>
      <c r="AX537" s="1">
        <v>3718.18</v>
      </c>
      <c r="AY537">
        <v>0.35920000000000002</v>
      </c>
      <c r="AZ537" s="1">
        <v>1332.64</v>
      </c>
      <c r="BA537">
        <v>0.1288</v>
      </c>
      <c r="BB537">
        <v>458.12</v>
      </c>
      <c r="BC537">
        <v>4.4299999999999999E-2</v>
      </c>
      <c r="BD537" s="1">
        <v>10349.879999999999</v>
      </c>
      <c r="BE537" s="1">
        <v>4661.17</v>
      </c>
      <c r="BF537">
        <v>0.9294</v>
      </c>
      <c r="BG537">
        <v>0.54020000000000001</v>
      </c>
      <c r="BH537">
        <v>0.22819999999999999</v>
      </c>
      <c r="BI537">
        <v>0.18079999999999999</v>
      </c>
      <c r="BJ537">
        <v>3.2399999999999998E-2</v>
      </c>
      <c r="BK537">
        <v>1.83E-2</v>
      </c>
    </row>
    <row r="538" spans="1:63" x14ac:dyDescent="0.25">
      <c r="A538" t="s">
        <v>536</v>
      </c>
      <c r="B538">
        <v>49296</v>
      </c>
      <c r="C538">
        <v>60</v>
      </c>
      <c r="D538">
        <v>14.78</v>
      </c>
      <c r="E538">
        <v>887.09</v>
      </c>
      <c r="F538">
        <v>831.07</v>
      </c>
      <c r="G538">
        <v>1.1999999999999999E-3</v>
      </c>
      <c r="H538">
        <v>1.1999999999999999E-3</v>
      </c>
      <c r="I538">
        <v>2.3999999999999998E-3</v>
      </c>
      <c r="J538">
        <v>0</v>
      </c>
      <c r="K538">
        <v>3.2000000000000002E-3</v>
      </c>
      <c r="L538">
        <v>0.97709999999999997</v>
      </c>
      <c r="M538">
        <v>1.4800000000000001E-2</v>
      </c>
      <c r="N538">
        <v>0.4819</v>
      </c>
      <c r="O538">
        <v>2.3999999999999998E-3</v>
      </c>
      <c r="P538">
        <v>0.1159</v>
      </c>
      <c r="Q538" s="1">
        <v>44959.61</v>
      </c>
      <c r="R538">
        <v>0.3281</v>
      </c>
      <c r="S538">
        <v>0.1406</v>
      </c>
      <c r="T538">
        <v>0.53129999999999999</v>
      </c>
      <c r="U538">
        <v>3</v>
      </c>
      <c r="V538" s="1">
        <v>84339</v>
      </c>
      <c r="W538">
        <v>280.58999999999997</v>
      </c>
      <c r="X538" s="1">
        <v>143506.66</v>
      </c>
      <c r="Y538">
        <v>0.88790000000000002</v>
      </c>
      <c r="Z538">
        <v>4.5699999999999998E-2</v>
      </c>
      <c r="AA538">
        <v>6.6400000000000001E-2</v>
      </c>
      <c r="AB538">
        <v>0.11210000000000001</v>
      </c>
      <c r="AC538">
        <v>143.51</v>
      </c>
      <c r="AD538" s="1">
        <v>3691.64</v>
      </c>
      <c r="AE538">
        <v>466.94</v>
      </c>
      <c r="AF538" s="1">
        <v>130441.27</v>
      </c>
      <c r="AG538">
        <v>289</v>
      </c>
      <c r="AH538" s="1">
        <v>32421</v>
      </c>
      <c r="AI538" s="1">
        <v>47408</v>
      </c>
      <c r="AJ538">
        <v>39.58</v>
      </c>
      <c r="AK538">
        <v>24.49</v>
      </c>
      <c r="AL538">
        <v>29.67</v>
      </c>
      <c r="AM538">
        <v>4.4000000000000004</v>
      </c>
      <c r="AN538" s="1">
        <v>1817.07</v>
      </c>
      <c r="AO538">
        <v>1.8416999999999999</v>
      </c>
      <c r="AP538" s="1">
        <v>1668.51</v>
      </c>
      <c r="AQ538" s="1">
        <v>2315.02</v>
      </c>
      <c r="AR538" s="1">
        <v>5786.53</v>
      </c>
      <c r="AS538">
        <v>223.15</v>
      </c>
      <c r="AT538">
        <v>227.81</v>
      </c>
      <c r="AU538" s="1">
        <v>10220.98</v>
      </c>
      <c r="AV538" s="1">
        <v>5850.35</v>
      </c>
      <c r="AW538">
        <v>0.4501</v>
      </c>
      <c r="AX538" s="1">
        <v>5233.3599999999997</v>
      </c>
      <c r="AY538">
        <v>0.40260000000000001</v>
      </c>
      <c r="AZ538" s="1">
        <v>1249.8800000000001</v>
      </c>
      <c r="BA538">
        <v>9.6199999999999994E-2</v>
      </c>
      <c r="BB538">
        <v>664.11</v>
      </c>
      <c r="BC538">
        <v>5.11E-2</v>
      </c>
      <c r="BD538" s="1">
        <v>12997.71</v>
      </c>
      <c r="BE538" s="1">
        <v>4945.62</v>
      </c>
      <c r="BF538">
        <v>1.8351</v>
      </c>
      <c r="BG538">
        <v>0.51990000000000003</v>
      </c>
      <c r="BH538">
        <v>0.22720000000000001</v>
      </c>
      <c r="BI538">
        <v>0.19500000000000001</v>
      </c>
      <c r="BJ538">
        <v>3.0300000000000001E-2</v>
      </c>
      <c r="BK538">
        <v>2.7699999999999999E-2</v>
      </c>
    </row>
    <row r="539" spans="1:63" x14ac:dyDescent="0.25">
      <c r="A539" t="s">
        <v>537</v>
      </c>
      <c r="B539">
        <v>50070</v>
      </c>
      <c r="C539">
        <v>23</v>
      </c>
      <c r="D539">
        <v>180.01</v>
      </c>
      <c r="E539" s="1">
        <v>4140.29</v>
      </c>
      <c r="F539" s="1">
        <v>4087.06</v>
      </c>
      <c r="G539">
        <v>8.72E-2</v>
      </c>
      <c r="H539">
        <v>5.0000000000000001E-4</v>
      </c>
      <c r="I539">
        <v>0.23569999999999999</v>
      </c>
      <c r="J539">
        <v>1.9E-3</v>
      </c>
      <c r="K539">
        <v>2.3300000000000001E-2</v>
      </c>
      <c r="L539">
        <v>0.60140000000000005</v>
      </c>
      <c r="M539">
        <v>4.99E-2</v>
      </c>
      <c r="N539">
        <v>0.18690000000000001</v>
      </c>
      <c r="O539">
        <v>2.5000000000000001E-2</v>
      </c>
      <c r="P539">
        <v>0.10199999999999999</v>
      </c>
      <c r="Q539" s="1">
        <v>73019.259999999995</v>
      </c>
      <c r="R539">
        <v>0.18579999999999999</v>
      </c>
      <c r="S539">
        <v>0.20799999999999999</v>
      </c>
      <c r="T539">
        <v>0.60619999999999996</v>
      </c>
      <c r="U539">
        <v>27.6</v>
      </c>
      <c r="V539" s="1">
        <v>84213.96</v>
      </c>
      <c r="W539">
        <v>148.37</v>
      </c>
      <c r="X539" s="1">
        <v>193558.22</v>
      </c>
      <c r="Y539">
        <v>0.70489999999999997</v>
      </c>
      <c r="Z539">
        <v>0.27229999999999999</v>
      </c>
      <c r="AA539">
        <v>2.2800000000000001E-2</v>
      </c>
      <c r="AB539">
        <v>0.29509999999999997</v>
      </c>
      <c r="AC539">
        <v>193.56</v>
      </c>
      <c r="AD539" s="1">
        <v>7765.1</v>
      </c>
      <c r="AE539">
        <v>787.84</v>
      </c>
      <c r="AF539" s="1">
        <v>204340.38</v>
      </c>
      <c r="AG539">
        <v>527</v>
      </c>
      <c r="AH539" s="1">
        <v>46255</v>
      </c>
      <c r="AI539" s="1">
        <v>73545</v>
      </c>
      <c r="AJ539">
        <v>62.72</v>
      </c>
      <c r="AK539">
        <v>38.04</v>
      </c>
      <c r="AL539">
        <v>43.61</v>
      </c>
      <c r="AM539">
        <v>4.97</v>
      </c>
      <c r="AN539">
        <v>0</v>
      </c>
      <c r="AO539">
        <v>0.72319999999999995</v>
      </c>
      <c r="AP539" s="1">
        <v>1565.68</v>
      </c>
      <c r="AQ539" s="1">
        <v>1826.22</v>
      </c>
      <c r="AR539" s="1">
        <v>6475.03</v>
      </c>
      <c r="AS539">
        <v>625.53</v>
      </c>
      <c r="AT539">
        <v>179.78</v>
      </c>
      <c r="AU539" s="1">
        <v>10672.25</v>
      </c>
      <c r="AV539" s="1">
        <v>3479.37</v>
      </c>
      <c r="AW539">
        <v>0.31009999999999999</v>
      </c>
      <c r="AX539" s="1">
        <v>6753.36</v>
      </c>
      <c r="AY539">
        <v>0.6018</v>
      </c>
      <c r="AZ539">
        <v>503.16</v>
      </c>
      <c r="BA539">
        <v>4.48E-2</v>
      </c>
      <c r="BB539">
        <v>485.4</v>
      </c>
      <c r="BC539">
        <v>4.3299999999999998E-2</v>
      </c>
      <c r="BD539" s="1">
        <v>11221.28</v>
      </c>
      <c r="BE539" s="1">
        <v>1083.68</v>
      </c>
      <c r="BF539">
        <v>0.1734</v>
      </c>
      <c r="BG539">
        <v>0.61470000000000002</v>
      </c>
      <c r="BH539">
        <v>0.23699999999999999</v>
      </c>
      <c r="BI539">
        <v>0.1154</v>
      </c>
      <c r="BJ539">
        <v>3.2899999999999999E-2</v>
      </c>
      <c r="BK539">
        <v>0</v>
      </c>
    </row>
    <row r="540" spans="1:63" x14ac:dyDescent="0.25">
      <c r="A540" t="s">
        <v>538</v>
      </c>
      <c r="B540">
        <v>46011</v>
      </c>
      <c r="C540">
        <v>148</v>
      </c>
      <c r="D540">
        <v>9.89</v>
      </c>
      <c r="E540" s="1">
        <v>1463.11</v>
      </c>
      <c r="F540" s="1">
        <v>1501.86</v>
      </c>
      <c r="G540">
        <v>6.9999999999999999E-4</v>
      </c>
      <c r="H540">
        <v>0</v>
      </c>
      <c r="I540">
        <v>1E-3</v>
      </c>
      <c r="J540">
        <v>2E-3</v>
      </c>
      <c r="K540">
        <v>4.0000000000000002E-4</v>
      </c>
      <c r="L540">
        <v>0.9859</v>
      </c>
      <c r="M540">
        <v>0.01</v>
      </c>
      <c r="N540">
        <v>0.36120000000000002</v>
      </c>
      <c r="O540">
        <v>0</v>
      </c>
      <c r="P540">
        <v>0.14119999999999999</v>
      </c>
      <c r="Q540" s="1">
        <v>48089.54</v>
      </c>
      <c r="R540">
        <v>0.2056</v>
      </c>
      <c r="S540">
        <v>0.15890000000000001</v>
      </c>
      <c r="T540">
        <v>0.63549999999999995</v>
      </c>
      <c r="U540">
        <v>28</v>
      </c>
      <c r="V540" s="1">
        <v>43499.519999999997</v>
      </c>
      <c r="W540">
        <v>50.55</v>
      </c>
      <c r="X540" s="1">
        <v>152639.78</v>
      </c>
      <c r="Y540">
        <v>0.65939999999999999</v>
      </c>
      <c r="Z540">
        <v>0.28939999999999999</v>
      </c>
      <c r="AA540">
        <v>5.11E-2</v>
      </c>
      <c r="AB540">
        <v>0.34060000000000001</v>
      </c>
      <c r="AC540">
        <v>152.63999999999999</v>
      </c>
      <c r="AD540" s="1">
        <v>3449.05</v>
      </c>
      <c r="AE540">
        <v>328.27</v>
      </c>
      <c r="AF540" s="1">
        <v>112193.33</v>
      </c>
      <c r="AG540">
        <v>198</v>
      </c>
      <c r="AH540" s="1">
        <v>34839</v>
      </c>
      <c r="AI540" s="1">
        <v>64664</v>
      </c>
      <c r="AJ540">
        <v>29.95</v>
      </c>
      <c r="AK540">
        <v>22.2</v>
      </c>
      <c r="AL540">
        <v>22.2</v>
      </c>
      <c r="AM540">
        <v>4.6500000000000004</v>
      </c>
      <c r="AN540">
        <v>0</v>
      </c>
      <c r="AO540">
        <v>0.46910000000000002</v>
      </c>
      <c r="AP540">
        <v>989.22</v>
      </c>
      <c r="AQ540" s="1">
        <v>1673.92</v>
      </c>
      <c r="AR540" s="1">
        <v>5664.91</v>
      </c>
      <c r="AS540">
        <v>375.04</v>
      </c>
      <c r="AT540">
        <v>242.44</v>
      </c>
      <c r="AU540" s="1">
        <v>8945.5300000000007</v>
      </c>
      <c r="AV540" s="1">
        <v>5709.44</v>
      </c>
      <c r="AW540">
        <v>0.55369999999999997</v>
      </c>
      <c r="AX540" s="1">
        <v>2626.64</v>
      </c>
      <c r="AY540">
        <v>0.25469999999999998</v>
      </c>
      <c r="AZ540" s="1">
        <v>1135.21</v>
      </c>
      <c r="BA540">
        <v>0.1101</v>
      </c>
      <c r="BB540">
        <v>840.89</v>
      </c>
      <c r="BC540">
        <v>8.1500000000000003E-2</v>
      </c>
      <c r="BD540" s="1">
        <v>10312.19</v>
      </c>
      <c r="BE540" s="1">
        <v>5704.9</v>
      </c>
      <c r="BF540">
        <v>1.2269000000000001</v>
      </c>
      <c r="BG540">
        <v>0.56420000000000003</v>
      </c>
      <c r="BH540">
        <v>0.24709999999999999</v>
      </c>
      <c r="BI540">
        <v>0.1376</v>
      </c>
      <c r="BJ540">
        <v>3.6799999999999999E-2</v>
      </c>
      <c r="BK540">
        <v>1.43E-2</v>
      </c>
    </row>
    <row r="541" spans="1:63" x14ac:dyDescent="0.25">
      <c r="A541" t="s">
        <v>539</v>
      </c>
      <c r="B541">
        <v>49536</v>
      </c>
      <c r="C541">
        <v>63</v>
      </c>
      <c r="D541">
        <v>29.52</v>
      </c>
      <c r="E541" s="1">
        <v>1859.99</v>
      </c>
      <c r="F541" s="1">
        <v>2098.7600000000002</v>
      </c>
      <c r="G541">
        <v>6.1000000000000004E-3</v>
      </c>
      <c r="H541">
        <v>0</v>
      </c>
      <c r="I541">
        <v>1.7399999999999999E-2</v>
      </c>
      <c r="J541">
        <v>2.7000000000000001E-3</v>
      </c>
      <c r="K541">
        <v>2.0799999999999999E-2</v>
      </c>
      <c r="L541">
        <v>0.89729999999999999</v>
      </c>
      <c r="M541">
        <v>5.57E-2</v>
      </c>
      <c r="N541">
        <v>0.46710000000000002</v>
      </c>
      <c r="O541">
        <v>8.0000000000000004E-4</v>
      </c>
      <c r="P541">
        <v>0.1079</v>
      </c>
      <c r="Q541" s="1">
        <v>56550.55</v>
      </c>
      <c r="R541">
        <v>0.63060000000000005</v>
      </c>
      <c r="S541">
        <v>0.16220000000000001</v>
      </c>
      <c r="T541">
        <v>0.2072</v>
      </c>
      <c r="U541">
        <v>8</v>
      </c>
      <c r="V541" s="1">
        <v>81735.5</v>
      </c>
      <c r="W541">
        <v>221.18</v>
      </c>
      <c r="X541" s="1">
        <v>103800.53</v>
      </c>
      <c r="Y541">
        <v>0.84279999999999999</v>
      </c>
      <c r="Z541">
        <v>0.1215</v>
      </c>
      <c r="AA541">
        <v>3.5700000000000003E-2</v>
      </c>
      <c r="AB541">
        <v>0.15720000000000001</v>
      </c>
      <c r="AC541">
        <v>103.8</v>
      </c>
      <c r="AD541" s="1">
        <v>2387.2600000000002</v>
      </c>
      <c r="AE541">
        <v>297.43</v>
      </c>
      <c r="AF541" s="1">
        <v>86896.66</v>
      </c>
      <c r="AG541">
        <v>90</v>
      </c>
      <c r="AH541" s="1">
        <v>33394</v>
      </c>
      <c r="AI541" s="1">
        <v>54912</v>
      </c>
      <c r="AJ541">
        <v>36</v>
      </c>
      <c r="AK541">
        <v>22.43</v>
      </c>
      <c r="AL541">
        <v>23.14</v>
      </c>
      <c r="AM541">
        <v>4.5</v>
      </c>
      <c r="AN541">
        <v>711.45</v>
      </c>
      <c r="AO541">
        <v>0.87609999999999999</v>
      </c>
      <c r="AP541">
        <v>974.9</v>
      </c>
      <c r="AQ541" s="1">
        <v>1729.08</v>
      </c>
      <c r="AR541" s="1">
        <v>5855.88</v>
      </c>
      <c r="AS541">
        <v>476.31</v>
      </c>
      <c r="AT541">
        <v>298.11</v>
      </c>
      <c r="AU541" s="1">
        <v>9334.2800000000007</v>
      </c>
      <c r="AV541" s="1">
        <v>5326.87</v>
      </c>
      <c r="AW541">
        <v>0.48959999999999998</v>
      </c>
      <c r="AX541" s="1">
        <v>2321.92</v>
      </c>
      <c r="AY541">
        <v>0.21340000000000001</v>
      </c>
      <c r="AZ541" s="1">
        <v>2125.58</v>
      </c>
      <c r="BA541">
        <v>0.19539999999999999</v>
      </c>
      <c r="BB541" s="1">
        <v>1104.81</v>
      </c>
      <c r="BC541">
        <v>0.1016</v>
      </c>
      <c r="BD541" s="1">
        <v>10879.18</v>
      </c>
      <c r="BE541" s="1">
        <v>6327.66</v>
      </c>
      <c r="BF541">
        <v>1.7955000000000001</v>
      </c>
      <c r="BG541">
        <v>0.52410000000000001</v>
      </c>
      <c r="BH541">
        <v>0.252</v>
      </c>
      <c r="BI541">
        <v>0.1714</v>
      </c>
      <c r="BJ541">
        <v>3.4700000000000002E-2</v>
      </c>
      <c r="BK541">
        <v>1.78E-2</v>
      </c>
    </row>
    <row r="542" spans="1:63" x14ac:dyDescent="0.25">
      <c r="A542" t="s">
        <v>540</v>
      </c>
      <c r="B542">
        <v>46458</v>
      </c>
      <c r="C542">
        <v>81</v>
      </c>
      <c r="D542">
        <v>13.98</v>
      </c>
      <c r="E542" s="1">
        <v>1132.04</v>
      </c>
      <c r="F542" s="1">
        <v>1168.93</v>
      </c>
      <c r="G542">
        <v>8.9999999999999998E-4</v>
      </c>
      <c r="H542">
        <v>0</v>
      </c>
      <c r="I542">
        <v>6.7000000000000002E-3</v>
      </c>
      <c r="J542">
        <v>0</v>
      </c>
      <c r="K542">
        <v>4.4999999999999997E-3</v>
      </c>
      <c r="L542">
        <v>0.97460000000000002</v>
      </c>
      <c r="M542">
        <v>1.34E-2</v>
      </c>
      <c r="N542">
        <v>0.4229</v>
      </c>
      <c r="O542">
        <v>0</v>
      </c>
      <c r="P542">
        <v>0.12640000000000001</v>
      </c>
      <c r="Q542" s="1">
        <v>51354.239999999998</v>
      </c>
      <c r="R542">
        <v>0.26250000000000001</v>
      </c>
      <c r="S542">
        <v>0.17499999999999999</v>
      </c>
      <c r="T542">
        <v>0.5625</v>
      </c>
      <c r="U542">
        <v>11</v>
      </c>
      <c r="V542" s="1">
        <v>68589</v>
      </c>
      <c r="W542">
        <v>100.3</v>
      </c>
      <c r="X542" s="1">
        <v>137462.6</v>
      </c>
      <c r="Y542">
        <v>0.79290000000000005</v>
      </c>
      <c r="Z542">
        <v>0.1187</v>
      </c>
      <c r="AA542">
        <v>8.8400000000000006E-2</v>
      </c>
      <c r="AB542">
        <v>0.20710000000000001</v>
      </c>
      <c r="AC542">
        <v>137.46</v>
      </c>
      <c r="AD542" s="1">
        <v>3121.2</v>
      </c>
      <c r="AE542">
        <v>371.26</v>
      </c>
      <c r="AF542" s="1">
        <v>116479.01</v>
      </c>
      <c r="AG542">
        <v>217</v>
      </c>
      <c r="AH542" s="1">
        <v>33250</v>
      </c>
      <c r="AI542" s="1">
        <v>51603</v>
      </c>
      <c r="AJ542">
        <v>29.4</v>
      </c>
      <c r="AK542">
        <v>22.02</v>
      </c>
      <c r="AL542">
        <v>22.27</v>
      </c>
      <c r="AM542">
        <v>3.3</v>
      </c>
      <c r="AN542">
        <v>713.72</v>
      </c>
      <c r="AO542">
        <v>0.94940000000000002</v>
      </c>
      <c r="AP542" s="1">
        <v>1392.32</v>
      </c>
      <c r="AQ542" s="1">
        <v>2005.26</v>
      </c>
      <c r="AR542" s="1">
        <v>5848.89</v>
      </c>
      <c r="AS542">
        <v>371.5</v>
      </c>
      <c r="AT542">
        <v>345.51</v>
      </c>
      <c r="AU542" s="1">
        <v>9963.44</v>
      </c>
      <c r="AV542" s="1">
        <v>6270.92</v>
      </c>
      <c r="AW542">
        <v>0.54259999999999997</v>
      </c>
      <c r="AX542" s="1">
        <v>3186.26</v>
      </c>
      <c r="AY542">
        <v>0.2757</v>
      </c>
      <c r="AZ542" s="1">
        <v>1431.07</v>
      </c>
      <c r="BA542">
        <v>0.12379999999999999</v>
      </c>
      <c r="BB542">
        <v>669.44</v>
      </c>
      <c r="BC542">
        <v>5.79E-2</v>
      </c>
      <c r="BD542" s="1">
        <v>11557.7</v>
      </c>
      <c r="BE542" s="1">
        <v>6081.59</v>
      </c>
      <c r="BF542">
        <v>1.8322000000000001</v>
      </c>
      <c r="BG542">
        <v>0.53790000000000004</v>
      </c>
      <c r="BH542">
        <v>0.2341</v>
      </c>
      <c r="BI542">
        <v>0.16819999999999999</v>
      </c>
      <c r="BJ542">
        <v>4.5999999999999999E-2</v>
      </c>
      <c r="BK542">
        <v>1.38E-2</v>
      </c>
    </row>
    <row r="543" spans="1:63" x14ac:dyDescent="0.25">
      <c r="A543" t="s">
        <v>541</v>
      </c>
      <c r="B543">
        <v>44933</v>
      </c>
      <c r="C543">
        <v>10</v>
      </c>
      <c r="D543">
        <v>577.49</v>
      </c>
      <c r="E543" s="1">
        <v>5774.91</v>
      </c>
      <c r="F543" s="1">
        <v>5664.78</v>
      </c>
      <c r="G543">
        <v>6.4199999999999993E-2</v>
      </c>
      <c r="H543">
        <v>4.0000000000000002E-4</v>
      </c>
      <c r="I543">
        <v>8.3999999999999995E-3</v>
      </c>
      <c r="J543">
        <v>4.0000000000000002E-4</v>
      </c>
      <c r="K543">
        <v>2.0299999999999999E-2</v>
      </c>
      <c r="L543">
        <v>0.85880000000000001</v>
      </c>
      <c r="M543">
        <v>4.7500000000000001E-2</v>
      </c>
      <c r="N543">
        <v>8.6999999999999994E-3</v>
      </c>
      <c r="O543">
        <v>1.41E-2</v>
      </c>
      <c r="P543">
        <v>0.12820000000000001</v>
      </c>
      <c r="Q543" s="1">
        <v>78953.759999999995</v>
      </c>
      <c r="R543">
        <v>0.15859999999999999</v>
      </c>
      <c r="S543">
        <v>0.1784</v>
      </c>
      <c r="T543">
        <v>0.66300000000000003</v>
      </c>
      <c r="U543">
        <v>30</v>
      </c>
      <c r="V543" s="1">
        <v>101723.83</v>
      </c>
      <c r="W543">
        <v>192.48</v>
      </c>
      <c r="X543" s="1">
        <v>297696.42</v>
      </c>
      <c r="Y543">
        <v>0.90959999999999996</v>
      </c>
      <c r="Z543">
        <v>7.5800000000000006E-2</v>
      </c>
      <c r="AA543">
        <v>1.46E-2</v>
      </c>
      <c r="AB543">
        <v>9.0399999999999994E-2</v>
      </c>
      <c r="AC543">
        <v>297.7</v>
      </c>
      <c r="AD543" s="1">
        <v>13818.16</v>
      </c>
      <c r="AE543" s="1">
        <v>1680.08</v>
      </c>
      <c r="AF543" s="1">
        <v>309735.25</v>
      </c>
      <c r="AG543">
        <v>594</v>
      </c>
      <c r="AH543" s="1">
        <v>66656</v>
      </c>
      <c r="AI543" s="1">
        <v>148205</v>
      </c>
      <c r="AJ543">
        <v>102.11</v>
      </c>
      <c r="AK543">
        <v>44.71</v>
      </c>
      <c r="AL543">
        <v>56.21</v>
      </c>
      <c r="AM543">
        <v>5.65</v>
      </c>
      <c r="AN543">
        <v>0</v>
      </c>
      <c r="AO543">
        <v>0.60170000000000001</v>
      </c>
      <c r="AP543" s="1">
        <v>1667.09</v>
      </c>
      <c r="AQ543" s="1">
        <v>1769.14</v>
      </c>
      <c r="AR543" s="1">
        <v>9779.08</v>
      </c>
      <c r="AS543" s="1">
        <v>1018.87</v>
      </c>
      <c r="AT543">
        <v>722.64</v>
      </c>
      <c r="AU543" s="1">
        <v>14956.83</v>
      </c>
      <c r="AV543" s="1">
        <v>2304.16</v>
      </c>
      <c r="AW543">
        <v>0.14330000000000001</v>
      </c>
      <c r="AX543" s="1">
        <v>12341.76</v>
      </c>
      <c r="AY543">
        <v>0.76749999999999996</v>
      </c>
      <c r="AZ543" s="1">
        <v>1135.94</v>
      </c>
      <c r="BA543">
        <v>7.0599999999999996E-2</v>
      </c>
      <c r="BB543">
        <v>298.31</v>
      </c>
      <c r="BC543">
        <v>1.8599999999999998E-2</v>
      </c>
      <c r="BD543" s="1">
        <v>16080.17</v>
      </c>
      <c r="BE543">
        <v>416.87</v>
      </c>
      <c r="BF543">
        <v>2.7099999999999999E-2</v>
      </c>
      <c r="BG543">
        <v>0.62160000000000004</v>
      </c>
      <c r="BH543">
        <v>0.2157</v>
      </c>
      <c r="BI543">
        <v>0.1232</v>
      </c>
      <c r="BJ543">
        <v>2.3699999999999999E-2</v>
      </c>
      <c r="BK543">
        <v>1.5800000000000002E-2</v>
      </c>
    </row>
    <row r="544" spans="1:63" x14ac:dyDescent="0.25">
      <c r="A544" t="s">
        <v>542</v>
      </c>
      <c r="B544">
        <v>45625</v>
      </c>
      <c r="C544">
        <v>214</v>
      </c>
      <c r="D544">
        <v>7.97</v>
      </c>
      <c r="E544" s="1">
        <v>1704.6</v>
      </c>
      <c r="F544" s="1">
        <v>1574.62</v>
      </c>
      <c r="G544">
        <v>8.3000000000000001E-3</v>
      </c>
      <c r="H544">
        <v>0</v>
      </c>
      <c r="I544">
        <v>3.7000000000000002E-3</v>
      </c>
      <c r="J544">
        <v>1.6000000000000001E-3</v>
      </c>
      <c r="K544">
        <v>5.1299999999999998E-2</v>
      </c>
      <c r="L544">
        <v>0.91690000000000005</v>
      </c>
      <c r="M544">
        <v>1.83E-2</v>
      </c>
      <c r="N544">
        <v>0.38140000000000002</v>
      </c>
      <c r="O544">
        <v>1.4200000000000001E-2</v>
      </c>
      <c r="P544">
        <v>0.1454</v>
      </c>
      <c r="Q544" s="1">
        <v>55895.21</v>
      </c>
      <c r="R544">
        <v>0.20169999999999999</v>
      </c>
      <c r="S544">
        <v>0.17649999999999999</v>
      </c>
      <c r="T544">
        <v>0.62180000000000002</v>
      </c>
      <c r="U544">
        <v>11.5</v>
      </c>
      <c r="V544" s="1">
        <v>69604.7</v>
      </c>
      <c r="W544">
        <v>144.91</v>
      </c>
      <c r="X544" s="1">
        <v>164248.19</v>
      </c>
      <c r="Y544">
        <v>0.81899999999999995</v>
      </c>
      <c r="Z544">
        <v>0.14280000000000001</v>
      </c>
      <c r="AA544">
        <v>3.8199999999999998E-2</v>
      </c>
      <c r="AB544">
        <v>0.18099999999999999</v>
      </c>
      <c r="AC544">
        <v>164.25</v>
      </c>
      <c r="AD544" s="1">
        <v>3696.53</v>
      </c>
      <c r="AE544">
        <v>393.11</v>
      </c>
      <c r="AF544" s="1">
        <v>147258.60999999999</v>
      </c>
      <c r="AG544">
        <v>389</v>
      </c>
      <c r="AH544" s="1">
        <v>32107</v>
      </c>
      <c r="AI544" s="1">
        <v>49147</v>
      </c>
      <c r="AJ544">
        <v>35.299999999999997</v>
      </c>
      <c r="AK544">
        <v>21.64</v>
      </c>
      <c r="AL544">
        <v>24.04</v>
      </c>
      <c r="AM544">
        <v>4.8</v>
      </c>
      <c r="AN544" s="1">
        <v>1826.77</v>
      </c>
      <c r="AO544">
        <v>1.5054000000000001</v>
      </c>
      <c r="AP544" s="1">
        <v>1739.52</v>
      </c>
      <c r="AQ544" s="1">
        <v>1901.89</v>
      </c>
      <c r="AR544" s="1">
        <v>5814.65</v>
      </c>
      <c r="AS544">
        <v>424.03</v>
      </c>
      <c r="AT544">
        <v>558.28</v>
      </c>
      <c r="AU544" s="1">
        <v>10438.39</v>
      </c>
      <c r="AV544" s="1">
        <v>5099.18</v>
      </c>
      <c r="AW544">
        <v>0.41699999999999998</v>
      </c>
      <c r="AX544" s="1">
        <v>5321.29</v>
      </c>
      <c r="AY544">
        <v>0.43519999999999998</v>
      </c>
      <c r="AZ544" s="1">
        <v>1128.72</v>
      </c>
      <c r="BA544">
        <v>9.2299999999999993E-2</v>
      </c>
      <c r="BB544">
        <v>679.11</v>
      </c>
      <c r="BC544">
        <v>5.5500000000000001E-2</v>
      </c>
      <c r="BD544" s="1">
        <v>12228.31</v>
      </c>
      <c r="BE544" s="1">
        <v>3554.7</v>
      </c>
      <c r="BF544">
        <v>1.0919000000000001</v>
      </c>
      <c r="BG544">
        <v>0.5524</v>
      </c>
      <c r="BH544">
        <v>0.26550000000000001</v>
      </c>
      <c r="BI544">
        <v>0.12859999999999999</v>
      </c>
      <c r="BJ544">
        <v>1.9300000000000001E-2</v>
      </c>
      <c r="BK544">
        <v>3.4099999999999998E-2</v>
      </c>
    </row>
    <row r="545" spans="1:63" x14ac:dyDescent="0.25">
      <c r="A545" t="s">
        <v>543</v>
      </c>
      <c r="B545">
        <v>47522</v>
      </c>
      <c r="C545">
        <v>98</v>
      </c>
      <c r="D545">
        <v>6.35</v>
      </c>
      <c r="E545">
        <v>622.25</v>
      </c>
      <c r="F545">
        <v>462.2</v>
      </c>
      <c r="G545">
        <v>0</v>
      </c>
      <c r="H545">
        <v>0</v>
      </c>
      <c r="I545">
        <v>6.3E-3</v>
      </c>
      <c r="J545">
        <v>0</v>
      </c>
      <c r="K545">
        <v>2.2100000000000002E-2</v>
      </c>
      <c r="L545">
        <v>0.94440000000000002</v>
      </c>
      <c r="M545">
        <v>2.7199999999999998E-2</v>
      </c>
      <c r="N545">
        <v>0.60029999999999994</v>
      </c>
      <c r="O545">
        <v>4.3E-3</v>
      </c>
      <c r="P545">
        <v>0.18049999999999999</v>
      </c>
      <c r="Q545" s="1">
        <v>43885.37</v>
      </c>
      <c r="R545">
        <v>0.36359999999999998</v>
      </c>
      <c r="S545">
        <v>0.18179999999999999</v>
      </c>
      <c r="T545">
        <v>0.45450000000000002</v>
      </c>
      <c r="U545">
        <v>8.1</v>
      </c>
      <c r="V545" s="1">
        <v>47725.19</v>
      </c>
      <c r="W545">
        <v>72.22</v>
      </c>
      <c r="X545" s="1">
        <v>185110.05</v>
      </c>
      <c r="Y545">
        <v>0.93469999999999998</v>
      </c>
      <c r="Z545">
        <v>1.89E-2</v>
      </c>
      <c r="AA545">
        <v>4.6399999999999997E-2</v>
      </c>
      <c r="AB545">
        <v>6.5299999999999997E-2</v>
      </c>
      <c r="AC545">
        <v>185.11</v>
      </c>
      <c r="AD545" s="1">
        <v>4544.59</v>
      </c>
      <c r="AE545">
        <v>557.86</v>
      </c>
      <c r="AF545" s="1">
        <v>134327.51</v>
      </c>
      <c r="AG545">
        <v>316</v>
      </c>
      <c r="AH545" s="1">
        <v>29531</v>
      </c>
      <c r="AI545" s="1">
        <v>43269</v>
      </c>
      <c r="AJ545">
        <v>30.9</v>
      </c>
      <c r="AK545">
        <v>24.21</v>
      </c>
      <c r="AL545">
        <v>25.76</v>
      </c>
      <c r="AM545">
        <v>3.6</v>
      </c>
      <c r="AN545">
        <v>577.39</v>
      </c>
      <c r="AO545">
        <v>2.0474999999999999</v>
      </c>
      <c r="AP545" s="1">
        <v>1622.92</v>
      </c>
      <c r="AQ545" s="1">
        <v>2659.37</v>
      </c>
      <c r="AR545" s="1">
        <v>5812.1</v>
      </c>
      <c r="AS545">
        <v>318.89999999999998</v>
      </c>
      <c r="AT545">
        <v>263.85000000000002</v>
      </c>
      <c r="AU545" s="1">
        <v>10677.06</v>
      </c>
      <c r="AV545" s="1">
        <v>10230.040000000001</v>
      </c>
      <c r="AW545">
        <v>0.56340000000000001</v>
      </c>
      <c r="AX545" s="1">
        <v>5579.79</v>
      </c>
      <c r="AY545">
        <v>0.30730000000000002</v>
      </c>
      <c r="AZ545">
        <v>886.33</v>
      </c>
      <c r="BA545">
        <v>4.8800000000000003E-2</v>
      </c>
      <c r="BB545" s="1">
        <v>1462.05</v>
      </c>
      <c r="BC545">
        <v>8.0500000000000002E-2</v>
      </c>
      <c r="BD545" s="1">
        <v>18158.21</v>
      </c>
      <c r="BE545" s="1">
        <v>6121.19</v>
      </c>
      <c r="BF545">
        <v>2.5118999999999998</v>
      </c>
      <c r="BG545">
        <v>0.44209999999999999</v>
      </c>
      <c r="BH545">
        <v>0.15629999999999999</v>
      </c>
      <c r="BI545">
        <v>0.34420000000000001</v>
      </c>
      <c r="BJ545">
        <v>3.7600000000000001E-2</v>
      </c>
      <c r="BK545">
        <v>1.9800000000000002E-2</v>
      </c>
    </row>
    <row r="546" spans="1:63" x14ac:dyDescent="0.25">
      <c r="A546" t="s">
        <v>544</v>
      </c>
      <c r="B546">
        <v>44941</v>
      </c>
      <c r="C546">
        <v>53</v>
      </c>
      <c r="D546">
        <v>41.87</v>
      </c>
      <c r="E546" s="1">
        <v>2219.35</v>
      </c>
      <c r="F546" s="1">
        <v>1933.61</v>
      </c>
      <c r="G546">
        <v>6.1999999999999998E-3</v>
      </c>
      <c r="H546">
        <v>1E-3</v>
      </c>
      <c r="I546">
        <v>3.7999999999999999E-2</v>
      </c>
      <c r="J546">
        <v>5.0000000000000001E-4</v>
      </c>
      <c r="K546">
        <v>1.8100000000000002E-2</v>
      </c>
      <c r="L546">
        <v>0.85840000000000005</v>
      </c>
      <c r="M546">
        <v>7.7700000000000005E-2</v>
      </c>
      <c r="N546">
        <v>0.54600000000000004</v>
      </c>
      <c r="O546">
        <v>1.8E-3</v>
      </c>
      <c r="P546">
        <v>0.1691</v>
      </c>
      <c r="Q546" s="1">
        <v>55201.66</v>
      </c>
      <c r="R546">
        <v>0.26269999999999999</v>
      </c>
      <c r="S546">
        <v>0.1186</v>
      </c>
      <c r="T546">
        <v>0.61860000000000004</v>
      </c>
      <c r="U546">
        <v>15</v>
      </c>
      <c r="V546" s="1">
        <v>71290.070000000007</v>
      </c>
      <c r="W546">
        <v>144.86000000000001</v>
      </c>
      <c r="X546" s="1">
        <v>118893.21</v>
      </c>
      <c r="Y546">
        <v>0.7419</v>
      </c>
      <c r="Z546">
        <v>0.21179999999999999</v>
      </c>
      <c r="AA546">
        <v>4.6300000000000001E-2</v>
      </c>
      <c r="AB546">
        <v>0.2581</v>
      </c>
      <c r="AC546">
        <v>118.89</v>
      </c>
      <c r="AD546" s="1">
        <v>4584.49</v>
      </c>
      <c r="AE546">
        <v>539.84</v>
      </c>
      <c r="AF546" s="1">
        <v>114837.48</v>
      </c>
      <c r="AG546">
        <v>213</v>
      </c>
      <c r="AH546" s="1">
        <v>29568</v>
      </c>
      <c r="AI546" s="1">
        <v>44626</v>
      </c>
      <c r="AJ546">
        <v>66.55</v>
      </c>
      <c r="AK546">
        <v>34.21</v>
      </c>
      <c r="AL546">
        <v>47.68</v>
      </c>
      <c r="AM546">
        <v>3.9</v>
      </c>
      <c r="AN546">
        <v>0</v>
      </c>
      <c r="AO546">
        <v>1.0974999999999999</v>
      </c>
      <c r="AP546" s="1">
        <v>1313.73</v>
      </c>
      <c r="AQ546" s="1">
        <v>1573.36</v>
      </c>
      <c r="AR546" s="1">
        <v>6840.28</v>
      </c>
      <c r="AS546">
        <v>986.89</v>
      </c>
      <c r="AT546">
        <v>345.9</v>
      </c>
      <c r="AU546" s="1">
        <v>11060.16</v>
      </c>
      <c r="AV546" s="1">
        <v>6939.82</v>
      </c>
      <c r="AW546">
        <v>0.49370000000000003</v>
      </c>
      <c r="AX546" s="1">
        <v>4685.12</v>
      </c>
      <c r="AY546">
        <v>0.33329999999999999</v>
      </c>
      <c r="AZ546" s="1">
        <v>1422.19</v>
      </c>
      <c r="BA546">
        <v>0.1012</v>
      </c>
      <c r="BB546" s="1">
        <v>1010.29</v>
      </c>
      <c r="BC546">
        <v>7.1900000000000006E-2</v>
      </c>
      <c r="BD546" s="1">
        <v>14057.42</v>
      </c>
      <c r="BE546" s="1">
        <v>4345.8</v>
      </c>
      <c r="BF546">
        <v>1.5954999999999999</v>
      </c>
      <c r="BG546">
        <v>0.4879</v>
      </c>
      <c r="BH546">
        <v>0.1865</v>
      </c>
      <c r="BI546">
        <v>0.27639999999999998</v>
      </c>
      <c r="BJ546">
        <v>3.6799999999999999E-2</v>
      </c>
      <c r="BK546">
        <v>1.2500000000000001E-2</v>
      </c>
    </row>
    <row r="547" spans="1:63" x14ac:dyDescent="0.25">
      <c r="A547" t="s">
        <v>545</v>
      </c>
      <c r="B547">
        <v>49643</v>
      </c>
      <c r="C547">
        <v>49</v>
      </c>
      <c r="D547">
        <v>18.37</v>
      </c>
      <c r="E547">
        <v>900.21</v>
      </c>
      <c r="F547" s="1">
        <v>1019.1</v>
      </c>
      <c r="G547">
        <v>2E-3</v>
      </c>
      <c r="H547">
        <v>0</v>
      </c>
      <c r="I547">
        <v>8.8999999999999999E-3</v>
      </c>
      <c r="J547">
        <v>0</v>
      </c>
      <c r="K547">
        <v>2.8999999999999998E-3</v>
      </c>
      <c r="L547">
        <v>0.96279999999999999</v>
      </c>
      <c r="M547">
        <v>2.3400000000000001E-2</v>
      </c>
      <c r="N547">
        <v>0.55759999999999998</v>
      </c>
      <c r="O547">
        <v>0</v>
      </c>
      <c r="P547">
        <v>0.1447</v>
      </c>
      <c r="Q547" s="1">
        <v>53367.040000000001</v>
      </c>
      <c r="R547">
        <v>0.2321</v>
      </c>
      <c r="S547">
        <v>0.375</v>
      </c>
      <c r="T547">
        <v>0.39290000000000003</v>
      </c>
      <c r="U547">
        <v>9</v>
      </c>
      <c r="V547" s="1">
        <v>68978</v>
      </c>
      <c r="W547">
        <v>95.36</v>
      </c>
      <c r="X547" s="1">
        <v>84626.76</v>
      </c>
      <c r="Y547">
        <v>0.85040000000000004</v>
      </c>
      <c r="Z547">
        <v>6.9099999999999995E-2</v>
      </c>
      <c r="AA547">
        <v>8.0600000000000005E-2</v>
      </c>
      <c r="AB547">
        <v>0.14960000000000001</v>
      </c>
      <c r="AC547">
        <v>84.63</v>
      </c>
      <c r="AD547" s="1">
        <v>1926.43</v>
      </c>
      <c r="AE547">
        <v>256.73</v>
      </c>
      <c r="AF547" s="1">
        <v>71386.009999999995</v>
      </c>
      <c r="AG547">
        <v>44</v>
      </c>
      <c r="AH547" s="1">
        <v>32378</v>
      </c>
      <c r="AI547" s="1">
        <v>51853</v>
      </c>
      <c r="AJ547">
        <v>29.58</v>
      </c>
      <c r="AK547">
        <v>22.05</v>
      </c>
      <c r="AL547">
        <v>23.62</v>
      </c>
      <c r="AM547">
        <v>4.21</v>
      </c>
      <c r="AN547">
        <v>0</v>
      </c>
      <c r="AO547">
        <v>0.63070000000000004</v>
      </c>
      <c r="AP547" s="1">
        <v>1283.76</v>
      </c>
      <c r="AQ547" s="1">
        <v>2816.58</v>
      </c>
      <c r="AR547" s="1">
        <v>6128.31</v>
      </c>
      <c r="AS547">
        <v>469.77</v>
      </c>
      <c r="AT547">
        <v>227.8</v>
      </c>
      <c r="AU547" s="1">
        <v>10926.21</v>
      </c>
      <c r="AV547" s="1">
        <v>9061.06</v>
      </c>
      <c r="AW547">
        <v>0.64090000000000003</v>
      </c>
      <c r="AX547" s="1">
        <v>1342.95</v>
      </c>
      <c r="AY547">
        <v>9.5000000000000001E-2</v>
      </c>
      <c r="AZ547" s="1">
        <v>2375.14</v>
      </c>
      <c r="BA547">
        <v>0.16800000000000001</v>
      </c>
      <c r="BB547" s="1">
        <v>1358.92</v>
      </c>
      <c r="BC547">
        <v>9.6100000000000005E-2</v>
      </c>
      <c r="BD547" s="1">
        <v>14138.06</v>
      </c>
      <c r="BE547" s="1">
        <v>10000.969999999999</v>
      </c>
      <c r="BF547">
        <v>3.9203000000000001</v>
      </c>
      <c r="BG547">
        <v>0.46860000000000002</v>
      </c>
      <c r="BH547">
        <v>0.1898</v>
      </c>
      <c r="BI547">
        <v>0.29509999999999997</v>
      </c>
      <c r="BJ547">
        <v>4.65E-2</v>
      </c>
      <c r="BK547">
        <v>0</v>
      </c>
    </row>
    <row r="548" spans="1:63" x14ac:dyDescent="0.25">
      <c r="A548" t="s">
        <v>546</v>
      </c>
      <c r="B548">
        <v>48744</v>
      </c>
      <c r="C548">
        <v>61</v>
      </c>
      <c r="D548">
        <v>30.96</v>
      </c>
      <c r="E548" s="1">
        <v>1888.77</v>
      </c>
      <c r="F548" s="1">
        <v>1825.4</v>
      </c>
      <c r="G548">
        <v>5.8999999999999999E-3</v>
      </c>
      <c r="H548">
        <v>0</v>
      </c>
      <c r="I548">
        <v>1.2800000000000001E-2</v>
      </c>
      <c r="J548">
        <v>2.5000000000000001E-3</v>
      </c>
      <c r="K548">
        <v>1.8100000000000002E-2</v>
      </c>
      <c r="L548">
        <v>0.94199999999999995</v>
      </c>
      <c r="M548">
        <v>1.8700000000000001E-2</v>
      </c>
      <c r="N548">
        <v>0.27729999999999999</v>
      </c>
      <c r="O548">
        <v>5.0000000000000001E-3</v>
      </c>
      <c r="P548">
        <v>0.1411</v>
      </c>
      <c r="Q548" s="1">
        <v>57852.34</v>
      </c>
      <c r="R548">
        <v>0.51180000000000003</v>
      </c>
      <c r="S548">
        <v>0.2205</v>
      </c>
      <c r="T548">
        <v>0.26769999999999999</v>
      </c>
      <c r="U548">
        <v>10</v>
      </c>
      <c r="V548" s="1">
        <v>61507</v>
      </c>
      <c r="W548">
        <v>182.81</v>
      </c>
      <c r="X548" s="1">
        <v>124187.85</v>
      </c>
      <c r="Y548">
        <v>0.88500000000000001</v>
      </c>
      <c r="Z548">
        <v>5.6599999999999998E-2</v>
      </c>
      <c r="AA548">
        <v>5.8500000000000003E-2</v>
      </c>
      <c r="AB548">
        <v>0.115</v>
      </c>
      <c r="AC548">
        <v>124.19</v>
      </c>
      <c r="AD548" s="1">
        <v>3633.29</v>
      </c>
      <c r="AE548">
        <v>500.25</v>
      </c>
      <c r="AF548" s="1">
        <v>127640.54</v>
      </c>
      <c r="AG548">
        <v>273</v>
      </c>
      <c r="AH548" s="1">
        <v>37399</v>
      </c>
      <c r="AI548" s="1">
        <v>56884</v>
      </c>
      <c r="AJ548">
        <v>38.11</v>
      </c>
      <c r="AK548">
        <v>28.55</v>
      </c>
      <c r="AL548">
        <v>31.16</v>
      </c>
      <c r="AM548">
        <v>4.46</v>
      </c>
      <c r="AN548" s="1">
        <v>1818.47</v>
      </c>
      <c r="AO548">
        <v>1.4005000000000001</v>
      </c>
      <c r="AP548">
        <v>744.08</v>
      </c>
      <c r="AQ548" s="1">
        <v>2253.29</v>
      </c>
      <c r="AR548" s="1">
        <v>6342.3</v>
      </c>
      <c r="AS548">
        <v>626.52</v>
      </c>
      <c r="AT548">
        <v>484.9</v>
      </c>
      <c r="AU548" s="1">
        <v>10451.09</v>
      </c>
      <c r="AV548" s="1">
        <v>5376.16</v>
      </c>
      <c r="AW548">
        <v>0.47689999999999999</v>
      </c>
      <c r="AX548" s="1">
        <v>4985.6000000000004</v>
      </c>
      <c r="AY548">
        <v>0.44230000000000003</v>
      </c>
      <c r="AZ548">
        <v>521.95000000000005</v>
      </c>
      <c r="BA548">
        <v>4.6300000000000001E-2</v>
      </c>
      <c r="BB548">
        <v>388.69</v>
      </c>
      <c r="BC548">
        <v>3.4500000000000003E-2</v>
      </c>
      <c r="BD548" s="1">
        <v>11272.4</v>
      </c>
      <c r="BE548" s="1">
        <v>4264.54</v>
      </c>
      <c r="BF548">
        <v>1.2012</v>
      </c>
      <c r="BG548">
        <v>0.55349999999999999</v>
      </c>
      <c r="BH548">
        <v>0.20910000000000001</v>
      </c>
      <c r="BI548">
        <v>0.1799</v>
      </c>
      <c r="BJ548">
        <v>2.8199999999999999E-2</v>
      </c>
      <c r="BK548">
        <v>2.9399999999999999E-2</v>
      </c>
    </row>
    <row r="549" spans="1:63" x14ac:dyDescent="0.25">
      <c r="A549" t="s">
        <v>547</v>
      </c>
      <c r="B549">
        <v>47464</v>
      </c>
      <c r="C549">
        <v>48</v>
      </c>
      <c r="D549">
        <v>19.03</v>
      </c>
      <c r="E549">
        <v>913.24</v>
      </c>
      <c r="F549">
        <v>986.72</v>
      </c>
      <c r="G549">
        <v>2.4299999999999999E-2</v>
      </c>
      <c r="H549">
        <v>0</v>
      </c>
      <c r="I549">
        <v>4.1000000000000003E-3</v>
      </c>
      <c r="J549">
        <v>1E-3</v>
      </c>
      <c r="K549">
        <v>3.2500000000000001E-2</v>
      </c>
      <c r="L549">
        <v>0.9133</v>
      </c>
      <c r="M549">
        <v>2.4799999999999999E-2</v>
      </c>
      <c r="N549">
        <v>0.15190000000000001</v>
      </c>
      <c r="O549">
        <v>4.1000000000000003E-3</v>
      </c>
      <c r="P549">
        <v>7.1400000000000005E-2</v>
      </c>
      <c r="Q549" s="1">
        <v>51996.03</v>
      </c>
      <c r="R549">
        <v>0.27710000000000001</v>
      </c>
      <c r="S549">
        <v>0.1807</v>
      </c>
      <c r="T549">
        <v>0.54220000000000002</v>
      </c>
      <c r="U549">
        <v>11.2</v>
      </c>
      <c r="V549" s="1">
        <v>67803.070000000007</v>
      </c>
      <c r="W549">
        <v>81.53</v>
      </c>
      <c r="X549" s="1">
        <v>267721.15999999997</v>
      </c>
      <c r="Y549">
        <v>0.59440000000000004</v>
      </c>
      <c r="Z549">
        <v>0.36280000000000001</v>
      </c>
      <c r="AA549">
        <v>4.2799999999999998E-2</v>
      </c>
      <c r="AB549">
        <v>0.40560000000000002</v>
      </c>
      <c r="AC549">
        <v>267.72000000000003</v>
      </c>
      <c r="AD549" s="1">
        <v>7415.01</v>
      </c>
      <c r="AE549">
        <v>633.67999999999995</v>
      </c>
      <c r="AF549" s="1">
        <v>234164.67</v>
      </c>
      <c r="AG549">
        <v>565</v>
      </c>
      <c r="AH549" s="1">
        <v>44322</v>
      </c>
      <c r="AI549" s="1">
        <v>72711</v>
      </c>
      <c r="AJ549">
        <v>35.24</v>
      </c>
      <c r="AK549">
        <v>24.07</v>
      </c>
      <c r="AL549">
        <v>32.76</v>
      </c>
      <c r="AM549">
        <v>5.3</v>
      </c>
      <c r="AN549">
        <v>0</v>
      </c>
      <c r="AO549">
        <v>0.48780000000000001</v>
      </c>
      <c r="AP549" s="1">
        <v>1365.07</v>
      </c>
      <c r="AQ549" s="1">
        <v>2353.5500000000002</v>
      </c>
      <c r="AR549" s="1">
        <v>6833.34</v>
      </c>
      <c r="AS549">
        <v>534.27</v>
      </c>
      <c r="AT549">
        <v>347.65</v>
      </c>
      <c r="AU549" s="1">
        <v>11433.93</v>
      </c>
      <c r="AV549" s="1">
        <v>3399.29</v>
      </c>
      <c r="AW549">
        <v>0.28549999999999998</v>
      </c>
      <c r="AX549" s="1">
        <v>6255.18</v>
      </c>
      <c r="AY549">
        <v>0.52539999999999998</v>
      </c>
      <c r="AZ549" s="1">
        <v>1827.19</v>
      </c>
      <c r="BA549">
        <v>0.1535</v>
      </c>
      <c r="BB549">
        <v>423.96</v>
      </c>
      <c r="BC549">
        <v>3.56E-2</v>
      </c>
      <c r="BD549" s="1">
        <v>11905.62</v>
      </c>
      <c r="BE549">
        <v>777.94</v>
      </c>
      <c r="BF549">
        <v>0.1174</v>
      </c>
      <c r="BG549">
        <v>0.50470000000000004</v>
      </c>
      <c r="BH549">
        <v>0.2074</v>
      </c>
      <c r="BI549">
        <v>0.2253</v>
      </c>
      <c r="BJ549">
        <v>4.2799999999999998E-2</v>
      </c>
      <c r="BK549">
        <v>1.9900000000000001E-2</v>
      </c>
    </row>
    <row r="550" spans="1:63" x14ac:dyDescent="0.25">
      <c r="A550" t="s">
        <v>548</v>
      </c>
      <c r="B550">
        <v>44966</v>
      </c>
      <c r="C550">
        <v>71</v>
      </c>
      <c r="D550">
        <v>31.83</v>
      </c>
      <c r="E550" s="1">
        <v>2259.67</v>
      </c>
      <c r="F550" s="1">
        <v>1990.88</v>
      </c>
      <c r="G550">
        <v>5.1000000000000004E-3</v>
      </c>
      <c r="H550">
        <v>0</v>
      </c>
      <c r="I550">
        <v>9.1999999999999998E-3</v>
      </c>
      <c r="J550">
        <v>1E-3</v>
      </c>
      <c r="K550">
        <v>3.7999999999999999E-2</v>
      </c>
      <c r="L550">
        <v>0.91849999999999998</v>
      </c>
      <c r="M550">
        <v>2.8199999999999999E-2</v>
      </c>
      <c r="N550">
        <v>0.49940000000000001</v>
      </c>
      <c r="O550">
        <v>3.7000000000000002E-3</v>
      </c>
      <c r="P550">
        <v>0.17799999999999999</v>
      </c>
      <c r="Q550" s="1">
        <v>50128.02</v>
      </c>
      <c r="R550">
        <v>0.30149999999999999</v>
      </c>
      <c r="S550">
        <v>0.15440000000000001</v>
      </c>
      <c r="T550">
        <v>0.54410000000000003</v>
      </c>
      <c r="U550">
        <v>9</v>
      </c>
      <c r="V550" s="1">
        <v>84455.78</v>
      </c>
      <c r="W550">
        <v>243.04</v>
      </c>
      <c r="X550" s="1">
        <v>112273.04</v>
      </c>
      <c r="Y550">
        <v>0.79649999999999999</v>
      </c>
      <c r="Z550">
        <v>0.16</v>
      </c>
      <c r="AA550">
        <v>4.3499999999999997E-2</v>
      </c>
      <c r="AB550">
        <v>0.20349999999999999</v>
      </c>
      <c r="AC550">
        <v>112.27</v>
      </c>
      <c r="AD550" s="1">
        <v>2982.22</v>
      </c>
      <c r="AE550">
        <v>421.51</v>
      </c>
      <c r="AF550" s="1">
        <v>98132.5</v>
      </c>
      <c r="AG550">
        <v>128</v>
      </c>
      <c r="AH550" s="1">
        <v>29321</v>
      </c>
      <c r="AI550" s="1">
        <v>44525</v>
      </c>
      <c r="AJ550">
        <v>47.1</v>
      </c>
      <c r="AK550">
        <v>22.02</v>
      </c>
      <c r="AL550">
        <v>43.59</v>
      </c>
      <c r="AM550">
        <v>4.3</v>
      </c>
      <c r="AN550" s="1">
        <v>1147.28</v>
      </c>
      <c r="AO550">
        <v>1.2441</v>
      </c>
      <c r="AP550" s="1">
        <v>1303.82</v>
      </c>
      <c r="AQ550" s="1">
        <v>1667.52</v>
      </c>
      <c r="AR550" s="1">
        <v>6183.23</v>
      </c>
      <c r="AS550">
        <v>887.65</v>
      </c>
      <c r="AT550">
        <v>318.07</v>
      </c>
      <c r="AU550" s="1">
        <v>10360.280000000001</v>
      </c>
      <c r="AV550" s="1">
        <v>6560.99</v>
      </c>
      <c r="AW550">
        <v>0.51339999999999997</v>
      </c>
      <c r="AX550" s="1">
        <v>4059.95</v>
      </c>
      <c r="AY550">
        <v>0.31769999999999998</v>
      </c>
      <c r="AZ550" s="1">
        <v>1213.58</v>
      </c>
      <c r="BA550">
        <v>9.5000000000000001E-2</v>
      </c>
      <c r="BB550">
        <v>945.72</v>
      </c>
      <c r="BC550">
        <v>7.3999999999999996E-2</v>
      </c>
      <c r="BD550" s="1">
        <v>12780.24</v>
      </c>
      <c r="BE550" s="1">
        <v>4450.72</v>
      </c>
      <c r="BF550">
        <v>1.7284999999999999</v>
      </c>
      <c r="BG550">
        <v>0.51539999999999997</v>
      </c>
      <c r="BH550">
        <v>0.23180000000000001</v>
      </c>
      <c r="BI550">
        <v>0.21560000000000001</v>
      </c>
      <c r="BJ550">
        <v>2.3E-2</v>
      </c>
      <c r="BK550">
        <v>1.4200000000000001E-2</v>
      </c>
    </row>
    <row r="551" spans="1:63" x14ac:dyDescent="0.25">
      <c r="A551" t="s">
        <v>549</v>
      </c>
      <c r="B551">
        <v>44958</v>
      </c>
      <c r="C551">
        <v>37</v>
      </c>
      <c r="D551">
        <v>83.18</v>
      </c>
      <c r="E551" s="1">
        <v>3077.48</v>
      </c>
      <c r="F551" s="1">
        <v>2884.86</v>
      </c>
      <c r="G551">
        <v>1.9699999999999999E-2</v>
      </c>
      <c r="H551">
        <v>2.9999999999999997E-4</v>
      </c>
      <c r="I551">
        <v>7.4099999999999999E-2</v>
      </c>
      <c r="J551">
        <v>1.6000000000000001E-3</v>
      </c>
      <c r="K551">
        <v>3.2800000000000003E-2</v>
      </c>
      <c r="L551">
        <v>0.81369999999999998</v>
      </c>
      <c r="M551">
        <v>5.7700000000000001E-2</v>
      </c>
      <c r="N551">
        <v>0.33539999999999998</v>
      </c>
      <c r="O551">
        <v>7.6E-3</v>
      </c>
      <c r="P551">
        <v>0.14019999999999999</v>
      </c>
      <c r="Q551" s="1">
        <v>58759.15</v>
      </c>
      <c r="R551">
        <v>0.12379999999999999</v>
      </c>
      <c r="S551">
        <v>0.17330000000000001</v>
      </c>
      <c r="T551">
        <v>0.70299999999999996</v>
      </c>
      <c r="U551">
        <v>32.200000000000003</v>
      </c>
      <c r="V551" s="1">
        <v>68666.429999999993</v>
      </c>
      <c r="W551">
        <v>92.92</v>
      </c>
      <c r="X551" s="1">
        <v>191561.65</v>
      </c>
      <c r="Y551">
        <v>0.70220000000000005</v>
      </c>
      <c r="Z551">
        <v>0.27339999999999998</v>
      </c>
      <c r="AA551">
        <v>2.4400000000000002E-2</v>
      </c>
      <c r="AB551">
        <v>0.29780000000000001</v>
      </c>
      <c r="AC551">
        <v>191.56</v>
      </c>
      <c r="AD551" s="1">
        <v>8479.34</v>
      </c>
      <c r="AE551">
        <v>951.99</v>
      </c>
      <c r="AF551" s="1">
        <v>197151.49</v>
      </c>
      <c r="AG551">
        <v>514</v>
      </c>
      <c r="AH551" s="1">
        <v>35634</v>
      </c>
      <c r="AI551" s="1">
        <v>63896</v>
      </c>
      <c r="AJ551">
        <v>59.06</v>
      </c>
      <c r="AK551">
        <v>43.8</v>
      </c>
      <c r="AL551">
        <v>44.13</v>
      </c>
      <c r="AM551">
        <v>6.46</v>
      </c>
      <c r="AN551">
        <v>0</v>
      </c>
      <c r="AO551">
        <v>0.96260000000000001</v>
      </c>
      <c r="AP551" s="1">
        <v>1438.13</v>
      </c>
      <c r="AQ551" s="1">
        <v>1904.85</v>
      </c>
      <c r="AR551" s="1">
        <v>5945.43</v>
      </c>
      <c r="AS551">
        <v>698.58</v>
      </c>
      <c r="AT551">
        <v>211.75</v>
      </c>
      <c r="AU551" s="1">
        <v>10198.73</v>
      </c>
      <c r="AV551" s="1">
        <v>3443.25</v>
      </c>
      <c r="AW551">
        <v>0.27210000000000001</v>
      </c>
      <c r="AX551" s="1">
        <v>7551.66</v>
      </c>
      <c r="AY551">
        <v>0.5968</v>
      </c>
      <c r="AZ551">
        <v>811.3</v>
      </c>
      <c r="BA551">
        <v>6.4100000000000004E-2</v>
      </c>
      <c r="BB551">
        <v>846.95</v>
      </c>
      <c r="BC551">
        <v>6.6900000000000001E-2</v>
      </c>
      <c r="BD551" s="1">
        <v>12653.16</v>
      </c>
      <c r="BE551" s="1">
        <v>1137.6300000000001</v>
      </c>
      <c r="BF551">
        <v>0.17630000000000001</v>
      </c>
      <c r="BG551">
        <v>0.48180000000000001</v>
      </c>
      <c r="BH551">
        <v>0.21690000000000001</v>
      </c>
      <c r="BI551">
        <v>0.251</v>
      </c>
      <c r="BJ551">
        <v>2.87E-2</v>
      </c>
      <c r="BK551">
        <v>2.1700000000000001E-2</v>
      </c>
    </row>
    <row r="552" spans="1:63" x14ac:dyDescent="0.25">
      <c r="A552" t="s">
        <v>550</v>
      </c>
      <c r="B552">
        <v>47472</v>
      </c>
      <c r="C552">
        <v>48</v>
      </c>
      <c r="D552">
        <v>5.39</v>
      </c>
      <c r="E552">
        <v>258.77</v>
      </c>
      <c r="F552">
        <v>227.53</v>
      </c>
      <c r="G552">
        <v>0</v>
      </c>
      <c r="H552">
        <v>4.4000000000000003E-3</v>
      </c>
      <c r="I552">
        <v>1.32E-2</v>
      </c>
      <c r="J552">
        <v>0</v>
      </c>
      <c r="K552">
        <v>4.3999999999999997E-2</v>
      </c>
      <c r="L552">
        <v>0.92530000000000001</v>
      </c>
      <c r="M552">
        <v>1.32E-2</v>
      </c>
      <c r="N552">
        <v>0.33679999999999999</v>
      </c>
      <c r="O552">
        <v>0</v>
      </c>
      <c r="P552">
        <v>0.1452</v>
      </c>
      <c r="Q552" s="1">
        <v>39699.760000000002</v>
      </c>
      <c r="R552">
        <v>0.68969999999999998</v>
      </c>
      <c r="S552">
        <v>0.2414</v>
      </c>
      <c r="T552">
        <v>6.9000000000000006E-2</v>
      </c>
      <c r="U552">
        <v>5.7</v>
      </c>
      <c r="V552" s="1">
        <v>58396.27</v>
      </c>
      <c r="W552">
        <v>45.38</v>
      </c>
      <c r="X552" s="1">
        <v>195108.86</v>
      </c>
      <c r="Y552">
        <v>0.95860000000000001</v>
      </c>
      <c r="Z552">
        <v>1.7100000000000001E-2</v>
      </c>
      <c r="AA552">
        <v>2.4299999999999999E-2</v>
      </c>
      <c r="AB552">
        <v>4.1399999999999999E-2</v>
      </c>
      <c r="AC552">
        <v>195.11</v>
      </c>
      <c r="AD552" s="1">
        <v>5195.78</v>
      </c>
      <c r="AE552">
        <v>663.62</v>
      </c>
      <c r="AF552" s="1">
        <v>157413.23000000001</v>
      </c>
      <c r="AG552">
        <v>421</v>
      </c>
      <c r="AH552" s="1">
        <v>37457</v>
      </c>
      <c r="AI552" s="1">
        <v>55128</v>
      </c>
      <c r="AJ552">
        <v>37.380000000000003</v>
      </c>
      <c r="AK552">
        <v>26.36</v>
      </c>
      <c r="AL552">
        <v>26.61</v>
      </c>
      <c r="AM552">
        <v>6</v>
      </c>
      <c r="AN552" s="1">
        <v>1712.42</v>
      </c>
      <c r="AO552">
        <v>1.6382000000000001</v>
      </c>
      <c r="AP552" s="1">
        <v>2030.47</v>
      </c>
      <c r="AQ552" s="1">
        <v>3685.56</v>
      </c>
      <c r="AR552" s="1">
        <v>6477.17</v>
      </c>
      <c r="AS552">
        <v>592.89</v>
      </c>
      <c r="AT552">
        <v>629.76</v>
      </c>
      <c r="AU552" s="1">
        <v>13416.12</v>
      </c>
      <c r="AV552" s="1">
        <v>7408.36</v>
      </c>
      <c r="AW552">
        <v>0.41620000000000001</v>
      </c>
      <c r="AX552" s="1">
        <v>7308.48</v>
      </c>
      <c r="AY552">
        <v>0.41060000000000002</v>
      </c>
      <c r="AZ552" s="1">
        <v>2426.63</v>
      </c>
      <c r="BA552">
        <v>0.1363</v>
      </c>
      <c r="BB552">
        <v>655.26</v>
      </c>
      <c r="BC552">
        <v>3.6799999999999999E-2</v>
      </c>
      <c r="BD552" s="1">
        <v>17798.73</v>
      </c>
      <c r="BE552" s="1">
        <v>4500.42</v>
      </c>
      <c r="BF552">
        <v>1.177</v>
      </c>
      <c r="BG552">
        <v>0.45240000000000002</v>
      </c>
      <c r="BH552">
        <v>0.1862</v>
      </c>
      <c r="BI552">
        <v>0.30249999999999999</v>
      </c>
      <c r="BJ552">
        <v>3.95E-2</v>
      </c>
      <c r="BK552">
        <v>1.9400000000000001E-2</v>
      </c>
    </row>
    <row r="553" spans="1:63" x14ac:dyDescent="0.25">
      <c r="A553" t="s">
        <v>551</v>
      </c>
      <c r="B553">
        <v>46821</v>
      </c>
      <c r="C553">
        <v>30</v>
      </c>
      <c r="D553">
        <v>64.53</v>
      </c>
      <c r="E553" s="1">
        <v>1935.79</v>
      </c>
      <c r="F553" s="1">
        <v>1846.01</v>
      </c>
      <c r="G553">
        <v>3.8E-3</v>
      </c>
      <c r="H553">
        <v>0</v>
      </c>
      <c r="I553">
        <v>3.3E-3</v>
      </c>
      <c r="J553">
        <v>2.7000000000000001E-3</v>
      </c>
      <c r="K553">
        <v>4.3099999999999999E-2</v>
      </c>
      <c r="L553">
        <v>0.92300000000000004</v>
      </c>
      <c r="M553">
        <v>2.41E-2</v>
      </c>
      <c r="N553">
        <v>0.37109999999999999</v>
      </c>
      <c r="O553">
        <v>2.0999999999999999E-3</v>
      </c>
      <c r="P553">
        <v>0.1593</v>
      </c>
      <c r="Q553" s="1">
        <v>56844.24</v>
      </c>
      <c r="R553">
        <v>0.188</v>
      </c>
      <c r="S553">
        <v>0.188</v>
      </c>
      <c r="T553">
        <v>0.62390000000000001</v>
      </c>
      <c r="U553">
        <v>12.3</v>
      </c>
      <c r="V553" s="1">
        <v>78168.62</v>
      </c>
      <c r="W553">
        <v>152.18</v>
      </c>
      <c r="X553" s="1">
        <v>220755.69</v>
      </c>
      <c r="Y553">
        <v>0.77259999999999995</v>
      </c>
      <c r="Z553">
        <v>0.12820000000000001</v>
      </c>
      <c r="AA553">
        <v>9.9199999999999997E-2</v>
      </c>
      <c r="AB553">
        <v>0.22739999999999999</v>
      </c>
      <c r="AC553">
        <v>220.76</v>
      </c>
      <c r="AD553" s="1">
        <v>9039.0300000000007</v>
      </c>
      <c r="AE553">
        <v>818.06</v>
      </c>
      <c r="AF553" s="1">
        <v>220539.4</v>
      </c>
      <c r="AG553">
        <v>549</v>
      </c>
      <c r="AH553" s="1">
        <v>32549</v>
      </c>
      <c r="AI553" s="1">
        <v>54987</v>
      </c>
      <c r="AJ553">
        <v>71.81</v>
      </c>
      <c r="AK553">
        <v>34.299999999999997</v>
      </c>
      <c r="AL553">
        <v>57.11</v>
      </c>
      <c r="AM553">
        <v>3.9</v>
      </c>
      <c r="AN553">
        <v>0</v>
      </c>
      <c r="AO553">
        <v>1.3427</v>
      </c>
      <c r="AP553" s="1">
        <v>1523.08</v>
      </c>
      <c r="AQ553" s="1">
        <v>2136.5300000000002</v>
      </c>
      <c r="AR553" s="1">
        <v>5519.54</v>
      </c>
      <c r="AS553" s="1">
        <v>1018.88</v>
      </c>
      <c r="AT553">
        <v>810.99</v>
      </c>
      <c r="AU553" s="1">
        <v>11009.05</v>
      </c>
      <c r="AV553" s="1">
        <v>3752.86</v>
      </c>
      <c r="AW553">
        <v>0.27239999999999998</v>
      </c>
      <c r="AX553" s="1">
        <v>7938.81</v>
      </c>
      <c r="AY553">
        <v>0.57609999999999995</v>
      </c>
      <c r="AZ553" s="1">
        <v>1238.3399999999999</v>
      </c>
      <c r="BA553">
        <v>8.9899999999999994E-2</v>
      </c>
      <c r="BB553">
        <v>849.27</v>
      </c>
      <c r="BC553">
        <v>6.1600000000000002E-2</v>
      </c>
      <c r="BD553" s="1">
        <v>13779.28</v>
      </c>
      <c r="BE553" s="1">
        <v>2241.5300000000002</v>
      </c>
      <c r="BF553">
        <v>0.4768</v>
      </c>
      <c r="BG553">
        <v>0.53449999999999998</v>
      </c>
      <c r="BH553">
        <v>0.2301</v>
      </c>
      <c r="BI553">
        <v>0.185</v>
      </c>
      <c r="BJ553">
        <v>2.5100000000000001E-2</v>
      </c>
      <c r="BK553">
        <v>2.53E-2</v>
      </c>
    </row>
    <row r="554" spans="1:63" x14ac:dyDescent="0.25">
      <c r="A554" t="s">
        <v>552</v>
      </c>
      <c r="B554">
        <v>45633</v>
      </c>
      <c r="C554">
        <v>76</v>
      </c>
      <c r="D554">
        <v>18.36</v>
      </c>
      <c r="E554" s="1">
        <v>1395.64</v>
      </c>
      <c r="F554" s="1">
        <v>1349.38</v>
      </c>
      <c r="G554">
        <v>6.9999999999999999E-4</v>
      </c>
      <c r="H554">
        <v>0</v>
      </c>
      <c r="I554">
        <v>1.5E-3</v>
      </c>
      <c r="J554">
        <v>0</v>
      </c>
      <c r="K554">
        <v>2.2000000000000001E-3</v>
      </c>
      <c r="L554">
        <v>0.99039999999999995</v>
      </c>
      <c r="M554">
        <v>5.1999999999999998E-3</v>
      </c>
      <c r="N554">
        <v>0.1368</v>
      </c>
      <c r="O554">
        <v>1.5E-3</v>
      </c>
      <c r="P554">
        <v>6.0699999999999997E-2</v>
      </c>
      <c r="Q554" s="1">
        <v>61833.3</v>
      </c>
      <c r="R554">
        <v>0.13159999999999999</v>
      </c>
      <c r="S554">
        <v>0.22370000000000001</v>
      </c>
      <c r="T554">
        <v>0.64470000000000005</v>
      </c>
      <c r="U554">
        <v>20</v>
      </c>
      <c r="V554" s="1">
        <v>31961.05</v>
      </c>
      <c r="W554">
        <v>68.5</v>
      </c>
      <c r="X554" s="1">
        <v>121694.62</v>
      </c>
      <c r="Y554">
        <v>0.88080000000000003</v>
      </c>
      <c r="Z554">
        <v>0.10929999999999999</v>
      </c>
      <c r="AA554">
        <v>9.9000000000000008E-3</v>
      </c>
      <c r="AB554">
        <v>0.1192</v>
      </c>
      <c r="AC554">
        <v>121.69</v>
      </c>
      <c r="AD554" s="1">
        <v>2793.13</v>
      </c>
      <c r="AE554">
        <v>369.2</v>
      </c>
      <c r="AF554" s="1">
        <v>103216.02</v>
      </c>
      <c r="AG554">
        <v>144</v>
      </c>
      <c r="AH554" s="1">
        <v>36870</v>
      </c>
      <c r="AI554" s="1">
        <v>63433</v>
      </c>
      <c r="AJ554">
        <v>40.18</v>
      </c>
      <c r="AK554">
        <v>22.38</v>
      </c>
      <c r="AL554">
        <v>25.97</v>
      </c>
      <c r="AM554">
        <v>4.8</v>
      </c>
      <c r="AN554" s="1">
        <v>1368.97</v>
      </c>
      <c r="AO554">
        <v>1.1474</v>
      </c>
      <c r="AP554" s="1">
        <v>1291.48</v>
      </c>
      <c r="AQ554" s="1">
        <v>1850.88</v>
      </c>
      <c r="AR554" s="1">
        <v>5624.66</v>
      </c>
      <c r="AS554">
        <v>205.67</v>
      </c>
      <c r="AT554">
        <v>83.75</v>
      </c>
      <c r="AU554" s="1">
        <v>9056.4</v>
      </c>
      <c r="AV554" s="1">
        <v>6373.13</v>
      </c>
      <c r="AW554">
        <v>0.5625</v>
      </c>
      <c r="AX554" s="1">
        <v>3767.62</v>
      </c>
      <c r="AY554">
        <v>0.33260000000000001</v>
      </c>
      <c r="AZ554">
        <v>811.79</v>
      </c>
      <c r="BA554">
        <v>7.17E-2</v>
      </c>
      <c r="BB554">
        <v>376.61</v>
      </c>
      <c r="BC554">
        <v>3.32E-2</v>
      </c>
      <c r="BD554" s="1">
        <v>11329.15</v>
      </c>
      <c r="BE554" s="1">
        <v>5720.41</v>
      </c>
      <c r="BF554">
        <v>1.5988</v>
      </c>
      <c r="BG554">
        <v>0.61409999999999998</v>
      </c>
      <c r="BH554">
        <v>0.23039999999999999</v>
      </c>
      <c r="BI554">
        <v>0.104</v>
      </c>
      <c r="BJ554">
        <v>3.3599999999999998E-2</v>
      </c>
      <c r="BK554">
        <v>1.7899999999999999E-2</v>
      </c>
    </row>
    <row r="555" spans="1:63" x14ac:dyDescent="0.25">
      <c r="A555" t="s">
        <v>553</v>
      </c>
      <c r="B555">
        <v>50393</v>
      </c>
      <c r="C555">
        <v>416</v>
      </c>
      <c r="D555">
        <v>5.28</v>
      </c>
      <c r="E555" s="1">
        <v>2195.33</v>
      </c>
      <c r="F555" s="1">
        <v>2089.41</v>
      </c>
      <c r="G555">
        <v>1E-3</v>
      </c>
      <c r="H555">
        <v>0</v>
      </c>
      <c r="I555">
        <v>4.7000000000000002E-3</v>
      </c>
      <c r="J555">
        <v>0</v>
      </c>
      <c r="K555">
        <v>6.4999999999999997E-3</v>
      </c>
      <c r="L555">
        <v>0.97850000000000004</v>
      </c>
      <c r="M555">
        <v>9.2999999999999992E-3</v>
      </c>
      <c r="N555">
        <v>0.87280000000000002</v>
      </c>
      <c r="O555">
        <v>5.0000000000000001E-4</v>
      </c>
      <c r="P555">
        <v>0.1678</v>
      </c>
      <c r="Q555" s="1">
        <v>50130.66</v>
      </c>
      <c r="R555">
        <v>0.26540000000000002</v>
      </c>
      <c r="S555">
        <v>4.9399999999999999E-2</v>
      </c>
      <c r="T555">
        <v>0.68520000000000003</v>
      </c>
      <c r="U555">
        <v>15.2</v>
      </c>
      <c r="V555" s="1">
        <v>73201.78</v>
      </c>
      <c r="W555">
        <v>139.26</v>
      </c>
      <c r="X555" s="1">
        <v>131130.96</v>
      </c>
      <c r="Y555">
        <v>0.55559999999999998</v>
      </c>
      <c r="Z555">
        <v>4.5900000000000003E-2</v>
      </c>
      <c r="AA555">
        <v>0.39839999999999998</v>
      </c>
      <c r="AB555">
        <v>0.44440000000000002</v>
      </c>
      <c r="AC555">
        <v>131.13</v>
      </c>
      <c r="AD555" s="1">
        <v>2714.41</v>
      </c>
      <c r="AE555">
        <v>251.98</v>
      </c>
      <c r="AF555" s="1">
        <v>88920.95</v>
      </c>
      <c r="AG555">
        <v>96</v>
      </c>
      <c r="AH555" s="1">
        <v>29477</v>
      </c>
      <c r="AI555" s="1">
        <v>40858</v>
      </c>
      <c r="AJ555">
        <v>20.7</v>
      </c>
      <c r="AK555">
        <v>20.7</v>
      </c>
      <c r="AL555">
        <v>20.7</v>
      </c>
      <c r="AM555">
        <v>3.2</v>
      </c>
      <c r="AN555">
        <v>0</v>
      </c>
      <c r="AO555">
        <v>0.77310000000000001</v>
      </c>
      <c r="AP555" s="1">
        <v>1397.4</v>
      </c>
      <c r="AQ555" s="1">
        <v>2705.14</v>
      </c>
      <c r="AR555" s="1">
        <v>6797.01</v>
      </c>
      <c r="AS555">
        <v>670.72</v>
      </c>
      <c r="AT555">
        <v>427.06</v>
      </c>
      <c r="AU555" s="1">
        <v>11997.34</v>
      </c>
      <c r="AV555" s="1">
        <v>8883.23</v>
      </c>
      <c r="AW555">
        <v>0.67230000000000001</v>
      </c>
      <c r="AX555" s="1">
        <v>2370.41</v>
      </c>
      <c r="AY555">
        <v>0.1794</v>
      </c>
      <c r="AZ555">
        <v>495.73</v>
      </c>
      <c r="BA555">
        <v>3.7499999999999999E-2</v>
      </c>
      <c r="BB555" s="1">
        <v>1464.34</v>
      </c>
      <c r="BC555">
        <v>0.1108</v>
      </c>
      <c r="BD555" s="1">
        <v>13213.71</v>
      </c>
      <c r="BE555" s="1">
        <v>7932.76</v>
      </c>
      <c r="BF555">
        <v>4.6764999999999999</v>
      </c>
      <c r="BG555">
        <v>0.51449999999999996</v>
      </c>
      <c r="BH555">
        <v>0.2878</v>
      </c>
      <c r="BI555">
        <v>0.1386</v>
      </c>
      <c r="BJ555">
        <v>3.8100000000000002E-2</v>
      </c>
      <c r="BK555">
        <v>2.0899999999999998E-2</v>
      </c>
    </row>
    <row r="556" spans="1:63" x14ac:dyDescent="0.25">
      <c r="A556" t="s">
        <v>554</v>
      </c>
      <c r="B556">
        <v>44974</v>
      </c>
      <c r="C556">
        <v>32</v>
      </c>
      <c r="D556">
        <v>147.08000000000001</v>
      </c>
      <c r="E556" s="1">
        <v>4706.51</v>
      </c>
      <c r="F556" s="1">
        <v>4660.9799999999996</v>
      </c>
      <c r="G556">
        <v>7.1999999999999998E-3</v>
      </c>
      <c r="H556">
        <v>5.9999999999999995E-4</v>
      </c>
      <c r="I556">
        <v>6.7999999999999996E-3</v>
      </c>
      <c r="J556">
        <v>1.4E-3</v>
      </c>
      <c r="K556">
        <v>2.1499999999999998E-2</v>
      </c>
      <c r="L556">
        <v>0.93769999999999998</v>
      </c>
      <c r="M556">
        <v>2.4799999999999999E-2</v>
      </c>
      <c r="N556">
        <v>0.22120000000000001</v>
      </c>
      <c r="O556">
        <v>2.3E-3</v>
      </c>
      <c r="P556">
        <v>0.1152</v>
      </c>
      <c r="Q556" s="1">
        <v>65894.47</v>
      </c>
      <c r="R556">
        <v>0.1885</v>
      </c>
      <c r="S556">
        <v>0.16919999999999999</v>
      </c>
      <c r="T556">
        <v>0.64229999999999998</v>
      </c>
      <c r="U556">
        <v>23</v>
      </c>
      <c r="V556" s="1">
        <v>99856.22</v>
      </c>
      <c r="W556">
        <v>204.38</v>
      </c>
      <c r="X556" s="1">
        <v>132107.49</v>
      </c>
      <c r="Y556">
        <v>0.7641</v>
      </c>
      <c r="Z556">
        <v>0.18970000000000001</v>
      </c>
      <c r="AA556">
        <v>4.6199999999999998E-2</v>
      </c>
      <c r="AB556">
        <v>0.2359</v>
      </c>
      <c r="AC556">
        <v>132.11000000000001</v>
      </c>
      <c r="AD556" s="1">
        <v>4694.28</v>
      </c>
      <c r="AE556">
        <v>700.47</v>
      </c>
      <c r="AF556" s="1">
        <v>135853.65</v>
      </c>
      <c r="AG556">
        <v>329</v>
      </c>
      <c r="AH556" s="1">
        <v>38829</v>
      </c>
      <c r="AI556" s="1">
        <v>66080</v>
      </c>
      <c r="AJ556">
        <v>68.3</v>
      </c>
      <c r="AK556">
        <v>33.26</v>
      </c>
      <c r="AL556">
        <v>36.729999999999997</v>
      </c>
      <c r="AM556">
        <v>5.0999999999999996</v>
      </c>
      <c r="AN556">
        <v>0</v>
      </c>
      <c r="AO556">
        <v>0.63649999999999995</v>
      </c>
      <c r="AP556" s="1">
        <v>1211.22</v>
      </c>
      <c r="AQ556" s="1">
        <v>1550.13</v>
      </c>
      <c r="AR556" s="1">
        <v>5381.49</v>
      </c>
      <c r="AS556">
        <v>744.37</v>
      </c>
      <c r="AT556">
        <v>91.46</v>
      </c>
      <c r="AU556" s="1">
        <v>8978.67</v>
      </c>
      <c r="AV556" s="1">
        <v>4666.4399999999996</v>
      </c>
      <c r="AW556">
        <v>0.46479999999999999</v>
      </c>
      <c r="AX556" s="1">
        <v>4159.57</v>
      </c>
      <c r="AY556">
        <v>0.4143</v>
      </c>
      <c r="AZ556">
        <v>769.7</v>
      </c>
      <c r="BA556">
        <v>7.6700000000000004E-2</v>
      </c>
      <c r="BB556">
        <v>444.32</v>
      </c>
      <c r="BC556">
        <v>4.4299999999999999E-2</v>
      </c>
      <c r="BD556" s="1">
        <v>10040.030000000001</v>
      </c>
      <c r="BE556" s="1">
        <v>3817.94</v>
      </c>
      <c r="BF556">
        <v>0.77470000000000006</v>
      </c>
      <c r="BG556">
        <v>0.56950000000000001</v>
      </c>
      <c r="BH556">
        <v>0.22220000000000001</v>
      </c>
      <c r="BI556">
        <v>0.15029999999999999</v>
      </c>
      <c r="BJ556">
        <v>4.6399999999999997E-2</v>
      </c>
      <c r="BK556">
        <v>1.1599999999999999E-2</v>
      </c>
    </row>
    <row r="557" spans="1:63" x14ac:dyDescent="0.25">
      <c r="A557" t="s">
        <v>555</v>
      </c>
      <c r="B557">
        <v>46904</v>
      </c>
      <c r="C557">
        <v>26</v>
      </c>
      <c r="D557">
        <v>22.07</v>
      </c>
      <c r="E557">
        <v>573.73</v>
      </c>
      <c r="F557">
        <v>526.88</v>
      </c>
      <c r="G557">
        <v>0</v>
      </c>
      <c r="H557">
        <v>0</v>
      </c>
      <c r="I557">
        <v>1.6299999999999999E-2</v>
      </c>
      <c r="J557">
        <v>0</v>
      </c>
      <c r="K557">
        <v>6.3E-3</v>
      </c>
      <c r="L557">
        <v>0.96260000000000001</v>
      </c>
      <c r="M557">
        <v>1.49E-2</v>
      </c>
      <c r="N557">
        <v>0.53169999999999995</v>
      </c>
      <c r="O557">
        <v>0</v>
      </c>
      <c r="P557">
        <v>0.1426</v>
      </c>
      <c r="Q557" s="1">
        <v>53989.74</v>
      </c>
      <c r="R557">
        <v>0.28570000000000001</v>
      </c>
      <c r="S557">
        <v>8.5699999999999998E-2</v>
      </c>
      <c r="T557">
        <v>0.62860000000000005</v>
      </c>
      <c r="U557">
        <v>6</v>
      </c>
      <c r="V557" s="1">
        <v>67627.5</v>
      </c>
      <c r="W557">
        <v>92.7</v>
      </c>
      <c r="X557" s="1">
        <v>268369.76</v>
      </c>
      <c r="Y557">
        <v>0.81630000000000003</v>
      </c>
      <c r="Z557">
        <v>4.4299999999999999E-2</v>
      </c>
      <c r="AA557">
        <v>0.1394</v>
      </c>
      <c r="AB557">
        <v>0.1837</v>
      </c>
      <c r="AC557">
        <v>268.37</v>
      </c>
      <c r="AD557" s="1">
        <v>8570.2800000000007</v>
      </c>
      <c r="AE557">
        <v>727.15</v>
      </c>
      <c r="AF557" s="1">
        <v>246348.26</v>
      </c>
      <c r="AG557">
        <v>576</v>
      </c>
      <c r="AH557" s="1">
        <v>33139</v>
      </c>
      <c r="AI557" s="1">
        <v>55329</v>
      </c>
      <c r="AJ557">
        <v>38.700000000000003</v>
      </c>
      <c r="AK557">
        <v>30.82</v>
      </c>
      <c r="AL557">
        <v>31.25</v>
      </c>
      <c r="AM557">
        <v>4.8</v>
      </c>
      <c r="AN557" s="1">
        <v>2328.21</v>
      </c>
      <c r="AO557">
        <v>1.9708000000000001</v>
      </c>
      <c r="AP557" s="1">
        <v>1895.68</v>
      </c>
      <c r="AQ557" s="1">
        <v>2206.44</v>
      </c>
      <c r="AR557" s="1">
        <v>6012.44</v>
      </c>
      <c r="AS557">
        <v>461.54</v>
      </c>
      <c r="AT557">
        <v>131.16999999999999</v>
      </c>
      <c r="AU557" s="1">
        <v>10707.23</v>
      </c>
      <c r="AV557" s="1">
        <v>3471.41</v>
      </c>
      <c r="AW557">
        <v>0.22650000000000001</v>
      </c>
      <c r="AX557" s="1">
        <v>9681.91</v>
      </c>
      <c r="AY557">
        <v>0.63160000000000005</v>
      </c>
      <c r="AZ557" s="1">
        <v>1394.64</v>
      </c>
      <c r="BA557">
        <v>9.0999999999999998E-2</v>
      </c>
      <c r="BB557">
        <v>780.31</v>
      </c>
      <c r="BC557">
        <v>5.0900000000000001E-2</v>
      </c>
      <c r="BD557" s="1">
        <v>15328.26</v>
      </c>
      <c r="BE557" s="1">
        <v>2089.9499999999998</v>
      </c>
      <c r="BF557">
        <v>0.50719999999999998</v>
      </c>
      <c r="BG557">
        <v>0.47299999999999998</v>
      </c>
      <c r="BH557">
        <v>0.22109999999999999</v>
      </c>
      <c r="BI557">
        <v>0.23039999999999999</v>
      </c>
      <c r="BJ557">
        <v>3.5299999999999998E-2</v>
      </c>
      <c r="BK557">
        <v>4.0300000000000002E-2</v>
      </c>
    </row>
    <row r="558" spans="1:63" x14ac:dyDescent="0.25">
      <c r="A558" t="s">
        <v>556</v>
      </c>
      <c r="B558">
        <v>44982</v>
      </c>
      <c r="C558">
        <v>148</v>
      </c>
      <c r="D558">
        <v>21.94</v>
      </c>
      <c r="E558" s="1">
        <v>3247.37</v>
      </c>
      <c r="F558" s="1">
        <v>3066.86</v>
      </c>
      <c r="G558">
        <v>6.7999999999999996E-3</v>
      </c>
      <c r="H558">
        <v>1E-3</v>
      </c>
      <c r="I558">
        <v>3.8E-3</v>
      </c>
      <c r="J558">
        <v>6.9999999999999999E-4</v>
      </c>
      <c r="K558">
        <v>1.7399999999999999E-2</v>
      </c>
      <c r="L558">
        <v>0.95750000000000002</v>
      </c>
      <c r="M558">
        <v>1.2800000000000001E-2</v>
      </c>
      <c r="N558">
        <v>0.38929999999999998</v>
      </c>
      <c r="O558">
        <v>2.8999999999999998E-3</v>
      </c>
      <c r="P558">
        <v>0.13500000000000001</v>
      </c>
      <c r="Q558" s="1">
        <v>53052.6</v>
      </c>
      <c r="R558">
        <v>0.2727</v>
      </c>
      <c r="S558">
        <v>0.15909999999999999</v>
      </c>
      <c r="T558">
        <v>0.56820000000000004</v>
      </c>
      <c r="U558">
        <v>16</v>
      </c>
      <c r="V558" s="1">
        <v>74977.75</v>
      </c>
      <c r="W558">
        <v>198</v>
      </c>
      <c r="X558" s="1">
        <v>122038.26</v>
      </c>
      <c r="Y558">
        <v>0.82079999999999997</v>
      </c>
      <c r="Z558">
        <v>0.13869999999999999</v>
      </c>
      <c r="AA558">
        <v>4.0500000000000001E-2</v>
      </c>
      <c r="AB558">
        <v>0.1792</v>
      </c>
      <c r="AC558">
        <v>122.04</v>
      </c>
      <c r="AD558" s="1">
        <v>2689.06</v>
      </c>
      <c r="AE558">
        <v>373.56</v>
      </c>
      <c r="AF558" s="1">
        <v>108512.12</v>
      </c>
      <c r="AG558">
        <v>167</v>
      </c>
      <c r="AH558" s="1">
        <v>33226</v>
      </c>
      <c r="AI558" s="1">
        <v>49357</v>
      </c>
      <c r="AJ558">
        <v>27.2</v>
      </c>
      <c r="AK558">
        <v>21.7</v>
      </c>
      <c r="AL558">
        <v>22.51</v>
      </c>
      <c r="AM558">
        <v>4.55</v>
      </c>
      <c r="AN558">
        <v>573.67999999999995</v>
      </c>
      <c r="AO558">
        <v>0.90200000000000002</v>
      </c>
      <c r="AP558">
        <v>918.07</v>
      </c>
      <c r="AQ558" s="1">
        <v>1606.59</v>
      </c>
      <c r="AR558" s="1">
        <v>4547.46</v>
      </c>
      <c r="AS558">
        <v>421.63</v>
      </c>
      <c r="AT558">
        <v>347.05</v>
      </c>
      <c r="AU558" s="1">
        <v>7840.81</v>
      </c>
      <c r="AV558" s="1">
        <v>6004.06</v>
      </c>
      <c r="AW558">
        <v>0.58040000000000003</v>
      </c>
      <c r="AX558" s="1">
        <v>2982.25</v>
      </c>
      <c r="AY558">
        <v>0.2883</v>
      </c>
      <c r="AZ558">
        <v>758.86</v>
      </c>
      <c r="BA558">
        <v>7.3400000000000007E-2</v>
      </c>
      <c r="BB558">
        <v>599.58000000000004</v>
      </c>
      <c r="BC558">
        <v>5.8000000000000003E-2</v>
      </c>
      <c r="BD558" s="1">
        <v>10344.75</v>
      </c>
      <c r="BE558" s="1">
        <v>4610.53</v>
      </c>
      <c r="BF558">
        <v>1.5512999999999999</v>
      </c>
      <c r="BG558">
        <v>0.50660000000000005</v>
      </c>
      <c r="BH558">
        <v>0.19189999999999999</v>
      </c>
      <c r="BI558">
        <v>0.25240000000000001</v>
      </c>
      <c r="BJ558">
        <v>3.8399999999999997E-2</v>
      </c>
      <c r="BK558">
        <v>1.0800000000000001E-2</v>
      </c>
    </row>
    <row r="559" spans="1:63" x14ac:dyDescent="0.25">
      <c r="A559" t="s">
        <v>557</v>
      </c>
      <c r="B559">
        <v>44990</v>
      </c>
      <c r="C559">
        <v>16</v>
      </c>
      <c r="D559">
        <v>375.39</v>
      </c>
      <c r="E559" s="1">
        <v>6006.17</v>
      </c>
      <c r="F559" s="1">
        <v>4822.88</v>
      </c>
      <c r="G559">
        <v>2E-3</v>
      </c>
      <c r="H559">
        <v>2.0000000000000001E-4</v>
      </c>
      <c r="I559">
        <v>0.3901</v>
      </c>
      <c r="J559">
        <v>6.9999999999999999E-4</v>
      </c>
      <c r="K559">
        <v>3.4200000000000001E-2</v>
      </c>
      <c r="L559">
        <v>0.43230000000000002</v>
      </c>
      <c r="M559">
        <v>0.1404</v>
      </c>
      <c r="N559">
        <v>0.99839999999999995</v>
      </c>
      <c r="O559">
        <v>3.3E-3</v>
      </c>
      <c r="P559">
        <v>0.16059999999999999</v>
      </c>
      <c r="Q559" s="1">
        <v>50245.05</v>
      </c>
      <c r="R559">
        <v>0.21809999999999999</v>
      </c>
      <c r="S559">
        <v>0.21279999999999999</v>
      </c>
      <c r="T559">
        <v>0.56910000000000005</v>
      </c>
      <c r="U559">
        <v>43</v>
      </c>
      <c r="V559" s="1">
        <v>78243.929999999993</v>
      </c>
      <c r="W559">
        <v>137.44</v>
      </c>
      <c r="X559" s="1">
        <v>50498.41</v>
      </c>
      <c r="Y559">
        <v>0.6593</v>
      </c>
      <c r="Z559">
        <v>0.25700000000000001</v>
      </c>
      <c r="AA559">
        <v>8.3799999999999999E-2</v>
      </c>
      <c r="AB559">
        <v>0.3407</v>
      </c>
      <c r="AC559">
        <v>50.5</v>
      </c>
      <c r="AD559" s="1">
        <v>2467.12</v>
      </c>
      <c r="AE559">
        <v>398.65</v>
      </c>
      <c r="AF559" s="1">
        <v>44874.95</v>
      </c>
      <c r="AG559">
        <v>4</v>
      </c>
      <c r="AH559" s="1">
        <v>21582</v>
      </c>
      <c r="AI559" s="1">
        <v>34625</v>
      </c>
      <c r="AJ559">
        <v>58.35</v>
      </c>
      <c r="AK559">
        <v>47.36</v>
      </c>
      <c r="AL559">
        <v>49.59</v>
      </c>
      <c r="AM559">
        <v>4.7</v>
      </c>
      <c r="AN559">
        <v>0</v>
      </c>
      <c r="AO559">
        <v>1.1826000000000001</v>
      </c>
      <c r="AP559" s="1">
        <v>2248.06</v>
      </c>
      <c r="AQ559" s="1">
        <v>3128.43</v>
      </c>
      <c r="AR559" s="1">
        <v>6634.52</v>
      </c>
      <c r="AS559">
        <v>641.66999999999996</v>
      </c>
      <c r="AT559">
        <v>606.29</v>
      </c>
      <c r="AU559" s="1">
        <v>13258.97</v>
      </c>
      <c r="AV559" s="1">
        <v>11968.17</v>
      </c>
      <c r="AW559">
        <v>0.68510000000000004</v>
      </c>
      <c r="AX559" s="1">
        <v>2474.7600000000002</v>
      </c>
      <c r="AY559">
        <v>0.14169999999999999</v>
      </c>
      <c r="AZ559">
        <v>576.03</v>
      </c>
      <c r="BA559">
        <v>3.3000000000000002E-2</v>
      </c>
      <c r="BB559" s="1">
        <v>2449.6799999999998</v>
      </c>
      <c r="BC559">
        <v>0.14019999999999999</v>
      </c>
      <c r="BD559" s="1">
        <v>17468.64</v>
      </c>
      <c r="BE559" s="1">
        <v>6980.09</v>
      </c>
      <c r="BF559">
        <v>4.7529000000000003</v>
      </c>
      <c r="BG559">
        <v>0.46639999999999998</v>
      </c>
      <c r="BH559">
        <v>0.18379999999999999</v>
      </c>
      <c r="BI559">
        <v>0.30990000000000001</v>
      </c>
      <c r="BJ559">
        <v>3.0099999999999998E-2</v>
      </c>
      <c r="BK559">
        <v>9.7999999999999997E-3</v>
      </c>
    </row>
    <row r="560" spans="1:63" x14ac:dyDescent="0.25">
      <c r="A560" t="s">
        <v>558</v>
      </c>
      <c r="B560">
        <v>50500</v>
      </c>
      <c r="C560">
        <v>196</v>
      </c>
      <c r="D560">
        <v>11.31</v>
      </c>
      <c r="E560" s="1">
        <v>2216.9699999999998</v>
      </c>
      <c r="F560" s="1">
        <v>2071.9499999999998</v>
      </c>
      <c r="G560">
        <v>2.8999999999999998E-3</v>
      </c>
      <c r="H560">
        <v>5.0000000000000001E-4</v>
      </c>
      <c r="I560">
        <v>1.2E-2</v>
      </c>
      <c r="J560">
        <v>5.0000000000000001E-4</v>
      </c>
      <c r="K560">
        <v>8.6999999999999994E-3</v>
      </c>
      <c r="L560">
        <v>0.95730000000000004</v>
      </c>
      <c r="M560">
        <v>1.8100000000000002E-2</v>
      </c>
      <c r="N560">
        <v>0.35909999999999997</v>
      </c>
      <c r="O560">
        <v>0</v>
      </c>
      <c r="P560">
        <v>8.8900000000000007E-2</v>
      </c>
      <c r="Q560" s="1">
        <v>55585.74</v>
      </c>
      <c r="R560">
        <v>0.36799999999999999</v>
      </c>
      <c r="S560">
        <v>8.7999999999999995E-2</v>
      </c>
      <c r="T560">
        <v>0.54400000000000004</v>
      </c>
      <c r="U560">
        <v>11</v>
      </c>
      <c r="V560" s="1">
        <v>79094.27</v>
      </c>
      <c r="W560">
        <v>193.29</v>
      </c>
      <c r="X560" s="1">
        <v>119204.6</v>
      </c>
      <c r="Y560">
        <v>0.83440000000000003</v>
      </c>
      <c r="Z560">
        <v>0.10829999999999999</v>
      </c>
      <c r="AA560">
        <v>5.74E-2</v>
      </c>
      <c r="AB560">
        <v>0.1656</v>
      </c>
      <c r="AC560">
        <v>119.2</v>
      </c>
      <c r="AD560" s="1">
        <v>3341.49</v>
      </c>
      <c r="AE560">
        <v>390.44</v>
      </c>
      <c r="AF560" s="1">
        <v>111031.72</v>
      </c>
      <c r="AG560">
        <v>195</v>
      </c>
      <c r="AH560" s="1">
        <v>34810</v>
      </c>
      <c r="AI560" s="1">
        <v>61339</v>
      </c>
      <c r="AJ560">
        <v>35.880000000000003</v>
      </c>
      <c r="AK560">
        <v>27.24</v>
      </c>
      <c r="AL560">
        <v>30.01</v>
      </c>
      <c r="AM560">
        <v>3.5</v>
      </c>
      <c r="AN560">
        <v>0</v>
      </c>
      <c r="AO560">
        <v>0.64059999999999995</v>
      </c>
      <c r="AP560" s="1">
        <v>1104.6600000000001</v>
      </c>
      <c r="AQ560" s="1">
        <v>1993.35</v>
      </c>
      <c r="AR560" s="1">
        <v>5732.03</v>
      </c>
      <c r="AS560">
        <v>307.02</v>
      </c>
      <c r="AT560">
        <v>350.94</v>
      </c>
      <c r="AU560" s="1">
        <v>9488</v>
      </c>
      <c r="AV560" s="1">
        <v>6750.61</v>
      </c>
      <c r="AW560">
        <v>0.5907</v>
      </c>
      <c r="AX560" s="1">
        <v>3008.74</v>
      </c>
      <c r="AY560">
        <v>0.26329999999999998</v>
      </c>
      <c r="AZ560" s="1">
        <v>1028.69</v>
      </c>
      <c r="BA560">
        <v>0.09</v>
      </c>
      <c r="BB560">
        <v>639.47</v>
      </c>
      <c r="BC560">
        <v>5.6000000000000001E-2</v>
      </c>
      <c r="BD560" s="1">
        <v>11427.52</v>
      </c>
      <c r="BE560" s="1">
        <v>5403.61</v>
      </c>
      <c r="BF560">
        <v>1.4376</v>
      </c>
      <c r="BG560">
        <v>0.51559999999999995</v>
      </c>
      <c r="BH560">
        <v>0.2457</v>
      </c>
      <c r="BI560">
        <v>0.1827</v>
      </c>
      <c r="BJ560">
        <v>4.2799999999999998E-2</v>
      </c>
      <c r="BK560">
        <v>1.32E-2</v>
      </c>
    </row>
    <row r="561" spans="1:63" x14ac:dyDescent="0.25">
      <c r="A561" t="s">
        <v>559</v>
      </c>
      <c r="B561">
        <v>45005</v>
      </c>
      <c r="C561">
        <v>8</v>
      </c>
      <c r="D561">
        <v>269.97000000000003</v>
      </c>
      <c r="E561" s="1">
        <v>2159.73</v>
      </c>
      <c r="F561" s="1">
        <v>1537.31</v>
      </c>
      <c r="G561">
        <v>2.8E-3</v>
      </c>
      <c r="H561">
        <v>5.9999999999999995E-4</v>
      </c>
      <c r="I561">
        <v>0.97130000000000005</v>
      </c>
      <c r="J561">
        <v>0</v>
      </c>
      <c r="K561">
        <v>1.55E-2</v>
      </c>
      <c r="L561">
        <v>3.8999999999999998E-3</v>
      </c>
      <c r="M561">
        <v>5.8999999999999999E-3</v>
      </c>
      <c r="N561">
        <v>0.54849999999999999</v>
      </c>
      <c r="O561">
        <v>8.0000000000000004E-4</v>
      </c>
      <c r="P561">
        <v>0.23050000000000001</v>
      </c>
      <c r="Q561" s="1">
        <v>60762.42</v>
      </c>
      <c r="R561">
        <v>0.5333</v>
      </c>
      <c r="S561">
        <v>0.20949999999999999</v>
      </c>
      <c r="T561">
        <v>0.2571</v>
      </c>
      <c r="U561">
        <v>28</v>
      </c>
      <c r="V561" s="1">
        <v>67334.25</v>
      </c>
      <c r="W561">
        <v>77.13</v>
      </c>
      <c r="X561" s="1">
        <v>172445.7</v>
      </c>
      <c r="Y561">
        <v>0.21640000000000001</v>
      </c>
      <c r="Z561">
        <v>0.74660000000000004</v>
      </c>
      <c r="AA561">
        <v>3.6999999999999998E-2</v>
      </c>
      <c r="AB561">
        <v>0.78359999999999996</v>
      </c>
      <c r="AC561">
        <v>172.45</v>
      </c>
      <c r="AD561" s="1">
        <v>10910.69</v>
      </c>
      <c r="AE561">
        <v>571.61</v>
      </c>
      <c r="AF561" s="1">
        <v>181621.71</v>
      </c>
      <c r="AG561">
        <v>483</v>
      </c>
      <c r="AH561" s="1">
        <v>24991</v>
      </c>
      <c r="AI561" s="1">
        <v>33518</v>
      </c>
      <c r="AJ561">
        <v>82.3</v>
      </c>
      <c r="AK561">
        <v>57.87</v>
      </c>
      <c r="AL561">
        <v>63.89</v>
      </c>
      <c r="AM561">
        <v>5.0999999999999996</v>
      </c>
      <c r="AN561">
        <v>0</v>
      </c>
      <c r="AO561">
        <v>1.2155</v>
      </c>
      <c r="AP561" s="1">
        <v>3692.45</v>
      </c>
      <c r="AQ561" s="1">
        <v>4213.5200000000004</v>
      </c>
      <c r="AR561" s="1">
        <v>9114.56</v>
      </c>
      <c r="AS561">
        <v>627.64</v>
      </c>
      <c r="AT561">
        <v>418.53</v>
      </c>
      <c r="AU561" s="1">
        <v>18066.650000000001</v>
      </c>
      <c r="AV561" s="1">
        <v>9053.86</v>
      </c>
      <c r="AW561">
        <v>0.39750000000000002</v>
      </c>
      <c r="AX561" s="1">
        <v>10105.68</v>
      </c>
      <c r="AY561">
        <v>0.44359999999999999</v>
      </c>
      <c r="AZ561" s="1">
        <v>1644.86</v>
      </c>
      <c r="BA561">
        <v>7.22E-2</v>
      </c>
      <c r="BB561" s="1">
        <v>1974.63</v>
      </c>
      <c r="BC561">
        <v>8.6699999999999999E-2</v>
      </c>
      <c r="BD561" s="1">
        <v>22779.03</v>
      </c>
      <c r="BE561" s="1">
        <v>2601.2199999999998</v>
      </c>
      <c r="BF561">
        <v>1.6657</v>
      </c>
      <c r="BG561">
        <v>0.47099999999999997</v>
      </c>
      <c r="BH561">
        <v>0.15160000000000001</v>
      </c>
      <c r="BI561">
        <v>0.29680000000000001</v>
      </c>
      <c r="BJ561">
        <v>3.8699999999999998E-2</v>
      </c>
      <c r="BK561">
        <v>4.19E-2</v>
      </c>
    </row>
    <row r="562" spans="1:63" x14ac:dyDescent="0.25">
      <c r="A562" t="s">
        <v>560</v>
      </c>
      <c r="B562">
        <v>45013</v>
      </c>
      <c r="C562">
        <v>5</v>
      </c>
      <c r="D562">
        <v>471.95</v>
      </c>
      <c r="E562" s="1">
        <v>2359.7399999999998</v>
      </c>
      <c r="F562" s="1">
        <v>2163.19</v>
      </c>
      <c r="G562">
        <v>1.1299999999999999E-2</v>
      </c>
      <c r="H562">
        <v>5.0000000000000001E-4</v>
      </c>
      <c r="I562">
        <v>3.6299999999999999E-2</v>
      </c>
      <c r="J562">
        <v>0</v>
      </c>
      <c r="K562">
        <v>3.73E-2</v>
      </c>
      <c r="L562">
        <v>0.8569</v>
      </c>
      <c r="M562">
        <v>5.7799999999999997E-2</v>
      </c>
      <c r="N562">
        <v>0.5968</v>
      </c>
      <c r="O562">
        <v>4.4999999999999997E-3</v>
      </c>
      <c r="P562">
        <v>0.17799999999999999</v>
      </c>
      <c r="Q562" s="1">
        <v>43640.05</v>
      </c>
      <c r="R562">
        <v>0.36880000000000002</v>
      </c>
      <c r="S562">
        <v>0.156</v>
      </c>
      <c r="T562">
        <v>0.47520000000000001</v>
      </c>
      <c r="U562">
        <v>24</v>
      </c>
      <c r="V562" s="1">
        <v>54350.21</v>
      </c>
      <c r="W562">
        <v>95.44</v>
      </c>
      <c r="X562" s="1">
        <v>85516.82</v>
      </c>
      <c r="Y562">
        <v>0.71930000000000005</v>
      </c>
      <c r="Z562">
        <v>0.25340000000000001</v>
      </c>
      <c r="AA562">
        <v>2.7300000000000001E-2</v>
      </c>
      <c r="AB562">
        <v>0.28070000000000001</v>
      </c>
      <c r="AC562">
        <v>85.52</v>
      </c>
      <c r="AD562" s="1">
        <v>2133.46</v>
      </c>
      <c r="AE562">
        <v>323.49</v>
      </c>
      <c r="AF562" s="1">
        <v>82135.839999999997</v>
      </c>
      <c r="AG562">
        <v>72</v>
      </c>
      <c r="AH562" s="1">
        <v>24957</v>
      </c>
      <c r="AI562" s="1">
        <v>38172</v>
      </c>
      <c r="AJ562">
        <v>39.049999999999997</v>
      </c>
      <c r="AK562">
        <v>24.31</v>
      </c>
      <c r="AL562">
        <v>25.25</v>
      </c>
      <c r="AM562">
        <v>2.7</v>
      </c>
      <c r="AN562">
        <v>0</v>
      </c>
      <c r="AO562">
        <v>0.84789999999999999</v>
      </c>
      <c r="AP562" s="1">
        <v>1143.18</v>
      </c>
      <c r="AQ562" s="1">
        <v>1546.48</v>
      </c>
      <c r="AR562" s="1">
        <v>5204.87</v>
      </c>
      <c r="AS562">
        <v>484.22</v>
      </c>
      <c r="AT562">
        <v>493.1</v>
      </c>
      <c r="AU562" s="1">
        <v>8871.86</v>
      </c>
      <c r="AV562" s="1">
        <v>7527.31</v>
      </c>
      <c r="AW562">
        <v>0.67569999999999997</v>
      </c>
      <c r="AX562" s="1">
        <v>1871.64</v>
      </c>
      <c r="AY562">
        <v>0.16800000000000001</v>
      </c>
      <c r="AZ562">
        <v>775.74</v>
      </c>
      <c r="BA562">
        <v>6.9599999999999995E-2</v>
      </c>
      <c r="BB562">
        <v>964.61</v>
      </c>
      <c r="BC562">
        <v>8.6599999999999996E-2</v>
      </c>
      <c r="BD562" s="1">
        <v>11139.3</v>
      </c>
      <c r="BE562" s="1">
        <v>6035.65</v>
      </c>
      <c r="BF562">
        <v>3.2728000000000002</v>
      </c>
      <c r="BG562">
        <v>0.54449999999999998</v>
      </c>
      <c r="BH562">
        <v>0.18770000000000001</v>
      </c>
      <c r="BI562">
        <v>0.22450000000000001</v>
      </c>
      <c r="BJ562">
        <v>3.3700000000000001E-2</v>
      </c>
      <c r="BK562">
        <v>9.5999999999999992E-3</v>
      </c>
    </row>
    <row r="563" spans="1:63" x14ac:dyDescent="0.25">
      <c r="A563" t="s">
        <v>561</v>
      </c>
      <c r="B563">
        <v>48231</v>
      </c>
      <c r="C563">
        <v>19</v>
      </c>
      <c r="D563">
        <v>387.22</v>
      </c>
      <c r="E563" s="1">
        <v>7357.16</v>
      </c>
      <c r="F563" s="1">
        <v>6951.07</v>
      </c>
      <c r="G563">
        <v>6.1000000000000004E-3</v>
      </c>
      <c r="H563">
        <v>2.9999999999999997E-4</v>
      </c>
      <c r="I563">
        <v>9.7199999999999995E-2</v>
      </c>
      <c r="J563">
        <v>2.8E-3</v>
      </c>
      <c r="K563">
        <v>0.10249999999999999</v>
      </c>
      <c r="L563">
        <v>0.71179999999999999</v>
      </c>
      <c r="M563">
        <v>7.9299999999999995E-2</v>
      </c>
      <c r="N563">
        <v>0.55800000000000005</v>
      </c>
      <c r="O563">
        <v>9.1000000000000004E-3</v>
      </c>
      <c r="P563">
        <v>0.12659999999999999</v>
      </c>
      <c r="Q563" s="1">
        <v>65282.69</v>
      </c>
      <c r="R563">
        <v>0.1048</v>
      </c>
      <c r="S563">
        <v>0.15260000000000001</v>
      </c>
      <c r="T563">
        <v>0.74260000000000004</v>
      </c>
      <c r="U563">
        <v>39</v>
      </c>
      <c r="V563" s="1">
        <v>95473.51</v>
      </c>
      <c r="W563">
        <v>188.61</v>
      </c>
      <c r="X563" s="1">
        <v>104072.96000000001</v>
      </c>
      <c r="Y563">
        <v>0.58530000000000004</v>
      </c>
      <c r="Z563">
        <v>0.39279999999999998</v>
      </c>
      <c r="AA563">
        <v>2.1899999999999999E-2</v>
      </c>
      <c r="AB563">
        <v>0.41470000000000001</v>
      </c>
      <c r="AC563">
        <v>104.07</v>
      </c>
      <c r="AD563" s="1">
        <v>5572</v>
      </c>
      <c r="AE563">
        <v>599.66</v>
      </c>
      <c r="AF563" s="1">
        <v>109444.37</v>
      </c>
      <c r="AG563">
        <v>181</v>
      </c>
      <c r="AH563" s="1">
        <v>30233</v>
      </c>
      <c r="AI563" s="1">
        <v>42784</v>
      </c>
      <c r="AJ563">
        <v>80.3</v>
      </c>
      <c r="AK563">
        <v>50.44</v>
      </c>
      <c r="AL563">
        <v>56.67</v>
      </c>
      <c r="AM563">
        <v>5.3</v>
      </c>
      <c r="AN563">
        <v>0</v>
      </c>
      <c r="AO563">
        <v>1.1271</v>
      </c>
      <c r="AP563" s="1">
        <v>1381.12</v>
      </c>
      <c r="AQ563" s="1">
        <v>2094.58</v>
      </c>
      <c r="AR563" s="1">
        <v>7146.72</v>
      </c>
      <c r="AS563">
        <v>709</v>
      </c>
      <c r="AT563">
        <v>308.54000000000002</v>
      </c>
      <c r="AU563" s="1">
        <v>11639.96</v>
      </c>
      <c r="AV563" s="1">
        <v>5377</v>
      </c>
      <c r="AW563">
        <v>0.42670000000000002</v>
      </c>
      <c r="AX563" s="1">
        <v>5310.86</v>
      </c>
      <c r="AY563">
        <v>0.42149999999999999</v>
      </c>
      <c r="AZ563" s="1">
        <v>1049.3900000000001</v>
      </c>
      <c r="BA563">
        <v>8.3299999999999999E-2</v>
      </c>
      <c r="BB563">
        <v>862.95</v>
      </c>
      <c r="BC563">
        <v>6.8500000000000005E-2</v>
      </c>
      <c r="BD563" s="1">
        <v>12600.2</v>
      </c>
      <c r="BE563" s="1">
        <v>3015.33</v>
      </c>
      <c r="BF563">
        <v>1.1902999999999999</v>
      </c>
      <c r="BG563">
        <v>0.57709999999999995</v>
      </c>
      <c r="BH563">
        <v>0.2306</v>
      </c>
      <c r="BI563">
        <v>0.1179</v>
      </c>
      <c r="BJ563">
        <v>3.8800000000000001E-2</v>
      </c>
      <c r="BK563">
        <v>3.5700000000000003E-2</v>
      </c>
    </row>
    <row r="564" spans="1:63" x14ac:dyDescent="0.25">
      <c r="A564" t="s">
        <v>562</v>
      </c>
      <c r="B564">
        <v>49650</v>
      </c>
      <c r="C564">
        <v>112</v>
      </c>
      <c r="D564">
        <v>12.76</v>
      </c>
      <c r="E564" s="1">
        <v>1428.77</v>
      </c>
      <c r="F564" s="1">
        <v>1484.89</v>
      </c>
      <c r="G564">
        <v>6.9999999999999999E-4</v>
      </c>
      <c r="H564">
        <v>1.2999999999999999E-3</v>
      </c>
      <c r="I564">
        <v>4.1000000000000003E-3</v>
      </c>
      <c r="J564">
        <v>3.3E-3</v>
      </c>
      <c r="K564">
        <v>1.6299999999999999E-2</v>
      </c>
      <c r="L564">
        <v>0.95679999999999998</v>
      </c>
      <c r="M564">
        <v>1.7500000000000002E-2</v>
      </c>
      <c r="N564">
        <v>0.50339999999999996</v>
      </c>
      <c r="O564">
        <v>0</v>
      </c>
      <c r="P564">
        <v>0.15129999999999999</v>
      </c>
      <c r="Q564" s="1">
        <v>54150.26</v>
      </c>
      <c r="R564">
        <v>0.24390000000000001</v>
      </c>
      <c r="S564">
        <v>0.14630000000000001</v>
      </c>
      <c r="T564">
        <v>0.60980000000000001</v>
      </c>
      <c r="U564">
        <v>11.5</v>
      </c>
      <c r="V564" s="1">
        <v>77006.429999999993</v>
      </c>
      <c r="W564">
        <v>119.09</v>
      </c>
      <c r="X564" s="1">
        <v>61550.86</v>
      </c>
      <c r="Y564">
        <v>0.90129999999999999</v>
      </c>
      <c r="Z564">
        <v>3.7400000000000003E-2</v>
      </c>
      <c r="AA564">
        <v>6.13E-2</v>
      </c>
      <c r="AB564">
        <v>9.8699999999999996E-2</v>
      </c>
      <c r="AC564">
        <v>61.55</v>
      </c>
      <c r="AD564" s="1">
        <v>1392.51</v>
      </c>
      <c r="AE564">
        <v>230.51</v>
      </c>
      <c r="AF564" s="1">
        <v>52449.24</v>
      </c>
      <c r="AG564">
        <v>14</v>
      </c>
      <c r="AH564" s="1">
        <v>27485</v>
      </c>
      <c r="AI564" s="1">
        <v>46541</v>
      </c>
      <c r="AJ564">
        <v>28.68</v>
      </c>
      <c r="AK564">
        <v>22.05</v>
      </c>
      <c r="AL564">
        <v>26.55</v>
      </c>
      <c r="AM564">
        <v>4.3099999999999996</v>
      </c>
      <c r="AN564">
        <v>0</v>
      </c>
      <c r="AO564">
        <v>0.67490000000000006</v>
      </c>
      <c r="AP564" s="1">
        <v>1283.54</v>
      </c>
      <c r="AQ564" s="1">
        <v>2331.6799999999998</v>
      </c>
      <c r="AR564" s="1">
        <v>5441.06</v>
      </c>
      <c r="AS564">
        <v>521.96</v>
      </c>
      <c r="AT564">
        <v>427.28</v>
      </c>
      <c r="AU564" s="1">
        <v>10005.5</v>
      </c>
      <c r="AV564" s="1">
        <v>9115.41</v>
      </c>
      <c r="AW564">
        <v>0.73240000000000005</v>
      </c>
      <c r="AX564" s="1">
        <v>1014.99</v>
      </c>
      <c r="AY564">
        <v>8.1500000000000003E-2</v>
      </c>
      <c r="AZ564" s="1">
        <v>1274.04</v>
      </c>
      <c r="BA564">
        <v>0.1024</v>
      </c>
      <c r="BB564" s="1">
        <v>1042.1099999999999</v>
      </c>
      <c r="BC564">
        <v>8.3699999999999997E-2</v>
      </c>
      <c r="BD564" s="1">
        <v>12446.54</v>
      </c>
      <c r="BE564" s="1">
        <v>9130.98</v>
      </c>
      <c r="BF564">
        <v>4.3558000000000003</v>
      </c>
      <c r="BG564">
        <v>0.50239999999999996</v>
      </c>
      <c r="BH564">
        <v>0.2303</v>
      </c>
      <c r="BI564">
        <v>0.20730000000000001</v>
      </c>
      <c r="BJ564">
        <v>4.9299999999999997E-2</v>
      </c>
      <c r="BK564">
        <v>1.0800000000000001E-2</v>
      </c>
    </row>
    <row r="565" spans="1:63" x14ac:dyDescent="0.25">
      <c r="A565" t="s">
        <v>563</v>
      </c>
      <c r="B565">
        <v>49247</v>
      </c>
      <c r="C565">
        <v>56</v>
      </c>
      <c r="D565">
        <v>20.94</v>
      </c>
      <c r="E565" s="1">
        <v>1172.54</v>
      </c>
      <c r="F565" s="1">
        <v>1075.5999999999999</v>
      </c>
      <c r="G565">
        <v>8.9999999999999998E-4</v>
      </c>
      <c r="H565">
        <v>3.0000000000000001E-3</v>
      </c>
      <c r="I565">
        <v>2.8E-3</v>
      </c>
      <c r="J565">
        <v>8.9999999999999998E-4</v>
      </c>
      <c r="K565">
        <v>9.7000000000000003E-3</v>
      </c>
      <c r="L565">
        <v>0.96479999999999999</v>
      </c>
      <c r="M565">
        <v>1.7899999999999999E-2</v>
      </c>
      <c r="N565">
        <v>0.35670000000000002</v>
      </c>
      <c r="O565">
        <v>0</v>
      </c>
      <c r="P565">
        <v>0.1381</v>
      </c>
      <c r="Q565" s="1">
        <v>52778.69</v>
      </c>
      <c r="R565">
        <v>0.24440000000000001</v>
      </c>
      <c r="S565">
        <v>0.18890000000000001</v>
      </c>
      <c r="T565">
        <v>0.56669999999999998</v>
      </c>
      <c r="U565">
        <v>12</v>
      </c>
      <c r="V565" s="1">
        <v>58310.5</v>
      </c>
      <c r="W565">
        <v>94.63</v>
      </c>
      <c r="X565" s="1">
        <v>138177.45000000001</v>
      </c>
      <c r="Y565">
        <v>0.91279999999999994</v>
      </c>
      <c r="Z565">
        <v>5.0200000000000002E-2</v>
      </c>
      <c r="AA565">
        <v>3.6999999999999998E-2</v>
      </c>
      <c r="AB565">
        <v>8.72E-2</v>
      </c>
      <c r="AC565">
        <v>138.18</v>
      </c>
      <c r="AD565" s="1">
        <v>4207.8500000000004</v>
      </c>
      <c r="AE565">
        <v>597.17999999999995</v>
      </c>
      <c r="AF565" s="1">
        <v>134930.07</v>
      </c>
      <c r="AG565">
        <v>323</v>
      </c>
      <c r="AH565" s="1">
        <v>35250</v>
      </c>
      <c r="AI565" s="1">
        <v>51955</v>
      </c>
      <c r="AJ565">
        <v>58.35</v>
      </c>
      <c r="AK565">
        <v>29.17</v>
      </c>
      <c r="AL565">
        <v>33.130000000000003</v>
      </c>
      <c r="AM565">
        <v>5.3</v>
      </c>
      <c r="AN565">
        <v>0</v>
      </c>
      <c r="AO565">
        <v>0.90490000000000004</v>
      </c>
      <c r="AP565" s="1">
        <v>1388.37</v>
      </c>
      <c r="AQ565" s="1">
        <v>1818.17</v>
      </c>
      <c r="AR565" s="1">
        <v>5291.2</v>
      </c>
      <c r="AS565">
        <v>574.66</v>
      </c>
      <c r="AT565">
        <v>231.94</v>
      </c>
      <c r="AU565" s="1">
        <v>9304.2900000000009</v>
      </c>
      <c r="AV565" s="1">
        <v>6189.53</v>
      </c>
      <c r="AW565">
        <v>0.5585</v>
      </c>
      <c r="AX565" s="1">
        <v>3551.05</v>
      </c>
      <c r="AY565">
        <v>0.32040000000000002</v>
      </c>
      <c r="AZ565">
        <v>999.88</v>
      </c>
      <c r="BA565">
        <v>9.0200000000000002E-2</v>
      </c>
      <c r="BB565">
        <v>342.27</v>
      </c>
      <c r="BC565">
        <v>3.09E-2</v>
      </c>
      <c r="BD565" s="1">
        <v>11082.73</v>
      </c>
      <c r="BE565" s="1">
        <v>4732.87</v>
      </c>
      <c r="BF565">
        <v>1.2662</v>
      </c>
      <c r="BG565">
        <v>0.50780000000000003</v>
      </c>
      <c r="BH565">
        <v>0.19059999999999999</v>
      </c>
      <c r="BI565">
        <v>0.2412</v>
      </c>
      <c r="BJ565">
        <v>3.8300000000000001E-2</v>
      </c>
      <c r="BK565">
        <v>2.2100000000000002E-2</v>
      </c>
    </row>
    <row r="566" spans="1:63" x14ac:dyDescent="0.25">
      <c r="A566" t="s">
        <v>564</v>
      </c>
      <c r="B566">
        <v>45641</v>
      </c>
      <c r="C566">
        <v>55</v>
      </c>
      <c r="D566">
        <v>34.130000000000003</v>
      </c>
      <c r="E566" s="1">
        <v>1877.32</v>
      </c>
      <c r="F566" s="1">
        <v>1807.53</v>
      </c>
      <c r="G566">
        <v>7.3000000000000001E-3</v>
      </c>
      <c r="H566">
        <v>0</v>
      </c>
      <c r="I566">
        <v>5.7999999999999996E-3</v>
      </c>
      <c r="J566">
        <v>2.3E-3</v>
      </c>
      <c r="K566">
        <v>0.2036</v>
      </c>
      <c r="L566">
        <v>0.76229999999999998</v>
      </c>
      <c r="M566">
        <v>1.8800000000000001E-2</v>
      </c>
      <c r="N566">
        <v>0.36770000000000003</v>
      </c>
      <c r="O566">
        <v>2.8000000000000001E-2</v>
      </c>
      <c r="P566">
        <v>9.8500000000000004E-2</v>
      </c>
      <c r="Q566" s="1">
        <v>55765.9</v>
      </c>
      <c r="R566">
        <v>0.2913</v>
      </c>
      <c r="S566">
        <v>0.14960000000000001</v>
      </c>
      <c r="T566">
        <v>0.55910000000000004</v>
      </c>
      <c r="U566">
        <v>15.1</v>
      </c>
      <c r="V566" s="1">
        <v>62082.12</v>
      </c>
      <c r="W566">
        <v>121.93</v>
      </c>
      <c r="X566" s="1">
        <v>105984.09</v>
      </c>
      <c r="Y566">
        <v>0.78200000000000003</v>
      </c>
      <c r="Z566">
        <v>0.1714</v>
      </c>
      <c r="AA566">
        <v>4.6600000000000003E-2</v>
      </c>
      <c r="AB566">
        <v>0.218</v>
      </c>
      <c r="AC566">
        <v>105.98</v>
      </c>
      <c r="AD566" s="1">
        <v>3346.11</v>
      </c>
      <c r="AE566">
        <v>464.56</v>
      </c>
      <c r="AF566" s="1">
        <v>99546.21</v>
      </c>
      <c r="AG566">
        <v>131</v>
      </c>
      <c r="AH566" s="1">
        <v>31783</v>
      </c>
      <c r="AI566" s="1">
        <v>47616</v>
      </c>
      <c r="AJ566">
        <v>40.380000000000003</v>
      </c>
      <c r="AK566">
        <v>30.44</v>
      </c>
      <c r="AL566">
        <v>34.340000000000003</v>
      </c>
      <c r="AM566">
        <v>5.15</v>
      </c>
      <c r="AN566">
        <v>0</v>
      </c>
      <c r="AO566">
        <v>0.92410000000000003</v>
      </c>
      <c r="AP566" s="1">
        <v>1175.6600000000001</v>
      </c>
      <c r="AQ566" s="1">
        <v>1648.57</v>
      </c>
      <c r="AR566" s="1">
        <v>5704.62</v>
      </c>
      <c r="AS566">
        <v>339.1</v>
      </c>
      <c r="AT566">
        <v>223.43</v>
      </c>
      <c r="AU566" s="1">
        <v>9091.35</v>
      </c>
      <c r="AV566" s="1">
        <v>6403.45</v>
      </c>
      <c r="AW566">
        <v>0.5857</v>
      </c>
      <c r="AX566" s="1">
        <v>2948.99</v>
      </c>
      <c r="AY566">
        <v>0.2697</v>
      </c>
      <c r="AZ566">
        <v>976.37</v>
      </c>
      <c r="BA566">
        <v>8.9300000000000004E-2</v>
      </c>
      <c r="BB566">
        <v>603.66</v>
      </c>
      <c r="BC566">
        <v>5.5199999999999999E-2</v>
      </c>
      <c r="BD566" s="1">
        <v>10932.46</v>
      </c>
      <c r="BE566" s="1">
        <v>5124.93</v>
      </c>
      <c r="BF566">
        <v>1.9856</v>
      </c>
      <c r="BG566">
        <v>0.57250000000000001</v>
      </c>
      <c r="BH566">
        <v>0.20699999999999999</v>
      </c>
      <c r="BI566">
        <v>0.18029999999999999</v>
      </c>
      <c r="BJ566">
        <v>2.8299999999999999E-2</v>
      </c>
      <c r="BK566">
        <v>1.1900000000000001E-2</v>
      </c>
    </row>
    <row r="567" spans="1:63" x14ac:dyDescent="0.25">
      <c r="A567" t="s">
        <v>565</v>
      </c>
      <c r="B567">
        <v>49148</v>
      </c>
      <c r="C567">
        <v>119</v>
      </c>
      <c r="D567">
        <v>16.34</v>
      </c>
      <c r="E567" s="1">
        <v>1944.32</v>
      </c>
      <c r="F567" s="1">
        <v>1844.64</v>
      </c>
      <c r="G567">
        <v>9.5999999999999992E-3</v>
      </c>
      <c r="H567">
        <v>0</v>
      </c>
      <c r="I567">
        <v>1.55E-2</v>
      </c>
      <c r="J567">
        <v>1.1000000000000001E-3</v>
      </c>
      <c r="K567">
        <v>1.5299999999999999E-2</v>
      </c>
      <c r="L567">
        <v>0.94189999999999996</v>
      </c>
      <c r="M567">
        <v>1.67E-2</v>
      </c>
      <c r="N567">
        <v>0.86070000000000002</v>
      </c>
      <c r="O567">
        <v>0</v>
      </c>
      <c r="P567">
        <v>0.12470000000000001</v>
      </c>
      <c r="Q567" s="1">
        <v>54201.31</v>
      </c>
      <c r="R567">
        <v>0.39389999999999997</v>
      </c>
      <c r="S567">
        <v>8.0799999999999997E-2</v>
      </c>
      <c r="T567">
        <v>0.52529999999999999</v>
      </c>
      <c r="U567">
        <v>12</v>
      </c>
      <c r="V567" s="1">
        <v>80737.17</v>
      </c>
      <c r="W567">
        <v>153.79</v>
      </c>
      <c r="X567" s="1">
        <v>94633.9</v>
      </c>
      <c r="Y567">
        <v>0.79690000000000005</v>
      </c>
      <c r="Z567">
        <v>0.1215</v>
      </c>
      <c r="AA567">
        <v>8.1600000000000006E-2</v>
      </c>
      <c r="AB567">
        <v>0.2031</v>
      </c>
      <c r="AC567">
        <v>94.63</v>
      </c>
      <c r="AD567" s="1">
        <v>2255.34</v>
      </c>
      <c r="AE567">
        <v>335.95</v>
      </c>
      <c r="AF567" s="1">
        <v>93514.92</v>
      </c>
      <c r="AG567">
        <v>115</v>
      </c>
      <c r="AH567" s="1">
        <v>30527</v>
      </c>
      <c r="AI567" s="1">
        <v>47909</v>
      </c>
      <c r="AJ567">
        <v>33</v>
      </c>
      <c r="AK567">
        <v>22</v>
      </c>
      <c r="AL567">
        <v>29.7</v>
      </c>
      <c r="AM567">
        <v>3.6</v>
      </c>
      <c r="AN567">
        <v>0</v>
      </c>
      <c r="AO567">
        <v>0.66379999999999995</v>
      </c>
      <c r="AP567" s="1">
        <v>1116.95</v>
      </c>
      <c r="AQ567" s="1">
        <v>2085.0500000000002</v>
      </c>
      <c r="AR567" s="1">
        <v>5290.24</v>
      </c>
      <c r="AS567">
        <v>400.92</v>
      </c>
      <c r="AT567">
        <v>248.94</v>
      </c>
      <c r="AU567" s="1">
        <v>9142.11</v>
      </c>
      <c r="AV567" s="1">
        <v>7215.04</v>
      </c>
      <c r="AW567">
        <v>0.60399999999999998</v>
      </c>
      <c r="AX567" s="1">
        <v>1910.89</v>
      </c>
      <c r="AY567">
        <v>0.16</v>
      </c>
      <c r="AZ567" s="1">
        <v>1610.87</v>
      </c>
      <c r="BA567">
        <v>0.1348</v>
      </c>
      <c r="BB567" s="1">
        <v>1208.9100000000001</v>
      </c>
      <c r="BC567">
        <v>0.1012</v>
      </c>
      <c r="BD567" s="1">
        <v>11945.71</v>
      </c>
      <c r="BE567" s="1">
        <v>6565.2</v>
      </c>
      <c r="BF567">
        <v>2.6852</v>
      </c>
      <c r="BG567">
        <v>0.51349999999999996</v>
      </c>
      <c r="BH567">
        <v>0.2301</v>
      </c>
      <c r="BI567">
        <v>0.1968</v>
      </c>
      <c r="BJ567">
        <v>4.6800000000000001E-2</v>
      </c>
      <c r="BK567">
        <v>1.2800000000000001E-2</v>
      </c>
    </row>
    <row r="568" spans="1:63" x14ac:dyDescent="0.25">
      <c r="A568" t="s">
        <v>566</v>
      </c>
      <c r="B568">
        <v>50468</v>
      </c>
      <c r="C568">
        <v>50</v>
      </c>
      <c r="D568">
        <v>28.29</v>
      </c>
      <c r="E568" s="1">
        <v>1414.43</v>
      </c>
      <c r="F568" s="1">
        <v>1422.84</v>
      </c>
      <c r="G568">
        <v>5.5999999999999999E-3</v>
      </c>
      <c r="H568">
        <v>1.4E-3</v>
      </c>
      <c r="I568">
        <v>2E-3</v>
      </c>
      <c r="J568">
        <v>2.8E-3</v>
      </c>
      <c r="K568">
        <v>1.8599999999999998E-2</v>
      </c>
      <c r="L568">
        <v>0.93669999999999998</v>
      </c>
      <c r="M568">
        <v>3.2800000000000003E-2</v>
      </c>
      <c r="N568">
        <v>0.19719999999999999</v>
      </c>
      <c r="O568">
        <v>7.4000000000000003E-3</v>
      </c>
      <c r="P568">
        <v>9.74E-2</v>
      </c>
      <c r="Q568" s="1">
        <v>58185.04</v>
      </c>
      <c r="R568">
        <v>0.2135</v>
      </c>
      <c r="S568">
        <v>0.28089999999999998</v>
      </c>
      <c r="T568">
        <v>0.50560000000000005</v>
      </c>
      <c r="U568">
        <v>8.8000000000000007</v>
      </c>
      <c r="V568" s="1">
        <v>87461.48</v>
      </c>
      <c r="W568">
        <v>155.46</v>
      </c>
      <c r="X568" s="1">
        <v>184028.42</v>
      </c>
      <c r="Y568">
        <v>0.80930000000000002</v>
      </c>
      <c r="Z568">
        <v>5.4699999999999999E-2</v>
      </c>
      <c r="AA568">
        <v>0.13600000000000001</v>
      </c>
      <c r="AB568">
        <v>0.19070000000000001</v>
      </c>
      <c r="AC568">
        <v>184.03</v>
      </c>
      <c r="AD568" s="1">
        <v>7181.77</v>
      </c>
      <c r="AE568">
        <v>791.79</v>
      </c>
      <c r="AF568" s="1">
        <v>178579.18</v>
      </c>
      <c r="AG568">
        <v>478</v>
      </c>
      <c r="AH568" s="1">
        <v>39316</v>
      </c>
      <c r="AI568" s="1">
        <v>68143</v>
      </c>
      <c r="AJ568">
        <v>53.66</v>
      </c>
      <c r="AK568">
        <v>36.64</v>
      </c>
      <c r="AL568">
        <v>37.979999999999997</v>
      </c>
      <c r="AM568">
        <v>2.6</v>
      </c>
      <c r="AN568">
        <v>0</v>
      </c>
      <c r="AO568">
        <v>1.0005999999999999</v>
      </c>
      <c r="AP568" s="1">
        <v>1147.31</v>
      </c>
      <c r="AQ568" s="1">
        <v>1210.43</v>
      </c>
      <c r="AR568" s="1">
        <v>5776.03</v>
      </c>
      <c r="AS568">
        <v>466.34</v>
      </c>
      <c r="AT568">
        <v>163.13</v>
      </c>
      <c r="AU568" s="1">
        <v>8763.2199999999993</v>
      </c>
      <c r="AV568" s="1">
        <v>3769.85</v>
      </c>
      <c r="AW568">
        <v>0.32990000000000003</v>
      </c>
      <c r="AX568" s="1">
        <v>5888.6</v>
      </c>
      <c r="AY568">
        <v>0.51519999999999999</v>
      </c>
      <c r="AZ568" s="1">
        <v>1418.27</v>
      </c>
      <c r="BA568">
        <v>0.1241</v>
      </c>
      <c r="BB568">
        <v>352.13</v>
      </c>
      <c r="BC568">
        <v>3.0800000000000001E-2</v>
      </c>
      <c r="BD568" s="1">
        <v>11428.84</v>
      </c>
      <c r="BE568" s="1">
        <v>3243.94</v>
      </c>
      <c r="BF568">
        <v>0.63519999999999999</v>
      </c>
      <c r="BG568">
        <v>0.57010000000000005</v>
      </c>
      <c r="BH568">
        <v>0.21840000000000001</v>
      </c>
      <c r="BI568">
        <v>0.14829999999999999</v>
      </c>
      <c r="BJ568">
        <v>4.6800000000000001E-2</v>
      </c>
      <c r="BK568">
        <v>1.6400000000000001E-2</v>
      </c>
    </row>
    <row r="569" spans="1:63" x14ac:dyDescent="0.25">
      <c r="A569" t="s">
        <v>567</v>
      </c>
      <c r="B569">
        <v>49031</v>
      </c>
      <c r="C569">
        <v>176</v>
      </c>
      <c r="D569">
        <v>5.37</v>
      </c>
      <c r="E569">
        <v>945.83</v>
      </c>
      <c r="F569">
        <v>918.43</v>
      </c>
      <c r="G569">
        <v>2.2000000000000001E-3</v>
      </c>
      <c r="H569">
        <v>0</v>
      </c>
      <c r="I569">
        <v>4.3E-3</v>
      </c>
      <c r="J569">
        <v>0</v>
      </c>
      <c r="K569">
        <v>1.11E-2</v>
      </c>
      <c r="L569">
        <v>0.96319999999999995</v>
      </c>
      <c r="M569">
        <v>1.9099999999999999E-2</v>
      </c>
      <c r="N569">
        <v>0.41299999999999998</v>
      </c>
      <c r="O569">
        <v>0</v>
      </c>
      <c r="P569">
        <v>0.16539999999999999</v>
      </c>
      <c r="Q569" s="1">
        <v>49441.75</v>
      </c>
      <c r="R569">
        <v>0.35589999999999999</v>
      </c>
      <c r="S569">
        <v>0.1186</v>
      </c>
      <c r="T569">
        <v>0.52539999999999998</v>
      </c>
      <c r="U569">
        <v>8</v>
      </c>
      <c r="V569" s="1">
        <v>62780.88</v>
      </c>
      <c r="W569">
        <v>115.65</v>
      </c>
      <c r="X569" s="1">
        <v>176795.46</v>
      </c>
      <c r="Y569">
        <v>0.84389999999999998</v>
      </c>
      <c r="Z569">
        <v>5.6000000000000001E-2</v>
      </c>
      <c r="AA569">
        <v>0.10009999999999999</v>
      </c>
      <c r="AB569">
        <v>0.15609999999999999</v>
      </c>
      <c r="AC569">
        <v>176.8</v>
      </c>
      <c r="AD569" s="1">
        <v>4064.97</v>
      </c>
      <c r="AE569">
        <v>438.7</v>
      </c>
      <c r="AF569" s="1">
        <v>145254.07</v>
      </c>
      <c r="AG569">
        <v>378</v>
      </c>
      <c r="AH569" s="1">
        <v>32406</v>
      </c>
      <c r="AI569" s="1">
        <v>54612</v>
      </c>
      <c r="AJ569">
        <v>30.8</v>
      </c>
      <c r="AK569">
        <v>22.01</v>
      </c>
      <c r="AL569">
        <v>23.87</v>
      </c>
      <c r="AM569">
        <v>4</v>
      </c>
      <c r="AN569" s="1">
        <v>1309.04</v>
      </c>
      <c r="AO569">
        <v>1.6437999999999999</v>
      </c>
      <c r="AP569" s="1">
        <v>1369.48</v>
      </c>
      <c r="AQ569" s="1">
        <v>2647.81</v>
      </c>
      <c r="AR569" s="1">
        <v>6585.16</v>
      </c>
      <c r="AS569">
        <v>588.45000000000005</v>
      </c>
      <c r="AT569">
        <v>665.65</v>
      </c>
      <c r="AU569" s="1">
        <v>11856.52</v>
      </c>
      <c r="AV569" s="1">
        <v>6196.67</v>
      </c>
      <c r="AW569">
        <v>0.43059999999999998</v>
      </c>
      <c r="AX569" s="1">
        <v>5897.09</v>
      </c>
      <c r="AY569">
        <v>0.4098</v>
      </c>
      <c r="AZ569" s="1">
        <v>1474.25</v>
      </c>
      <c r="BA569">
        <v>0.1024</v>
      </c>
      <c r="BB569">
        <v>823.69</v>
      </c>
      <c r="BC569">
        <v>5.7200000000000001E-2</v>
      </c>
      <c r="BD569" s="1">
        <v>14391.7</v>
      </c>
      <c r="BE569" s="1">
        <v>4268.53</v>
      </c>
      <c r="BF569">
        <v>1.4832000000000001</v>
      </c>
      <c r="BG569">
        <v>0.48380000000000001</v>
      </c>
      <c r="BH569">
        <v>0.1983</v>
      </c>
      <c r="BI569">
        <v>0.2205</v>
      </c>
      <c r="BJ569">
        <v>4.9599999999999998E-2</v>
      </c>
      <c r="BK569">
        <v>4.7699999999999999E-2</v>
      </c>
    </row>
    <row r="570" spans="1:63" x14ac:dyDescent="0.25">
      <c r="A570" t="s">
        <v>568</v>
      </c>
      <c r="B570">
        <v>45971</v>
      </c>
      <c r="C570">
        <v>63</v>
      </c>
      <c r="D570">
        <v>8.31</v>
      </c>
      <c r="E570">
        <v>523.53</v>
      </c>
      <c r="F570">
        <v>524.82000000000005</v>
      </c>
      <c r="G570">
        <v>0</v>
      </c>
      <c r="H570">
        <v>0</v>
      </c>
      <c r="I570">
        <v>1.41E-2</v>
      </c>
      <c r="J570">
        <v>2.0000000000000001E-4</v>
      </c>
      <c r="K570">
        <v>1.3299999999999999E-2</v>
      </c>
      <c r="L570">
        <v>0.96099999999999997</v>
      </c>
      <c r="M570">
        <v>1.14E-2</v>
      </c>
      <c r="N570">
        <v>0.34770000000000001</v>
      </c>
      <c r="O570">
        <v>0</v>
      </c>
      <c r="P570">
        <v>0.1158</v>
      </c>
      <c r="Q570" s="1">
        <v>46605.59</v>
      </c>
      <c r="R570">
        <v>0.15</v>
      </c>
      <c r="S570">
        <v>0.17499999999999999</v>
      </c>
      <c r="T570">
        <v>0.67500000000000004</v>
      </c>
      <c r="U570">
        <v>5</v>
      </c>
      <c r="V570" s="1">
        <v>74870</v>
      </c>
      <c r="W570">
        <v>100.57</v>
      </c>
      <c r="X570" s="1">
        <v>143965.82999999999</v>
      </c>
      <c r="Y570">
        <v>0.95150000000000001</v>
      </c>
      <c r="Z570">
        <v>3.32E-2</v>
      </c>
      <c r="AA570">
        <v>1.5299999999999999E-2</v>
      </c>
      <c r="AB570">
        <v>4.8500000000000001E-2</v>
      </c>
      <c r="AC570">
        <v>143.97</v>
      </c>
      <c r="AD570" s="1">
        <v>3195.73</v>
      </c>
      <c r="AE570">
        <v>498.28</v>
      </c>
      <c r="AF570" s="1">
        <v>109143.67999999999</v>
      </c>
      <c r="AG570">
        <v>176</v>
      </c>
      <c r="AH570" s="1">
        <v>34191</v>
      </c>
      <c r="AI570" s="1">
        <v>49479</v>
      </c>
      <c r="AJ570">
        <v>34.9</v>
      </c>
      <c r="AK570">
        <v>22</v>
      </c>
      <c r="AL570">
        <v>22</v>
      </c>
      <c r="AM570">
        <v>4.4000000000000004</v>
      </c>
      <c r="AN570" s="1">
        <v>1149.02</v>
      </c>
      <c r="AO570">
        <v>1.5373000000000001</v>
      </c>
      <c r="AP570" s="1">
        <v>1603.26</v>
      </c>
      <c r="AQ570" s="1">
        <v>2548.41</v>
      </c>
      <c r="AR570" s="1">
        <v>6174.66</v>
      </c>
      <c r="AS570">
        <v>458.28</v>
      </c>
      <c r="AT570">
        <v>702.46</v>
      </c>
      <c r="AU570" s="1">
        <v>11486.96</v>
      </c>
      <c r="AV570" s="1">
        <v>7905.13</v>
      </c>
      <c r="AW570">
        <v>0.57450000000000001</v>
      </c>
      <c r="AX570" s="1">
        <v>3767.72</v>
      </c>
      <c r="AY570">
        <v>0.27379999999999999</v>
      </c>
      <c r="AZ570" s="1">
        <v>1414.63</v>
      </c>
      <c r="BA570">
        <v>0.1028</v>
      </c>
      <c r="BB570">
        <v>672.92</v>
      </c>
      <c r="BC570">
        <v>4.8899999999999999E-2</v>
      </c>
      <c r="BD570" s="1">
        <v>13760.41</v>
      </c>
      <c r="BE570" s="1">
        <v>7294.87</v>
      </c>
      <c r="BF570">
        <v>2.9357000000000002</v>
      </c>
      <c r="BG570">
        <v>0.50549999999999995</v>
      </c>
      <c r="BH570">
        <v>0.20730000000000001</v>
      </c>
      <c r="BI570">
        <v>0.2311</v>
      </c>
      <c r="BJ570">
        <v>4.3999999999999997E-2</v>
      </c>
      <c r="BK570">
        <v>1.21E-2</v>
      </c>
    </row>
    <row r="571" spans="1:63" x14ac:dyDescent="0.25">
      <c r="A571" t="s">
        <v>569</v>
      </c>
      <c r="B571">
        <v>50252</v>
      </c>
      <c r="C571">
        <v>13</v>
      </c>
      <c r="D571">
        <v>55.29</v>
      </c>
      <c r="E571">
        <v>718.75</v>
      </c>
      <c r="F571">
        <v>937.97</v>
      </c>
      <c r="G571">
        <v>4.3E-3</v>
      </c>
      <c r="H571">
        <v>0</v>
      </c>
      <c r="I571">
        <v>1.18E-2</v>
      </c>
      <c r="J571">
        <v>3.2000000000000002E-3</v>
      </c>
      <c r="K571">
        <v>2.18E-2</v>
      </c>
      <c r="L571">
        <v>0.91739999999999999</v>
      </c>
      <c r="M571">
        <v>4.1599999999999998E-2</v>
      </c>
      <c r="N571">
        <v>0.5071</v>
      </c>
      <c r="O571">
        <v>0</v>
      </c>
      <c r="P571">
        <v>0.1366</v>
      </c>
      <c r="Q571" s="1">
        <v>50748.58</v>
      </c>
      <c r="R571">
        <v>0.40279999999999999</v>
      </c>
      <c r="S571">
        <v>0.22220000000000001</v>
      </c>
      <c r="T571">
        <v>0.375</v>
      </c>
      <c r="U571">
        <v>4.0999999999999996</v>
      </c>
      <c r="V571" s="1">
        <v>75105.66</v>
      </c>
      <c r="W571">
        <v>171.1</v>
      </c>
      <c r="X571" s="1">
        <v>115502.59</v>
      </c>
      <c r="Y571">
        <v>0.753</v>
      </c>
      <c r="Z571">
        <v>0.17249999999999999</v>
      </c>
      <c r="AA571">
        <v>7.4499999999999997E-2</v>
      </c>
      <c r="AB571">
        <v>0.247</v>
      </c>
      <c r="AC571">
        <v>115.5</v>
      </c>
      <c r="AD571" s="1">
        <v>4087.4</v>
      </c>
      <c r="AE571">
        <v>592.1</v>
      </c>
      <c r="AF571" s="1">
        <v>82524.3</v>
      </c>
      <c r="AG571">
        <v>73</v>
      </c>
      <c r="AH571" s="1">
        <v>30380</v>
      </c>
      <c r="AI571" s="1">
        <v>46337</v>
      </c>
      <c r="AJ571">
        <v>56.1</v>
      </c>
      <c r="AK571">
        <v>32.270000000000003</v>
      </c>
      <c r="AL571">
        <v>40.04</v>
      </c>
      <c r="AM571">
        <v>6</v>
      </c>
      <c r="AN571">
        <v>0</v>
      </c>
      <c r="AO571">
        <v>0.73629999999999995</v>
      </c>
      <c r="AP571" s="1">
        <v>1266.93</v>
      </c>
      <c r="AQ571" s="1">
        <v>1896.69</v>
      </c>
      <c r="AR571" s="1">
        <v>5395.96</v>
      </c>
      <c r="AS571">
        <v>477.71</v>
      </c>
      <c r="AT571">
        <v>242.75</v>
      </c>
      <c r="AU571" s="1">
        <v>9280.09</v>
      </c>
      <c r="AV571" s="1">
        <v>5729.57</v>
      </c>
      <c r="AW571">
        <v>0.499</v>
      </c>
      <c r="AX571" s="1">
        <v>2593.1799999999998</v>
      </c>
      <c r="AY571">
        <v>0.2258</v>
      </c>
      <c r="AZ571" s="1">
        <v>2515.02</v>
      </c>
      <c r="BA571">
        <v>0.219</v>
      </c>
      <c r="BB571">
        <v>645.4</v>
      </c>
      <c r="BC571">
        <v>5.62E-2</v>
      </c>
      <c r="BD571" s="1">
        <v>11483.17</v>
      </c>
      <c r="BE571" s="1">
        <v>7296.04</v>
      </c>
      <c r="BF571">
        <v>1.9738</v>
      </c>
      <c r="BG571">
        <v>0.57299999999999995</v>
      </c>
      <c r="BH571">
        <v>0.20419999999999999</v>
      </c>
      <c r="BI571">
        <v>0.16919999999999999</v>
      </c>
      <c r="BJ571">
        <v>3.6999999999999998E-2</v>
      </c>
      <c r="BK571">
        <v>1.66E-2</v>
      </c>
    </row>
    <row r="572" spans="1:63" x14ac:dyDescent="0.25">
      <c r="A572" t="s">
        <v>570</v>
      </c>
      <c r="B572">
        <v>45658</v>
      </c>
      <c r="C572">
        <v>68</v>
      </c>
      <c r="D572">
        <v>17.920000000000002</v>
      </c>
      <c r="E572" s="1">
        <v>1218.8900000000001</v>
      </c>
      <c r="F572" s="1">
        <v>1124.4000000000001</v>
      </c>
      <c r="G572">
        <v>2.7000000000000001E-3</v>
      </c>
      <c r="H572">
        <v>0</v>
      </c>
      <c r="I572">
        <v>9.5999999999999992E-3</v>
      </c>
      <c r="J572">
        <v>6.8999999999999999E-3</v>
      </c>
      <c r="K572">
        <v>3.5000000000000003E-2</v>
      </c>
      <c r="L572">
        <v>0.92149999999999999</v>
      </c>
      <c r="M572">
        <v>2.4299999999999999E-2</v>
      </c>
      <c r="N572">
        <v>0.33489999999999998</v>
      </c>
      <c r="O572">
        <v>8.9999999999999998E-4</v>
      </c>
      <c r="P572">
        <v>0.13039999999999999</v>
      </c>
      <c r="Q572" s="1">
        <v>53520.72</v>
      </c>
      <c r="R572">
        <v>0.20899999999999999</v>
      </c>
      <c r="S572">
        <v>0.23880000000000001</v>
      </c>
      <c r="T572">
        <v>0.55220000000000002</v>
      </c>
      <c r="U572">
        <v>9.5</v>
      </c>
      <c r="V572" s="1">
        <v>67198.95</v>
      </c>
      <c r="W572">
        <v>122.47</v>
      </c>
      <c r="X572" s="1">
        <v>159369.84</v>
      </c>
      <c r="Y572">
        <v>0.79079999999999995</v>
      </c>
      <c r="Z572">
        <v>0.16120000000000001</v>
      </c>
      <c r="AA572">
        <v>4.8099999999999997E-2</v>
      </c>
      <c r="AB572">
        <v>0.2092</v>
      </c>
      <c r="AC572">
        <v>159.37</v>
      </c>
      <c r="AD572" s="1">
        <v>4608.01</v>
      </c>
      <c r="AE572">
        <v>571.29999999999995</v>
      </c>
      <c r="AF572" s="1">
        <v>152374.46</v>
      </c>
      <c r="AG572">
        <v>412</v>
      </c>
      <c r="AH572" s="1">
        <v>34175</v>
      </c>
      <c r="AI572" s="1">
        <v>49153</v>
      </c>
      <c r="AJ572">
        <v>35.64</v>
      </c>
      <c r="AK572">
        <v>28.78</v>
      </c>
      <c r="AL572">
        <v>27.55</v>
      </c>
      <c r="AM572">
        <v>3.7</v>
      </c>
      <c r="AN572" s="1">
        <v>1529.5</v>
      </c>
      <c r="AO572">
        <v>1.4029</v>
      </c>
      <c r="AP572" s="1">
        <v>1483.85</v>
      </c>
      <c r="AQ572" s="1">
        <v>1616.74</v>
      </c>
      <c r="AR572" s="1">
        <v>5920.31</v>
      </c>
      <c r="AS572">
        <v>662.37</v>
      </c>
      <c r="AT572">
        <v>314.66000000000003</v>
      </c>
      <c r="AU572" s="1">
        <v>9997.93</v>
      </c>
      <c r="AV572" s="1">
        <v>5501.71</v>
      </c>
      <c r="AW572">
        <v>0.42909999999999998</v>
      </c>
      <c r="AX572" s="1">
        <v>5728.47</v>
      </c>
      <c r="AY572">
        <v>0.44679999999999997</v>
      </c>
      <c r="AZ572" s="1">
        <v>1058.5</v>
      </c>
      <c r="BA572">
        <v>8.2600000000000007E-2</v>
      </c>
      <c r="BB572">
        <v>532.41999999999996</v>
      </c>
      <c r="BC572">
        <v>4.1500000000000002E-2</v>
      </c>
      <c r="BD572" s="1">
        <v>12821.09</v>
      </c>
      <c r="BE572" s="1">
        <v>4135.1899999999996</v>
      </c>
      <c r="BF572">
        <v>1.1326000000000001</v>
      </c>
      <c r="BG572">
        <v>0.51170000000000004</v>
      </c>
      <c r="BH572">
        <v>0.2132</v>
      </c>
      <c r="BI572">
        <v>0.23780000000000001</v>
      </c>
      <c r="BJ572">
        <v>2.5000000000000001E-2</v>
      </c>
      <c r="BK572">
        <v>1.23E-2</v>
      </c>
    </row>
    <row r="573" spans="1:63" x14ac:dyDescent="0.25">
      <c r="A573" t="s">
        <v>571</v>
      </c>
      <c r="B573">
        <v>45021</v>
      </c>
      <c r="C573">
        <v>85</v>
      </c>
      <c r="D573">
        <v>18.84</v>
      </c>
      <c r="E573" s="1">
        <v>1601.3</v>
      </c>
      <c r="F573" s="1">
        <v>1412.29</v>
      </c>
      <c r="G573">
        <v>5.9999999999999995E-4</v>
      </c>
      <c r="H573">
        <v>0</v>
      </c>
      <c r="I573">
        <v>6.0000000000000001E-3</v>
      </c>
      <c r="J573">
        <v>6.9999999999999999E-4</v>
      </c>
      <c r="K573">
        <v>5.3E-3</v>
      </c>
      <c r="L573">
        <v>0.96650000000000003</v>
      </c>
      <c r="M573">
        <v>2.0799999999999999E-2</v>
      </c>
      <c r="N573">
        <v>0.97060000000000002</v>
      </c>
      <c r="O573">
        <v>0</v>
      </c>
      <c r="P573">
        <v>0.1701</v>
      </c>
      <c r="Q573" s="1">
        <v>50215.46</v>
      </c>
      <c r="R573">
        <v>0.2477</v>
      </c>
      <c r="S573">
        <v>0.20180000000000001</v>
      </c>
      <c r="T573">
        <v>0.55049999999999999</v>
      </c>
      <c r="U573">
        <v>8.1999999999999993</v>
      </c>
      <c r="V573" s="1">
        <v>79056.59</v>
      </c>
      <c r="W573">
        <v>187.28</v>
      </c>
      <c r="X573" s="1">
        <v>71683.81</v>
      </c>
      <c r="Y573">
        <v>0.76129999999999998</v>
      </c>
      <c r="Z573">
        <v>0.1391</v>
      </c>
      <c r="AA573">
        <v>9.9599999999999994E-2</v>
      </c>
      <c r="AB573">
        <v>0.2387</v>
      </c>
      <c r="AC573">
        <v>71.680000000000007</v>
      </c>
      <c r="AD573" s="1">
        <v>1586.1</v>
      </c>
      <c r="AE573">
        <v>205.7</v>
      </c>
      <c r="AF573" s="1">
        <v>64792.47</v>
      </c>
      <c r="AG573">
        <v>30</v>
      </c>
      <c r="AH573" s="1">
        <v>28957</v>
      </c>
      <c r="AI573" s="1">
        <v>40606</v>
      </c>
      <c r="AJ573">
        <v>22.5</v>
      </c>
      <c r="AK573">
        <v>22.02</v>
      </c>
      <c r="AL573">
        <v>22.42</v>
      </c>
      <c r="AM573">
        <v>3.5</v>
      </c>
      <c r="AN573">
        <v>0</v>
      </c>
      <c r="AO573">
        <v>0.70979999999999999</v>
      </c>
      <c r="AP573" s="1">
        <v>1516.86</v>
      </c>
      <c r="AQ573" s="1">
        <v>2737.13</v>
      </c>
      <c r="AR573" s="1">
        <v>6608.06</v>
      </c>
      <c r="AS573">
        <v>369.41</v>
      </c>
      <c r="AT573">
        <v>468.33</v>
      </c>
      <c r="AU573" s="1">
        <v>11699.83</v>
      </c>
      <c r="AV573" s="1">
        <v>10522.26</v>
      </c>
      <c r="AW573">
        <v>0.71499999999999997</v>
      </c>
      <c r="AX573" s="1">
        <v>1482.41</v>
      </c>
      <c r="AY573">
        <v>0.1007</v>
      </c>
      <c r="AZ573">
        <v>578.49</v>
      </c>
      <c r="BA573">
        <v>3.9300000000000002E-2</v>
      </c>
      <c r="BB573" s="1">
        <v>2134.0300000000002</v>
      </c>
      <c r="BC573">
        <v>0.14499999999999999</v>
      </c>
      <c r="BD573" s="1">
        <v>14717.19</v>
      </c>
      <c r="BE573" s="1">
        <v>8589.39</v>
      </c>
      <c r="BF573">
        <v>4.9478999999999997</v>
      </c>
      <c r="BG573">
        <v>0.50249999999999995</v>
      </c>
      <c r="BH573">
        <v>0.25130000000000002</v>
      </c>
      <c r="BI573">
        <v>0.19539999999999999</v>
      </c>
      <c r="BJ573">
        <v>3.7999999999999999E-2</v>
      </c>
      <c r="BK573">
        <v>1.2800000000000001E-2</v>
      </c>
    </row>
    <row r="574" spans="1:63" x14ac:dyDescent="0.25">
      <c r="A574" t="s">
        <v>572</v>
      </c>
      <c r="B574">
        <v>45039</v>
      </c>
      <c r="C574">
        <v>10</v>
      </c>
      <c r="D574">
        <v>79.61</v>
      </c>
      <c r="E574">
        <v>796.12</v>
      </c>
      <c r="F574">
        <v>771.54</v>
      </c>
      <c r="G574">
        <v>0</v>
      </c>
      <c r="H574">
        <v>0</v>
      </c>
      <c r="I574">
        <v>3.44E-2</v>
      </c>
      <c r="J574">
        <v>2.9999999999999997E-4</v>
      </c>
      <c r="K574">
        <v>1.14E-2</v>
      </c>
      <c r="L574">
        <v>0.85850000000000004</v>
      </c>
      <c r="M574">
        <v>9.5399999999999999E-2</v>
      </c>
      <c r="N574">
        <v>0.62860000000000005</v>
      </c>
      <c r="O574">
        <v>0</v>
      </c>
      <c r="P574">
        <v>0.17169999999999999</v>
      </c>
      <c r="Q574" s="1">
        <v>47089.35</v>
      </c>
      <c r="R574">
        <v>0.35</v>
      </c>
      <c r="S574">
        <v>0.2</v>
      </c>
      <c r="T574">
        <v>0.45</v>
      </c>
      <c r="U574">
        <v>4</v>
      </c>
      <c r="V574" s="1">
        <v>70552</v>
      </c>
      <c r="W574">
        <v>196.55</v>
      </c>
      <c r="X574" s="1">
        <v>57301.83</v>
      </c>
      <c r="Y574">
        <v>0.81189999999999996</v>
      </c>
      <c r="Z574">
        <v>0.1134</v>
      </c>
      <c r="AA574">
        <v>7.4800000000000005E-2</v>
      </c>
      <c r="AB574">
        <v>0.18809999999999999</v>
      </c>
      <c r="AC574">
        <v>57.3</v>
      </c>
      <c r="AD574" s="1">
        <v>1354.73</v>
      </c>
      <c r="AE574">
        <v>252.9</v>
      </c>
      <c r="AF574" s="1">
        <v>50663.95</v>
      </c>
      <c r="AG574">
        <v>10</v>
      </c>
      <c r="AH574" s="1">
        <v>25786</v>
      </c>
      <c r="AI574" s="1">
        <v>37409</v>
      </c>
      <c r="AJ574">
        <v>34.299999999999997</v>
      </c>
      <c r="AK574">
        <v>22.77</v>
      </c>
      <c r="AL574">
        <v>22.88</v>
      </c>
      <c r="AM574">
        <v>2.6</v>
      </c>
      <c r="AN574">
        <v>0</v>
      </c>
      <c r="AO574">
        <v>0.60209999999999997</v>
      </c>
      <c r="AP574" s="1">
        <v>1677.13</v>
      </c>
      <c r="AQ574" s="1">
        <v>2256.4499999999998</v>
      </c>
      <c r="AR574" s="1">
        <v>6705.76</v>
      </c>
      <c r="AS574">
        <v>442.05</v>
      </c>
      <c r="AT574">
        <v>463.35</v>
      </c>
      <c r="AU574" s="1">
        <v>11544.68</v>
      </c>
      <c r="AV574" s="1">
        <v>10666.68</v>
      </c>
      <c r="AW574">
        <v>0.75439999999999996</v>
      </c>
      <c r="AX574" s="1">
        <v>1122.01</v>
      </c>
      <c r="AY574">
        <v>7.9399999999999998E-2</v>
      </c>
      <c r="AZ574">
        <v>989.63</v>
      </c>
      <c r="BA574">
        <v>7.0000000000000007E-2</v>
      </c>
      <c r="BB574" s="1">
        <v>1360.43</v>
      </c>
      <c r="BC574">
        <v>9.6199999999999994E-2</v>
      </c>
      <c r="BD574" s="1">
        <v>14138.75</v>
      </c>
      <c r="BE574" s="1">
        <v>9221.36</v>
      </c>
      <c r="BF574">
        <v>5.2679999999999998</v>
      </c>
      <c r="BG574">
        <v>0.4945</v>
      </c>
      <c r="BH574">
        <v>0.24460000000000001</v>
      </c>
      <c r="BI574">
        <v>0.22739999999999999</v>
      </c>
      <c r="BJ574">
        <v>2.6800000000000001E-2</v>
      </c>
      <c r="BK574">
        <v>6.6E-3</v>
      </c>
    </row>
    <row r="575" spans="1:63" x14ac:dyDescent="0.25">
      <c r="A575" t="s">
        <v>573</v>
      </c>
      <c r="B575">
        <v>48389</v>
      </c>
      <c r="C575">
        <v>111</v>
      </c>
      <c r="D575">
        <v>17.23</v>
      </c>
      <c r="E575" s="1">
        <v>1912.51</v>
      </c>
      <c r="F575" s="1">
        <v>2074.21</v>
      </c>
      <c r="G575">
        <v>2.8999999999999998E-3</v>
      </c>
      <c r="H575">
        <v>0</v>
      </c>
      <c r="I575">
        <v>3.8E-3</v>
      </c>
      <c r="J575">
        <v>0</v>
      </c>
      <c r="K575">
        <v>1.0800000000000001E-2</v>
      </c>
      <c r="L575">
        <v>0.96399999999999997</v>
      </c>
      <c r="M575">
        <v>1.8499999999999999E-2</v>
      </c>
      <c r="N575">
        <v>0.38379999999999997</v>
      </c>
      <c r="O575">
        <v>4.7999999999999996E-3</v>
      </c>
      <c r="P575">
        <v>0.1207</v>
      </c>
      <c r="Q575" s="1">
        <v>48235.05</v>
      </c>
      <c r="R575">
        <v>0.23080000000000001</v>
      </c>
      <c r="S575">
        <v>0.17949999999999999</v>
      </c>
      <c r="T575">
        <v>0.5897</v>
      </c>
      <c r="U575">
        <v>23.5</v>
      </c>
      <c r="V575" s="1">
        <v>52608.75</v>
      </c>
      <c r="W575">
        <v>78.97</v>
      </c>
      <c r="X575" s="1">
        <v>130008.02</v>
      </c>
      <c r="Y575">
        <v>0.84399999999999997</v>
      </c>
      <c r="Z575">
        <v>8.1699999999999995E-2</v>
      </c>
      <c r="AA575">
        <v>7.4300000000000005E-2</v>
      </c>
      <c r="AB575">
        <v>0.156</v>
      </c>
      <c r="AC575">
        <v>130.01</v>
      </c>
      <c r="AD575" s="1">
        <v>2975.42</v>
      </c>
      <c r="AE575">
        <v>387.08</v>
      </c>
      <c r="AF575" s="1">
        <v>109255.7</v>
      </c>
      <c r="AG575">
        <v>178</v>
      </c>
      <c r="AH575" s="1">
        <v>31798</v>
      </c>
      <c r="AI575" s="1">
        <v>51331</v>
      </c>
      <c r="AJ575">
        <v>32.1</v>
      </c>
      <c r="AK575">
        <v>22.08</v>
      </c>
      <c r="AL575">
        <v>22.88</v>
      </c>
      <c r="AM575">
        <v>4.5999999999999996</v>
      </c>
      <c r="AN575">
        <v>0</v>
      </c>
      <c r="AO575">
        <v>0.70779999999999998</v>
      </c>
      <c r="AP575" s="1">
        <v>1166.54</v>
      </c>
      <c r="AQ575" s="1">
        <v>2010.35</v>
      </c>
      <c r="AR575" s="1">
        <v>5448.31</v>
      </c>
      <c r="AS575">
        <v>588.54999999999995</v>
      </c>
      <c r="AT575">
        <v>372.44</v>
      </c>
      <c r="AU575" s="1">
        <v>9586.17</v>
      </c>
      <c r="AV575" s="1">
        <v>5779.02</v>
      </c>
      <c r="AW575">
        <v>0.56169999999999998</v>
      </c>
      <c r="AX575" s="1">
        <v>2232.16</v>
      </c>
      <c r="AY575">
        <v>0.217</v>
      </c>
      <c r="AZ575" s="1">
        <v>1669.73</v>
      </c>
      <c r="BA575">
        <v>0.1623</v>
      </c>
      <c r="BB575">
        <v>606.78</v>
      </c>
      <c r="BC575">
        <v>5.8999999999999997E-2</v>
      </c>
      <c r="BD575" s="1">
        <v>10287.68</v>
      </c>
      <c r="BE575" s="1">
        <v>6361.34</v>
      </c>
      <c r="BF575">
        <v>1.7468999999999999</v>
      </c>
      <c r="BG575">
        <v>0.56489999999999996</v>
      </c>
      <c r="BH575">
        <v>0.24790000000000001</v>
      </c>
      <c r="BI575">
        <v>0.13850000000000001</v>
      </c>
      <c r="BJ575">
        <v>3.78E-2</v>
      </c>
      <c r="BK575">
        <v>1.09E-2</v>
      </c>
    </row>
    <row r="576" spans="1:63" x14ac:dyDescent="0.25">
      <c r="A576" t="s">
        <v>574</v>
      </c>
      <c r="B576">
        <v>45054</v>
      </c>
      <c r="C576">
        <v>10</v>
      </c>
      <c r="D576">
        <v>382.84</v>
      </c>
      <c r="E576" s="1">
        <v>3828.35</v>
      </c>
      <c r="F576" s="1">
        <v>3793.33</v>
      </c>
      <c r="G576">
        <v>1.26E-2</v>
      </c>
      <c r="H576">
        <v>8.0000000000000004E-4</v>
      </c>
      <c r="I576">
        <v>0.16789999999999999</v>
      </c>
      <c r="J576">
        <v>3.2000000000000002E-3</v>
      </c>
      <c r="K576">
        <v>6.9800000000000001E-2</v>
      </c>
      <c r="L576">
        <v>0.67559999999999998</v>
      </c>
      <c r="M576">
        <v>7.0199999999999999E-2</v>
      </c>
      <c r="N576">
        <v>0.55259999999999998</v>
      </c>
      <c r="O576">
        <v>4.5699999999999998E-2</v>
      </c>
      <c r="P576">
        <v>0.1865</v>
      </c>
      <c r="Q576" s="1">
        <v>59945.82</v>
      </c>
      <c r="R576">
        <v>0.37640000000000001</v>
      </c>
      <c r="S576">
        <v>0.1845</v>
      </c>
      <c r="T576">
        <v>0.43909999999999999</v>
      </c>
      <c r="U576">
        <v>22</v>
      </c>
      <c r="V576" s="1">
        <v>107512.55</v>
      </c>
      <c r="W576">
        <v>171.1</v>
      </c>
      <c r="X576" s="1">
        <v>96280.03</v>
      </c>
      <c r="Y576">
        <v>0.71889999999999998</v>
      </c>
      <c r="Z576">
        <v>0.25750000000000001</v>
      </c>
      <c r="AA576">
        <v>2.35E-2</v>
      </c>
      <c r="AB576">
        <v>0.28110000000000002</v>
      </c>
      <c r="AC576">
        <v>96.28</v>
      </c>
      <c r="AD576" s="1">
        <v>4908.47</v>
      </c>
      <c r="AE576">
        <v>617.39</v>
      </c>
      <c r="AF576" s="1">
        <v>100905.65</v>
      </c>
      <c r="AG576">
        <v>137</v>
      </c>
      <c r="AH576" s="1">
        <v>29402</v>
      </c>
      <c r="AI576" s="1">
        <v>41707</v>
      </c>
      <c r="AJ576">
        <v>72.13</v>
      </c>
      <c r="AK576">
        <v>48.48</v>
      </c>
      <c r="AL576">
        <v>56.04</v>
      </c>
      <c r="AM576">
        <v>5.7</v>
      </c>
      <c r="AN576">
        <v>0</v>
      </c>
      <c r="AO576">
        <v>1.1616</v>
      </c>
      <c r="AP576" s="1">
        <v>1274.17</v>
      </c>
      <c r="AQ576" s="1">
        <v>2010.91</v>
      </c>
      <c r="AR576" s="1">
        <v>7257.06</v>
      </c>
      <c r="AS576">
        <v>912.36</v>
      </c>
      <c r="AT576">
        <v>342.41</v>
      </c>
      <c r="AU576" s="1">
        <v>11796.93</v>
      </c>
      <c r="AV576" s="1">
        <v>5823.9</v>
      </c>
      <c r="AW576">
        <v>0.49680000000000002</v>
      </c>
      <c r="AX576" s="1">
        <v>4163.1099999999997</v>
      </c>
      <c r="AY576">
        <v>0.35510000000000003</v>
      </c>
      <c r="AZ576">
        <v>682.56</v>
      </c>
      <c r="BA576">
        <v>5.8200000000000002E-2</v>
      </c>
      <c r="BB576" s="1">
        <v>1053.79</v>
      </c>
      <c r="BC576">
        <v>8.9899999999999994E-2</v>
      </c>
      <c r="BD576" s="1">
        <v>11723.36</v>
      </c>
      <c r="BE576" s="1">
        <v>4227.6099999999997</v>
      </c>
      <c r="BF576">
        <v>1.5016</v>
      </c>
      <c r="BG576">
        <v>0.58420000000000005</v>
      </c>
      <c r="BH576">
        <v>0.24340000000000001</v>
      </c>
      <c r="BI576">
        <v>0.1087</v>
      </c>
      <c r="BJ576">
        <v>3.1600000000000003E-2</v>
      </c>
      <c r="BK576">
        <v>3.2099999999999997E-2</v>
      </c>
    </row>
    <row r="577" spans="1:63" x14ac:dyDescent="0.25">
      <c r="A577" t="s">
        <v>575</v>
      </c>
      <c r="B577">
        <v>46359</v>
      </c>
      <c r="C577">
        <v>47</v>
      </c>
      <c r="D577">
        <v>180.47</v>
      </c>
      <c r="E577" s="1">
        <v>8482.2199999999993</v>
      </c>
      <c r="F577" s="1">
        <v>7497.03</v>
      </c>
      <c r="G577">
        <v>1.54E-2</v>
      </c>
      <c r="H577">
        <v>5.9999999999999995E-4</v>
      </c>
      <c r="I577">
        <v>1.5100000000000001E-2</v>
      </c>
      <c r="J577">
        <v>8.9999999999999998E-4</v>
      </c>
      <c r="K577">
        <v>2.46E-2</v>
      </c>
      <c r="L577">
        <v>0.9153</v>
      </c>
      <c r="M577">
        <v>2.8199999999999999E-2</v>
      </c>
      <c r="N577">
        <v>0.38229999999999997</v>
      </c>
      <c r="O577">
        <v>1.46E-2</v>
      </c>
      <c r="P577">
        <v>0.14319999999999999</v>
      </c>
      <c r="Q577" s="1">
        <v>54458.99</v>
      </c>
      <c r="R577">
        <v>0.29249999999999998</v>
      </c>
      <c r="S577">
        <v>0.1462</v>
      </c>
      <c r="T577">
        <v>0.56130000000000002</v>
      </c>
      <c r="U577">
        <v>31.7</v>
      </c>
      <c r="V577" s="1">
        <v>90065.9</v>
      </c>
      <c r="W577">
        <v>257.55</v>
      </c>
      <c r="X577" s="1">
        <v>148180.69</v>
      </c>
      <c r="Y577">
        <v>0.71379999999999999</v>
      </c>
      <c r="Z577">
        <v>0.24490000000000001</v>
      </c>
      <c r="AA577">
        <v>4.1300000000000003E-2</v>
      </c>
      <c r="AB577">
        <v>0.28620000000000001</v>
      </c>
      <c r="AC577">
        <v>148.18</v>
      </c>
      <c r="AD577" s="1">
        <v>4972.53</v>
      </c>
      <c r="AE577">
        <v>593.41999999999996</v>
      </c>
      <c r="AF577" s="1">
        <v>154935.25</v>
      </c>
      <c r="AG577">
        <v>418</v>
      </c>
      <c r="AH577" s="1">
        <v>35707</v>
      </c>
      <c r="AI577" s="1">
        <v>53018</v>
      </c>
      <c r="AJ577">
        <v>53.83</v>
      </c>
      <c r="AK577">
        <v>32.07</v>
      </c>
      <c r="AL577">
        <v>34.479999999999997</v>
      </c>
      <c r="AM577">
        <v>2.4</v>
      </c>
      <c r="AN577">
        <v>0</v>
      </c>
      <c r="AO577">
        <v>0.67169999999999996</v>
      </c>
      <c r="AP577" s="1">
        <v>1004.94</v>
      </c>
      <c r="AQ577" s="1">
        <v>1754.56</v>
      </c>
      <c r="AR577" s="1">
        <v>5011.2</v>
      </c>
      <c r="AS577">
        <v>618.94000000000005</v>
      </c>
      <c r="AT577">
        <v>156.94</v>
      </c>
      <c r="AU577" s="1">
        <v>8546.57</v>
      </c>
      <c r="AV577" s="1">
        <v>4359.4799999999996</v>
      </c>
      <c r="AW577">
        <v>0.42649999999999999</v>
      </c>
      <c r="AX577" s="1">
        <v>4713.07</v>
      </c>
      <c r="AY577">
        <v>0.46100000000000002</v>
      </c>
      <c r="AZ577">
        <v>514.39</v>
      </c>
      <c r="BA577">
        <v>5.0299999999999997E-2</v>
      </c>
      <c r="BB577">
        <v>635.54999999999995</v>
      </c>
      <c r="BC577">
        <v>6.2199999999999998E-2</v>
      </c>
      <c r="BD577" s="1">
        <v>10222.5</v>
      </c>
      <c r="BE577" s="1">
        <v>2793.78</v>
      </c>
      <c r="BF577">
        <v>0.57499999999999996</v>
      </c>
      <c r="BG577">
        <v>0.47210000000000002</v>
      </c>
      <c r="BH577">
        <v>0.2074</v>
      </c>
      <c r="BI577">
        <v>0.2954</v>
      </c>
      <c r="BJ577">
        <v>1.17E-2</v>
      </c>
      <c r="BK577">
        <v>1.34E-2</v>
      </c>
    </row>
    <row r="578" spans="1:63" x14ac:dyDescent="0.25">
      <c r="A578" t="s">
        <v>576</v>
      </c>
      <c r="B578">
        <v>47225</v>
      </c>
      <c r="C578">
        <v>47</v>
      </c>
      <c r="D578">
        <v>39.82</v>
      </c>
      <c r="E578" s="1">
        <v>1871.51</v>
      </c>
      <c r="F578" s="1">
        <v>1865.01</v>
      </c>
      <c r="G578">
        <v>9.2999999999999992E-3</v>
      </c>
      <c r="H578">
        <v>0</v>
      </c>
      <c r="I578">
        <v>1.21E-2</v>
      </c>
      <c r="J578">
        <v>0</v>
      </c>
      <c r="K578">
        <v>2.0500000000000001E-2</v>
      </c>
      <c r="L578">
        <v>0.94710000000000005</v>
      </c>
      <c r="M578">
        <v>1.11E-2</v>
      </c>
      <c r="N578">
        <v>9.5600000000000004E-2</v>
      </c>
      <c r="O578">
        <v>6.4999999999999997E-3</v>
      </c>
      <c r="P578">
        <v>0.10979999999999999</v>
      </c>
      <c r="Q578" s="1">
        <v>66841.539999999994</v>
      </c>
      <c r="R578">
        <v>0.2868</v>
      </c>
      <c r="S578">
        <v>0.20930000000000001</v>
      </c>
      <c r="T578">
        <v>0.50390000000000001</v>
      </c>
      <c r="U578">
        <v>22.6</v>
      </c>
      <c r="V578" s="1">
        <v>82067.679999999993</v>
      </c>
      <c r="W578">
        <v>82.81</v>
      </c>
      <c r="X578" s="1">
        <v>340339.73</v>
      </c>
      <c r="Y578">
        <v>0.91720000000000002</v>
      </c>
      <c r="Z578">
        <v>4.3900000000000002E-2</v>
      </c>
      <c r="AA578">
        <v>3.8800000000000001E-2</v>
      </c>
      <c r="AB578">
        <v>8.2799999999999999E-2</v>
      </c>
      <c r="AC578">
        <v>340.34</v>
      </c>
      <c r="AD578" s="1">
        <v>10825.58</v>
      </c>
      <c r="AE578" s="1">
        <v>1547.61</v>
      </c>
      <c r="AF578" s="1">
        <v>332968.65000000002</v>
      </c>
      <c r="AG578">
        <v>596</v>
      </c>
      <c r="AH578" s="1">
        <v>44647</v>
      </c>
      <c r="AI578" s="1">
        <v>114860</v>
      </c>
      <c r="AJ578">
        <v>51.8</v>
      </c>
      <c r="AK578">
        <v>30.97</v>
      </c>
      <c r="AL578">
        <v>31.6</v>
      </c>
      <c r="AM578">
        <v>3.5</v>
      </c>
      <c r="AN578">
        <v>0</v>
      </c>
      <c r="AO578">
        <v>0.60229999999999995</v>
      </c>
      <c r="AP578" s="1">
        <v>1691.99</v>
      </c>
      <c r="AQ578" s="1">
        <v>2490.09</v>
      </c>
      <c r="AR578" s="1">
        <v>7324.35</v>
      </c>
      <c r="AS578" s="1">
        <v>1049.74</v>
      </c>
      <c r="AT578">
        <v>441.46</v>
      </c>
      <c r="AU578" s="1">
        <v>12997.61</v>
      </c>
      <c r="AV578" s="1">
        <v>3447.02</v>
      </c>
      <c r="AW578">
        <v>0.2412</v>
      </c>
      <c r="AX578" s="1">
        <v>9350.9</v>
      </c>
      <c r="AY578">
        <v>0.6542</v>
      </c>
      <c r="AZ578" s="1">
        <v>1107.69</v>
      </c>
      <c r="BA578">
        <v>7.7499999999999999E-2</v>
      </c>
      <c r="BB578">
        <v>387.52</v>
      </c>
      <c r="BC578">
        <v>2.7099999999999999E-2</v>
      </c>
      <c r="BD578" s="1">
        <v>14293.13</v>
      </c>
      <c r="BE578" s="1">
        <v>1689.14</v>
      </c>
      <c r="BF578">
        <v>0.1003</v>
      </c>
      <c r="BG578">
        <v>0.53720000000000001</v>
      </c>
      <c r="BH578">
        <v>0.21160000000000001</v>
      </c>
      <c r="BI578">
        <v>0.20050000000000001</v>
      </c>
      <c r="BJ578">
        <v>3.3000000000000002E-2</v>
      </c>
      <c r="BK578">
        <v>1.78E-2</v>
      </c>
    </row>
    <row r="579" spans="1:63" x14ac:dyDescent="0.25">
      <c r="A579" t="s">
        <v>577</v>
      </c>
      <c r="B579">
        <v>47696</v>
      </c>
      <c r="C579">
        <v>243</v>
      </c>
      <c r="D579">
        <v>9.69</v>
      </c>
      <c r="E579" s="1">
        <v>2354.71</v>
      </c>
      <c r="F579" s="1">
        <v>2218.13</v>
      </c>
      <c r="G579">
        <v>2.8999999999999998E-3</v>
      </c>
      <c r="H579">
        <v>5.0000000000000001E-4</v>
      </c>
      <c r="I579">
        <v>2.3E-3</v>
      </c>
      <c r="J579">
        <v>2.9999999999999997E-4</v>
      </c>
      <c r="K579">
        <v>1.7500000000000002E-2</v>
      </c>
      <c r="L579">
        <v>0.96540000000000004</v>
      </c>
      <c r="M579">
        <v>1.1299999999999999E-2</v>
      </c>
      <c r="N579">
        <v>0.40770000000000001</v>
      </c>
      <c r="O579">
        <v>5.0000000000000001E-3</v>
      </c>
      <c r="P579">
        <v>0.15590000000000001</v>
      </c>
      <c r="Q579" s="1">
        <v>54870.23</v>
      </c>
      <c r="R579">
        <v>0.46150000000000002</v>
      </c>
      <c r="S579">
        <v>0.20280000000000001</v>
      </c>
      <c r="T579">
        <v>0.3357</v>
      </c>
      <c r="U579">
        <v>13</v>
      </c>
      <c r="V579" s="1">
        <v>83374.62</v>
      </c>
      <c r="W579">
        <v>177.53</v>
      </c>
      <c r="X579" s="1">
        <v>165966.96</v>
      </c>
      <c r="Y579">
        <v>0.80089999999999995</v>
      </c>
      <c r="Z579">
        <v>0.122</v>
      </c>
      <c r="AA579">
        <v>7.7100000000000002E-2</v>
      </c>
      <c r="AB579">
        <v>0.1991</v>
      </c>
      <c r="AC579">
        <v>165.97</v>
      </c>
      <c r="AD579" s="1">
        <v>4747.8100000000004</v>
      </c>
      <c r="AE579">
        <v>556.14</v>
      </c>
      <c r="AF579" s="1">
        <v>146360.71</v>
      </c>
      <c r="AG579">
        <v>383</v>
      </c>
      <c r="AH579" s="1">
        <v>28656</v>
      </c>
      <c r="AI579" s="1">
        <v>48358</v>
      </c>
      <c r="AJ579">
        <v>32.65</v>
      </c>
      <c r="AK579">
        <v>28.15</v>
      </c>
      <c r="AL579">
        <v>29.05</v>
      </c>
      <c r="AM579">
        <v>4.5</v>
      </c>
      <c r="AN579">
        <v>0</v>
      </c>
      <c r="AO579">
        <v>1.1625000000000001</v>
      </c>
      <c r="AP579" s="1">
        <v>1169.4000000000001</v>
      </c>
      <c r="AQ579" s="1">
        <v>2171.96</v>
      </c>
      <c r="AR579" s="1">
        <v>5867.27</v>
      </c>
      <c r="AS579">
        <v>370.74</v>
      </c>
      <c r="AT579">
        <v>327.71</v>
      </c>
      <c r="AU579" s="1">
        <v>9907.0499999999993</v>
      </c>
      <c r="AV579" s="1">
        <v>5468.78</v>
      </c>
      <c r="AW579">
        <v>0.48120000000000002</v>
      </c>
      <c r="AX579" s="1">
        <v>4154.92</v>
      </c>
      <c r="AY579">
        <v>0.36559999999999998</v>
      </c>
      <c r="AZ579">
        <v>695.12</v>
      </c>
      <c r="BA579">
        <v>6.1199999999999997E-2</v>
      </c>
      <c r="BB579" s="1">
        <v>1045.29</v>
      </c>
      <c r="BC579">
        <v>9.1999999999999998E-2</v>
      </c>
      <c r="BD579" s="1">
        <v>11364.12</v>
      </c>
      <c r="BE579" s="1">
        <v>4430.12</v>
      </c>
      <c r="BF579">
        <v>1.3117000000000001</v>
      </c>
      <c r="BG579">
        <v>0.57520000000000004</v>
      </c>
      <c r="BH579">
        <v>0.22689999999999999</v>
      </c>
      <c r="BI579">
        <v>0.1434</v>
      </c>
      <c r="BJ579">
        <v>0.04</v>
      </c>
      <c r="BK579">
        <v>1.46E-2</v>
      </c>
    </row>
    <row r="580" spans="1:63" x14ac:dyDescent="0.25">
      <c r="A580" t="s">
        <v>578</v>
      </c>
      <c r="B580">
        <v>46219</v>
      </c>
      <c r="C580">
        <v>90</v>
      </c>
      <c r="D580">
        <v>11.96</v>
      </c>
      <c r="E580" s="1">
        <v>1075.97</v>
      </c>
      <c r="F580" s="1">
        <v>1188.69</v>
      </c>
      <c r="G580">
        <v>5.8999999999999999E-3</v>
      </c>
      <c r="H580">
        <v>8.0000000000000004E-4</v>
      </c>
      <c r="I580">
        <v>1.7100000000000001E-2</v>
      </c>
      <c r="J580">
        <v>8.0000000000000004E-4</v>
      </c>
      <c r="K580">
        <v>6.6E-3</v>
      </c>
      <c r="L580">
        <v>0.92630000000000001</v>
      </c>
      <c r="M580">
        <v>4.2299999999999997E-2</v>
      </c>
      <c r="N580">
        <v>0.21099999999999999</v>
      </c>
      <c r="O580">
        <v>0</v>
      </c>
      <c r="P580">
        <v>0.13070000000000001</v>
      </c>
      <c r="Q580" s="1">
        <v>49156.46</v>
      </c>
      <c r="R580">
        <v>0.29289999999999999</v>
      </c>
      <c r="S580">
        <v>0.22220000000000001</v>
      </c>
      <c r="T580">
        <v>0.48480000000000001</v>
      </c>
      <c r="U580">
        <v>11.2</v>
      </c>
      <c r="V580" s="1">
        <v>61925.08</v>
      </c>
      <c r="W580">
        <v>94.61</v>
      </c>
      <c r="X580" s="1">
        <v>130506.65</v>
      </c>
      <c r="Y580">
        <v>0.89059999999999995</v>
      </c>
      <c r="Z580">
        <v>6.7000000000000004E-2</v>
      </c>
      <c r="AA580">
        <v>4.2500000000000003E-2</v>
      </c>
      <c r="AB580">
        <v>0.1094</v>
      </c>
      <c r="AC580">
        <v>130.51</v>
      </c>
      <c r="AD580" s="1">
        <v>2953.5</v>
      </c>
      <c r="AE580">
        <v>382.19</v>
      </c>
      <c r="AF580" s="1">
        <v>110169.46</v>
      </c>
      <c r="AG580">
        <v>189</v>
      </c>
      <c r="AH580" s="1">
        <v>35833</v>
      </c>
      <c r="AI580" s="1">
        <v>53934</v>
      </c>
      <c r="AJ580">
        <v>35.6</v>
      </c>
      <c r="AK580">
        <v>22</v>
      </c>
      <c r="AL580">
        <v>22.8</v>
      </c>
      <c r="AM580">
        <v>3.9</v>
      </c>
      <c r="AN580" s="1">
        <v>1793.44</v>
      </c>
      <c r="AO580">
        <v>1.4376</v>
      </c>
      <c r="AP580" s="1">
        <v>1165.5</v>
      </c>
      <c r="AQ580" s="1">
        <v>1719.15</v>
      </c>
      <c r="AR580" s="1">
        <v>6671.69</v>
      </c>
      <c r="AS580">
        <v>431.23</v>
      </c>
      <c r="AT580">
        <v>404.61</v>
      </c>
      <c r="AU580" s="1">
        <v>10392.23</v>
      </c>
      <c r="AV580" s="1">
        <v>5688.27</v>
      </c>
      <c r="AW580">
        <v>0.45729999999999998</v>
      </c>
      <c r="AX580" s="1">
        <v>4188.3100000000004</v>
      </c>
      <c r="AY580">
        <v>0.3367</v>
      </c>
      <c r="AZ580" s="1">
        <v>2107.4899999999998</v>
      </c>
      <c r="BA580">
        <v>0.1694</v>
      </c>
      <c r="BB580">
        <v>455.76</v>
      </c>
      <c r="BC580">
        <v>3.6600000000000001E-2</v>
      </c>
      <c r="BD580" s="1">
        <v>12439.84</v>
      </c>
      <c r="BE580" s="1">
        <v>5703.69</v>
      </c>
      <c r="BF580">
        <v>1.9516</v>
      </c>
      <c r="BG580">
        <v>0.49480000000000002</v>
      </c>
      <c r="BH580">
        <v>0.1996</v>
      </c>
      <c r="BI580">
        <v>0.2601</v>
      </c>
      <c r="BJ580">
        <v>2.6800000000000001E-2</v>
      </c>
      <c r="BK580">
        <v>1.8800000000000001E-2</v>
      </c>
    </row>
    <row r="581" spans="1:63" x14ac:dyDescent="0.25">
      <c r="A581" t="s">
        <v>579</v>
      </c>
      <c r="B581">
        <v>48884</v>
      </c>
      <c r="C581">
        <v>81</v>
      </c>
      <c r="D581">
        <v>19.760000000000002</v>
      </c>
      <c r="E581" s="1">
        <v>1600.48</v>
      </c>
      <c r="F581" s="1">
        <v>1490.56</v>
      </c>
      <c r="G581">
        <v>1.7299999999999999E-2</v>
      </c>
      <c r="H581">
        <v>3.0000000000000001E-3</v>
      </c>
      <c r="I581">
        <v>3.8600000000000002E-2</v>
      </c>
      <c r="J581">
        <v>1.2999999999999999E-3</v>
      </c>
      <c r="K581">
        <v>7.4000000000000003E-3</v>
      </c>
      <c r="L581">
        <v>0.91210000000000002</v>
      </c>
      <c r="M581">
        <v>2.0299999999999999E-2</v>
      </c>
      <c r="N581">
        <v>0.47089999999999999</v>
      </c>
      <c r="O581">
        <v>4.7000000000000002E-3</v>
      </c>
      <c r="P581">
        <v>0.1419</v>
      </c>
      <c r="Q581" s="1">
        <v>49735.48</v>
      </c>
      <c r="R581">
        <v>0.36449999999999999</v>
      </c>
      <c r="S581">
        <v>0.215</v>
      </c>
      <c r="T581">
        <v>0.42059999999999997</v>
      </c>
      <c r="U581">
        <v>10.9</v>
      </c>
      <c r="V581" s="1">
        <v>70378.44</v>
      </c>
      <c r="W581">
        <v>144.55000000000001</v>
      </c>
      <c r="X581" s="1">
        <v>195460.91</v>
      </c>
      <c r="Y581">
        <v>0.68669999999999998</v>
      </c>
      <c r="Z581">
        <v>0.2596</v>
      </c>
      <c r="AA581">
        <v>5.3800000000000001E-2</v>
      </c>
      <c r="AB581">
        <v>0.31330000000000002</v>
      </c>
      <c r="AC581">
        <v>195.46</v>
      </c>
      <c r="AD581" s="1">
        <v>5773.74</v>
      </c>
      <c r="AE581">
        <v>630.27</v>
      </c>
      <c r="AF581" s="1">
        <v>193787.63</v>
      </c>
      <c r="AG581">
        <v>507</v>
      </c>
      <c r="AH581" s="1">
        <v>31981</v>
      </c>
      <c r="AI581" s="1">
        <v>68521</v>
      </c>
      <c r="AJ581">
        <v>47</v>
      </c>
      <c r="AK581">
        <v>28.45</v>
      </c>
      <c r="AL581">
        <v>28.8</v>
      </c>
      <c r="AM581">
        <v>5</v>
      </c>
      <c r="AN581">
        <v>0</v>
      </c>
      <c r="AO581">
        <v>0.65429999999999999</v>
      </c>
      <c r="AP581" s="1">
        <v>1257.42</v>
      </c>
      <c r="AQ581" s="1">
        <v>2176.94</v>
      </c>
      <c r="AR581" s="1">
        <v>5376.56</v>
      </c>
      <c r="AS581">
        <v>222.48</v>
      </c>
      <c r="AT581">
        <v>337.96</v>
      </c>
      <c r="AU581" s="1">
        <v>9371.33</v>
      </c>
      <c r="AV581" s="1">
        <v>4686.46</v>
      </c>
      <c r="AW581">
        <v>0.37809999999999999</v>
      </c>
      <c r="AX581" s="1">
        <v>5111.3500000000004</v>
      </c>
      <c r="AY581">
        <v>0.41239999999999999</v>
      </c>
      <c r="AZ581" s="1">
        <v>1599.45</v>
      </c>
      <c r="BA581">
        <v>0.129</v>
      </c>
      <c r="BB581">
        <v>998.18</v>
      </c>
      <c r="BC581">
        <v>8.0500000000000002E-2</v>
      </c>
      <c r="BD581" s="1">
        <v>12395.44</v>
      </c>
      <c r="BE581" s="1">
        <v>2334.56</v>
      </c>
      <c r="BF581">
        <v>0.308</v>
      </c>
      <c r="BG581">
        <v>0.46389999999999998</v>
      </c>
      <c r="BH581">
        <v>0.19550000000000001</v>
      </c>
      <c r="BI581">
        <v>0.29620000000000002</v>
      </c>
      <c r="BJ581">
        <v>2.7400000000000001E-2</v>
      </c>
      <c r="BK581">
        <v>1.7000000000000001E-2</v>
      </c>
    </row>
    <row r="582" spans="1:63" x14ac:dyDescent="0.25">
      <c r="A582" t="s">
        <v>580</v>
      </c>
      <c r="B582">
        <v>46060</v>
      </c>
      <c r="C582">
        <v>139</v>
      </c>
      <c r="D582">
        <v>24.08</v>
      </c>
      <c r="E582" s="1">
        <v>3347.69</v>
      </c>
      <c r="F582" s="1">
        <v>3019.23</v>
      </c>
      <c r="G582">
        <v>2.3E-3</v>
      </c>
      <c r="H582">
        <v>5.0000000000000001E-4</v>
      </c>
      <c r="I582">
        <v>2.0999999999999999E-3</v>
      </c>
      <c r="J582">
        <v>0</v>
      </c>
      <c r="K582">
        <v>5.1000000000000004E-3</v>
      </c>
      <c r="L582">
        <v>0.97389999999999999</v>
      </c>
      <c r="M582">
        <v>1.61E-2</v>
      </c>
      <c r="N582">
        <v>0.52649999999999997</v>
      </c>
      <c r="O582">
        <v>0</v>
      </c>
      <c r="P582">
        <v>0.1273</v>
      </c>
      <c r="Q582" s="1">
        <v>57175.15</v>
      </c>
      <c r="R582">
        <v>0.25</v>
      </c>
      <c r="S582">
        <v>0.1071</v>
      </c>
      <c r="T582">
        <v>0.64290000000000003</v>
      </c>
      <c r="U582">
        <v>19</v>
      </c>
      <c r="V582" s="1">
        <v>60039.74</v>
      </c>
      <c r="W582">
        <v>167.56</v>
      </c>
      <c r="X582" s="1">
        <v>79773.98</v>
      </c>
      <c r="Y582">
        <v>0.87429999999999997</v>
      </c>
      <c r="Z582">
        <v>8.6999999999999994E-2</v>
      </c>
      <c r="AA582">
        <v>3.8699999999999998E-2</v>
      </c>
      <c r="AB582">
        <v>0.12570000000000001</v>
      </c>
      <c r="AC582">
        <v>79.77</v>
      </c>
      <c r="AD582" s="1">
        <v>1771.75</v>
      </c>
      <c r="AE582">
        <v>232.45</v>
      </c>
      <c r="AF582" s="1">
        <v>72954.84</v>
      </c>
      <c r="AG582">
        <v>50</v>
      </c>
      <c r="AH582" s="1">
        <v>31322</v>
      </c>
      <c r="AI582" s="1">
        <v>43622</v>
      </c>
      <c r="AJ582">
        <v>25.4</v>
      </c>
      <c r="AK582">
        <v>22</v>
      </c>
      <c r="AL582">
        <v>22.9</v>
      </c>
      <c r="AM582">
        <v>4.7</v>
      </c>
      <c r="AN582">
        <v>0</v>
      </c>
      <c r="AO582">
        <v>0.69089999999999996</v>
      </c>
      <c r="AP582" s="1">
        <v>1169.7</v>
      </c>
      <c r="AQ582" s="1">
        <v>2062.3000000000002</v>
      </c>
      <c r="AR582" s="1">
        <v>4848.24</v>
      </c>
      <c r="AS582">
        <v>215.19</v>
      </c>
      <c r="AT582">
        <v>99.32</v>
      </c>
      <c r="AU582" s="1">
        <v>8394.74</v>
      </c>
      <c r="AV582" s="1">
        <v>8383.9699999999993</v>
      </c>
      <c r="AW582">
        <v>0.70740000000000003</v>
      </c>
      <c r="AX582" s="1">
        <v>1558.93</v>
      </c>
      <c r="AY582">
        <v>0.13150000000000001</v>
      </c>
      <c r="AZ582">
        <v>945.54</v>
      </c>
      <c r="BA582">
        <v>7.9799999999999996E-2</v>
      </c>
      <c r="BB582">
        <v>963.45</v>
      </c>
      <c r="BC582">
        <v>8.1299999999999997E-2</v>
      </c>
      <c r="BD582" s="1">
        <v>11851.89</v>
      </c>
      <c r="BE582" s="1">
        <v>6793.74</v>
      </c>
      <c r="BF582">
        <v>3.5228999999999999</v>
      </c>
      <c r="BG582">
        <v>0.48599999999999999</v>
      </c>
      <c r="BH582">
        <v>0.2034</v>
      </c>
      <c r="BI582">
        <v>0.2349</v>
      </c>
      <c r="BJ582">
        <v>5.5500000000000001E-2</v>
      </c>
      <c r="BK582">
        <v>2.0299999999999999E-2</v>
      </c>
    </row>
    <row r="583" spans="1:63" x14ac:dyDescent="0.25">
      <c r="A583" t="s">
        <v>581</v>
      </c>
      <c r="B583">
        <v>49155</v>
      </c>
      <c r="C583">
        <v>118</v>
      </c>
      <c r="D583">
        <v>6.74</v>
      </c>
      <c r="E583">
        <v>795.38</v>
      </c>
      <c r="F583">
        <v>748.13</v>
      </c>
      <c r="G583">
        <v>0</v>
      </c>
      <c r="H583">
        <v>0</v>
      </c>
      <c r="I583">
        <v>5.1999999999999998E-3</v>
      </c>
      <c r="J583">
        <v>0</v>
      </c>
      <c r="K583">
        <v>2E-3</v>
      </c>
      <c r="L583">
        <v>0.9849</v>
      </c>
      <c r="M583">
        <v>8.0000000000000002E-3</v>
      </c>
      <c r="N583">
        <v>0.9869</v>
      </c>
      <c r="O583">
        <v>0</v>
      </c>
      <c r="P583">
        <v>0.1479</v>
      </c>
      <c r="Q583" s="1">
        <v>54086.559999999998</v>
      </c>
      <c r="R583">
        <v>0.30769999999999997</v>
      </c>
      <c r="S583">
        <v>0.15379999999999999</v>
      </c>
      <c r="T583">
        <v>0.53849999999999998</v>
      </c>
      <c r="U583">
        <v>9</v>
      </c>
      <c r="V583" s="1">
        <v>77173.78</v>
      </c>
      <c r="W583">
        <v>83.07</v>
      </c>
      <c r="X583" s="1">
        <v>62543.78</v>
      </c>
      <c r="Y583">
        <v>0.9042</v>
      </c>
      <c r="Z583">
        <v>2.3699999999999999E-2</v>
      </c>
      <c r="AA583">
        <v>7.2099999999999997E-2</v>
      </c>
      <c r="AB583">
        <v>9.5799999999999996E-2</v>
      </c>
      <c r="AC583">
        <v>62.54</v>
      </c>
      <c r="AD583" s="1">
        <v>1409.99</v>
      </c>
      <c r="AE583">
        <v>184.26</v>
      </c>
      <c r="AF583" s="1">
        <v>50177.01</v>
      </c>
      <c r="AG583">
        <v>9</v>
      </c>
      <c r="AH583" s="1">
        <v>24400</v>
      </c>
      <c r="AI583" s="1">
        <v>36420</v>
      </c>
      <c r="AJ583">
        <v>29</v>
      </c>
      <c r="AK583">
        <v>22</v>
      </c>
      <c r="AL583">
        <v>23.65</v>
      </c>
      <c r="AM583">
        <v>3.6</v>
      </c>
      <c r="AN583">
        <v>0</v>
      </c>
      <c r="AO583">
        <v>1.0658000000000001</v>
      </c>
      <c r="AP583" s="1">
        <v>1836.62</v>
      </c>
      <c r="AQ583" s="1">
        <v>2973.8</v>
      </c>
      <c r="AR583" s="1">
        <v>6796.88</v>
      </c>
      <c r="AS583">
        <v>584.37</v>
      </c>
      <c r="AT583">
        <v>430.14</v>
      </c>
      <c r="AU583" s="1">
        <v>12621.76</v>
      </c>
      <c r="AV583" s="1">
        <v>12235.38</v>
      </c>
      <c r="AW583">
        <v>0.75180000000000002</v>
      </c>
      <c r="AX583" s="1">
        <v>1311.68</v>
      </c>
      <c r="AY583">
        <v>8.0600000000000005E-2</v>
      </c>
      <c r="AZ583">
        <v>681.49</v>
      </c>
      <c r="BA583">
        <v>4.19E-2</v>
      </c>
      <c r="BB583" s="1">
        <v>2045.76</v>
      </c>
      <c r="BC583">
        <v>0.12570000000000001</v>
      </c>
      <c r="BD583" s="1">
        <v>16274.3</v>
      </c>
      <c r="BE583" s="1">
        <v>10604.33</v>
      </c>
      <c r="BF583">
        <v>8.2058</v>
      </c>
      <c r="BG583">
        <v>0.49230000000000002</v>
      </c>
      <c r="BH583">
        <v>0.2283</v>
      </c>
      <c r="BI583">
        <v>0.16270000000000001</v>
      </c>
      <c r="BJ583">
        <v>4.5100000000000001E-2</v>
      </c>
      <c r="BK583">
        <v>7.1599999999999997E-2</v>
      </c>
    </row>
    <row r="584" spans="1:63" x14ac:dyDescent="0.25">
      <c r="A584" t="s">
        <v>582</v>
      </c>
      <c r="B584">
        <v>47746</v>
      </c>
      <c r="C584">
        <v>91</v>
      </c>
      <c r="D584">
        <v>12.13</v>
      </c>
      <c r="E584" s="1">
        <v>1104.04</v>
      </c>
      <c r="F584" s="1">
        <v>1097.26</v>
      </c>
      <c r="G584">
        <v>0</v>
      </c>
      <c r="H584">
        <v>0</v>
      </c>
      <c r="I584">
        <v>5.4000000000000003E-3</v>
      </c>
      <c r="J584">
        <v>1.8E-3</v>
      </c>
      <c r="K584">
        <v>9.4000000000000004E-3</v>
      </c>
      <c r="L584">
        <v>0.97470000000000001</v>
      </c>
      <c r="M584">
        <v>8.6999999999999994E-3</v>
      </c>
      <c r="N584">
        <v>0.4249</v>
      </c>
      <c r="O584">
        <v>2.2000000000000001E-3</v>
      </c>
      <c r="P584">
        <v>0.1497</v>
      </c>
      <c r="Q584" s="1">
        <v>59011.86</v>
      </c>
      <c r="R584">
        <v>0.34849999999999998</v>
      </c>
      <c r="S584">
        <v>0.13639999999999999</v>
      </c>
      <c r="T584">
        <v>0.51519999999999999</v>
      </c>
      <c r="U584">
        <v>9</v>
      </c>
      <c r="V584" s="1">
        <v>76749.67</v>
      </c>
      <c r="W584">
        <v>118.06</v>
      </c>
      <c r="X584" s="1">
        <v>126424.96000000001</v>
      </c>
      <c r="Y584">
        <v>0.89700000000000002</v>
      </c>
      <c r="Z584">
        <v>7.1300000000000002E-2</v>
      </c>
      <c r="AA584">
        <v>3.1699999999999999E-2</v>
      </c>
      <c r="AB584">
        <v>0.10299999999999999</v>
      </c>
      <c r="AC584">
        <v>126.42</v>
      </c>
      <c r="AD584" s="1">
        <v>2950.59</v>
      </c>
      <c r="AE584">
        <v>353.02</v>
      </c>
      <c r="AF584" s="1">
        <v>116648.11</v>
      </c>
      <c r="AG584">
        <v>219</v>
      </c>
      <c r="AH584" s="1">
        <v>32587</v>
      </c>
      <c r="AI584" s="1">
        <v>49152</v>
      </c>
      <c r="AJ584">
        <v>35.049999999999997</v>
      </c>
      <c r="AK584">
        <v>22.77</v>
      </c>
      <c r="AL584">
        <v>25.26</v>
      </c>
      <c r="AM584">
        <v>4.5</v>
      </c>
      <c r="AN584" s="1">
        <v>1602.99</v>
      </c>
      <c r="AO584">
        <v>1.4156</v>
      </c>
      <c r="AP584" s="1">
        <v>1815.88</v>
      </c>
      <c r="AQ584" s="1">
        <v>1425.79</v>
      </c>
      <c r="AR584" s="1">
        <v>6410.52</v>
      </c>
      <c r="AS584">
        <v>197.36</v>
      </c>
      <c r="AT584">
        <v>671.52</v>
      </c>
      <c r="AU584" s="1">
        <v>10521.07</v>
      </c>
      <c r="AV584" s="1">
        <v>6333.41</v>
      </c>
      <c r="AW584">
        <v>0.51090000000000002</v>
      </c>
      <c r="AX584" s="1">
        <v>4074.45</v>
      </c>
      <c r="AY584">
        <v>0.3286</v>
      </c>
      <c r="AZ584" s="1">
        <v>1315.43</v>
      </c>
      <c r="BA584">
        <v>0.1061</v>
      </c>
      <c r="BB584">
        <v>674.48</v>
      </c>
      <c r="BC584">
        <v>5.4399999999999997E-2</v>
      </c>
      <c r="BD584" s="1">
        <v>12397.77</v>
      </c>
      <c r="BE584" s="1">
        <v>5594.69</v>
      </c>
      <c r="BF584">
        <v>1.8862000000000001</v>
      </c>
      <c r="BG584">
        <v>0.50380000000000003</v>
      </c>
      <c r="BH584">
        <v>0.21340000000000001</v>
      </c>
      <c r="BI584">
        <v>0.2049</v>
      </c>
      <c r="BJ584">
        <v>3.56E-2</v>
      </c>
      <c r="BK584">
        <v>4.2299999999999997E-2</v>
      </c>
    </row>
    <row r="585" spans="1:63" x14ac:dyDescent="0.25">
      <c r="A585" t="s">
        <v>583</v>
      </c>
      <c r="B585">
        <v>48397</v>
      </c>
      <c r="C585">
        <v>49</v>
      </c>
      <c r="D585">
        <v>11.06</v>
      </c>
      <c r="E585">
        <v>542.16</v>
      </c>
      <c r="F585">
        <v>672.58</v>
      </c>
      <c r="G585">
        <v>0</v>
      </c>
      <c r="H585">
        <v>1.5E-3</v>
      </c>
      <c r="I585">
        <v>3.0000000000000001E-3</v>
      </c>
      <c r="J585">
        <v>0</v>
      </c>
      <c r="K585">
        <v>1.34E-2</v>
      </c>
      <c r="L585">
        <v>0.96360000000000001</v>
      </c>
      <c r="M585">
        <v>1.8599999999999998E-2</v>
      </c>
      <c r="N585">
        <v>0.27560000000000001</v>
      </c>
      <c r="O585">
        <v>3.0000000000000001E-3</v>
      </c>
      <c r="P585">
        <v>0.15260000000000001</v>
      </c>
      <c r="Q585" s="1">
        <v>51693.16</v>
      </c>
      <c r="R585">
        <v>0.21820000000000001</v>
      </c>
      <c r="S585">
        <v>0.2545</v>
      </c>
      <c r="T585">
        <v>0.52729999999999999</v>
      </c>
      <c r="U585">
        <v>5</v>
      </c>
      <c r="V585" s="1">
        <v>72205.399999999994</v>
      </c>
      <c r="W585">
        <v>103.31</v>
      </c>
      <c r="X585" s="1">
        <v>183962.37</v>
      </c>
      <c r="Y585">
        <v>0.87709999999999999</v>
      </c>
      <c r="Z585">
        <v>6.7199999999999996E-2</v>
      </c>
      <c r="AA585">
        <v>5.57E-2</v>
      </c>
      <c r="AB585">
        <v>0.1229</v>
      </c>
      <c r="AC585">
        <v>183.96</v>
      </c>
      <c r="AD585" s="1">
        <v>5980.47</v>
      </c>
      <c r="AE585">
        <v>989.19</v>
      </c>
      <c r="AF585" s="1">
        <v>144778.91</v>
      </c>
      <c r="AG585">
        <v>375</v>
      </c>
      <c r="AH585" s="1">
        <v>37405</v>
      </c>
      <c r="AI585" s="1">
        <v>56426</v>
      </c>
      <c r="AJ585">
        <v>45</v>
      </c>
      <c r="AK585">
        <v>31.78</v>
      </c>
      <c r="AL585">
        <v>31.74</v>
      </c>
      <c r="AM585">
        <v>4</v>
      </c>
      <c r="AN585">
        <v>0</v>
      </c>
      <c r="AO585">
        <v>0.92079999999999995</v>
      </c>
      <c r="AP585" s="1">
        <v>1408.37</v>
      </c>
      <c r="AQ585" s="1">
        <v>1799.06</v>
      </c>
      <c r="AR585" s="1">
        <v>5318.04</v>
      </c>
      <c r="AS585">
        <v>354.42</v>
      </c>
      <c r="AT585">
        <v>446.22</v>
      </c>
      <c r="AU585" s="1">
        <v>9326.17</v>
      </c>
      <c r="AV585" s="1">
        <v>4153.43</v>
      </c>
      <c r="AW585">
        <v>0.37090000000000001</v>
      </c>
      <c r="AX585" s="1">
        <v>4012.49</v>
      </c>
      <c r="AY585">
        <v>0.35830000000000001</v>
      </c>
      <c r="AZ585" s="1">
        <v>2567.23</v>
      </c>
      <c r="BA585">
        <v>0.2293</v>
      </c>
      <c r="BB585">
        <v>464.57</v>
      </c>
      <c r="BC585">
        <v>4.1500000000000002E-2</v>
      </c>
      <c r="BD585" s="1">
        <v>11197.73</v>
      </c>
      <c r="BE585" s="1">
        <v>5360.33</v>
      </c>
      <c r="BF585">
        <v>1.0989</v>
      </c>
      <c r="BG585">
        <v>0.56810000000000005</v>
      </c>
      <c r="BH585">
        <v>0.20200000000000001</v>
      </c>
      <c r="BI585">
        <v>0.1825</v>
      </c>
      <c r="BJ585">
        <v>3.1399999999999997E-2</v>
      </c>
      <c r="BK585">
        <v>1.61E-2</v>
      </c>
    </row>
    <row r="586" spans="1:63" x14ac:dyDescent="0.25">
      <c r="A586" t="s">
        <v>584</v>
      </c>
      <c r="B586">
        <v>45047</v>
      </c>
      <c r="C586">
        <v>37</v>
      </c>
      <c r="D586">
        <v>405.48</v>
      </c>
      <c r="E586" s="1">
        <v>15002.71</v>
      </c>
      <c r="F586" s="1">
        <v>14256.33</v>
      </c>
      <c r="G586">
        <v>3.3700000000000001E-2</v>
      </c>
      <c r="H586">
        <v>8.0000000000000004E-4</v>
      </c>
      <c r="I586">
        <v>0.2366</v>
      </c>
      <c r="J586">
        <v>1.5E-3</v>
      </c>
      <c r="K586">
        <v>6.3299999999999995E-2</v>
      </c>
      <c r="L586">
        <v>0.59060000000000001</v>
      </c>
      <c r="M586">
        <v>7.3499999999999996E-2</v>
      </c>
      <c r="N586">
        <v>0.37630000000000002</v>
      </c>
      <c r="O586">
        <v>7.8899999999999998E-2</v>
      </c>
      <c r="P586">
        <v>0.1283</v>
      </c>
      <c r="Q586" s="1">
        <v>63421.5</v>
      </c>
      <c r="R586">
        <v>0.46089999999999998</v>
      </c>
      <c r="S586">
        <v>0.1588</v>
      </c>
      <c r="T586">
        <v>0.38030000000000003</v>
      </c>
      <c r="U586">
        <v>77.5</v>
      </c>
      <c r="V586" s="1">
        <v>89118.54</v>
      </c>
      <c r="W586">
        <v>192.6</v>
      </c>
      <c r="X586" s="1">
        <v>154829.1</v>
      </c>
      <c r="Y586">
        <v>0.80940000000000001</v>
      </c>
      <c r="Z586">
        <v>0.1739</v>
      </c>
      <c r="AA586">
        <v>1.67E-2</v>
      </c>
      <c r="AB586">
        <v>0.19059999999999999</v>
      </c>
      <c r="AC586">
        <v>154.83000000000001</v>
      </c>
      <c r="AD586" s="1">
        <v>8144.68</v>
      </c>
      <c r="AE586" s="1">
        <v>1070.27</v>
      </c>
      <c r="AF586" s="1">
        <v>165622.34</v>
      </c>
      <c r="AG586">
        <v>449</v>
      </c>
      <c r="AH586" s="1">
        <v>43024</v>
      </c>
      <c r="AI586" s="1">
        <v>72360</v>
      </c>
      <c r="AJ586">
        <v>72.75</v>
      </c>
      <c r="AK586">
        <v>51.75</v>
      </c>
      <c r="AL586">
        <v>54.65</v>
      </c>
      <c r="AM586">
        <v>3.8</v>
      </c>
      <c r="AN586">
        <v>0</v>
      </c>
      <c r="AO586">
        <v>1.0001</v>
      </c>
      <c r="AP586" s="1">
        <v>1324.24</v>
      </c>
      <c r="AQ586" s="1">
        <v>1736.62</v>
      </c>
      <c r="AR586" s="1">
        <v>6305.26</v>
      </c>
      <c r="AS586">
        <v>976.84</v>
      </c>
      <c r="AT586">
        <v>398.53</v>
      </c>
      <c r="AU586" s="1">
        <v>10741.49</v>
      </c>
      <c r="AV586" s="1">
        <v>4160.3100000000004</v>
      </c>
      <c r="AW586">
        <v>0.31890000000000002</v>
      </c>
      <c r="AX586" s="1">
        <v>7547.05</v>
      </c>
      <c r="AY586">
        <v>0.57850000000000001</v>
      </c>
      <c r="AZ586">
        <v>761.49</v>
      </c>
      <c r="BA586">
        <v>5.8400000000000001E-2</v>
      </c>
      <c r="BB586">
        <v>577.91999999999996</v>
      </c>
      <c r="BC586">
        <v>4.4299999999999999E-2</v>
      </c>
      <c r="BD586" s="1">
        <v>13046.76</v>
      </c>
      <c r="BE586" s="1">
        <v>1784.25</v>
      </c>
      <c r="BF586">
        <v>0.30030000000000001</v>
      </c>
      <c r="BG586">
        <v>0.57520000000000004</v>
      </c>
      <c r="BH586">
        <v>0.19939999999999999</v>
      </c>
      <c r="BI586">
        <v>0.12659999999999999</v>
      </c>
      <c r="BJ586">
        <v>3.5200000000000002E-2</v>
      </c>
      <c r="BK586">
        <v>6.3600000000000004E-2</v>
      </c>
    </row>
    <row r="587" spans="1:63" x14ac:dyDescent="0.25">
      <c r="A587" t="s">
        <v>585</v>
      </c>
      <c r="B587">
        <v>49106</v>
      </c>
      <c r="C587">
        <v>200</v>
      </c>
      <c r="D587">
        <v>7.35</v>
      </c>
      <c r="E587" s="1">
        <v>1469.27</v>
      </c>
      <c r="F587" s="1">
        <v>1365.77</v>
      </c>
      <c r="G587">
        <v>1.6999999999999999E-3</v>
      </c>
      <c r="H587">
        <v>0</v>
      </c>
      <c r="I587">
        <v>1.43E-2</v>
      </c>
      <c r="J587">
        <v>0</v>
      </c>
      <c r="K587">
        <v>1.32E-2</v>
      </c>
      <c r="L587">
        <v>0.9617</v>
      </c>
      <c r="M587">
        <v>9.1000000000000004E-3</v>
      </c>
      <c r="N587">
        <v>0.45169999999999999</v>
      </c>
      <c r="O587">
        <v>2.8999999999999998E-3</v>
      </c>
      <c r="P587">
        <v>0.13159999999999999</v>
      </c>
      <c r="Q587" s="1">
        <v>48381.14</v>
      </c>
      <c r="R587">
        <v>0.69</v>
      </c>
      <c r="S587">
        <v>0.08</v>
      </c>
      <c r="T587">
        <v>0.23</v>
      </c>
      <c r="U587">
        <v>6</v>
      </c>
      <c r="V587" s="1">
        <v>100118.17</v>
      </c>
      <c r="W587">
        <v>231.66</v>
      </c>
      <c r="X587" s="1">
        <v>242962.36</v>
      </c>
      <c r="Y587">
        <v>0.73199999999999998</v>
      </c>
      <c r="Z587">
        <v>2.2499999999999999E-2</v>
      </c>
      <c r="AA587">
        <v>0.2455</v>
      </c>
      <c r="AB587">
        <v>0.26800000000000002</v>
      </c>
      <c r="AC587">
        <v>242.96</v>
      </c>
      <c r="AD587" s="1">
        <v>6013.22</v>
      </c>
      <c r="AE587">
        <v>548.59</v>
      </c>
      <c r="AF587" s="1">
        <v>206717.62</v>
      </c>
      <c r="AG587">
        <v>531</v>
      </c>
      <c r="AH587" s="1">
        <v>35843</v>
      </c>
      <c r="AI587" s="1">
        <v>52976</v>
      </c>
      <c r="AJ587">
        <v>31.5</v>
      </c>
      <c r="AK587">
        <v>22.44</v>
      </c>
      <c r="AL587">
        <v>26.13</v>
      </c>
      <c r="AM587">
        <v>3</v>
      </c>
      <c r="AN587">
        <v>0</v>
      </c>
      <c r="AO587">
        <v>1.2336</v>
      </c>
      <c r="AP587" s="1">
        <v>1452.07</v>
      </c>
      <c r="AQ587" s="1">
        <v>1762.39</v>
      </c>
      <c r="AR587" s="1">
        <v>6075.9</v>
      </c>
      <c r="AS587">
        <v>204.49</v>
      </c>
      <c r="AT587" s="1">
        <v>1324.05</v>
      </c>
      <c r="AU587" s="1">
        <v>10818.87</v>
      </c>
      <c r="AV587" s="1">
        <v>6179.36</v>
      </c>
      <c r="AW587">
        <v>0.46400000000000002</v>
      </c>
      <c r="AX587" s="1">
        <v>5383.5</v>
      </c>
      <c r="AY587">
        <v>0.4042</v>
      </c>
      <c r="AZ587" s="1">
        <v>1054.6199999999999</v>
      </c>
      <c r="BA587">
        <v>7.9200000000000007E-2</v>
      </c>
      <c r="BB587">
        <v>700.24</v>
      </c>
      <c r="BC587">
        <v>5.2600000000000001E-2</v>
      </c>
      <c r="BD587" s="1">
        <v>13317.71</v>
      </c>
      <c r="BE587" s="1">
        <v>5028.6400000000003</v>
      </c>
      <c r="BF587">
        <v>1.647</v>
      </c>
      <c r="BG587">
        <v>0.50439999999999996</v>
      </c>
      <c r="BH587">
        <v>0.2006</v>
      </c>
      <c r="BI587">
        <v>0.1842</v>
      </c>
      <c r="BJ587">
        <v>4.5699999999999998E-2</v>
      </c>
      <c r="BK587">
        <v>6.5199999999999994E-2</v>
      </c>
    </row>
    <row r="588" spans="1:63" x14ac:dyDescent="0.25">
      <c r="A588" t="s">
        <v>586</v>
      </c>
      <c r="B588">
        <v>45062</v>
      </c>
      <c r="C588">
        <v>16</v>
      </c>
      <c r="D588">
        <v>230.68</v>
      </c>
      <c r="E588" s="1">
        <v>3690.89</v>
      </c>
      <c r="F588" s="1">
        <v>3646.38</v>
      </c>
      <c r="G588">
        <v>5.8000000000000003E-2</v>
      </c>
      <c r="H588">
        <v>4.1000000000000003E-3</v>
      </c>
      <c r="I588">
        <v>1.8599999999999998E-2</v>
      </c>
      <c r="J588">
        <v>5.0000000000000001E-4</v>
      </c>
      <c r="K588">
        <v>5.7700000000000001E-2</v>
      </c>
      <c r="L588">
        <v>0.82110000000000005</v>
      </c>
      <c r="M588">
        <v>3.9899999999999998E-2</v>
      </c>
      <c r="N588">
        <v>0.1913</v>
      </c>
      <c r="O588">
        <v>5.3999999999999999E-2</v>
      </c>
      <c r="P588">
        <v>0.14299999999999999</v>
      </c>
      <c r="Q588" s="1">
        <v>73972.210000000006</v>
      </c>
      <c r="R588">
        <v>0.2177</v>
      </c>
      <c r="S588">
        <v>0.2137</v>
      </c>
      <c r="T588">
        <v>0.56850000000000001</v>
      </c>
      <c r="U588">
        <v>27</v>
      </c>
      <c r="V588" s="1">
        <v>95178.74</v>
      </c>
      <c r="W588">
        <v>136.69999999999999</v>
      </c>
      <c r="X588" s="1">
        <v>386472.47</v>
      </c>
      <c r="Y588">
        <v>0.71440000000000003</v>
      </c>
      <c r="Z588">
        <v>0.26750000000000002</v>
      </c>
      <c r="AA588">
        <v>1.8100000000000002E-2</v>
      </c>
      <c r="AB588">
        <v>0.28560000000000002</v>
      </c>
      <c r="AC588">
        <v>386.47</v>
      </c>
      <c r="AD588" s="1">
        <v>12485.36</v>
      </c>
      <c r="AE588" s="1">
        <v>1393.45</v>
      </c>
      <c r="AF588" s="1">
        <v>377880.09</v>
      </c>
      <c r="AG588">
        <v>602</v>
      </c>
      <c r="AH588" s="1">
        <v>47409</v>
      </c>
      <c r="AI588" s="1">
        <v>117395</v>
      </c>
      <c r="AJ588">
        <v>64.400000000000006</v>
      </c>
      <c r="AK588">
        <v>30.35</v>
      </c>
      <c r="AL588">
        <v>35.340000000000003</v>
      </c>
      <c r="AM588">
        <v>5.8</v>
      </c>
      <c r="AN588">
        <v>0</v>
      </c>
      <c r="AO588">
        <v>0.46500000000000002</v>
      </c>
      <c r="AP588" s="1">
        <v>1616.7</v>
      </c>
      <c r="AQ588" s="1">
        <v>2671.66</v>
      </c>
      <c r="AR588" s="1">
        <v>7687.74</v>
      </c>
      <c r="AS588">
        <v>939.9</v>
      </c>
      <c r="AT588">
        <v>343.29</v>
      </c>
      <c r="AU588" s="1">
        <v>13259.28</v>
      </c>
      <c r="AV588" s="1">
        <v>2465.23</v>
      </c>
      <c r="AW588">
        <v>0.1646</v>
      </c>
      <c r="AX588" s="1">
        <v>11235.29</v>
      </c>
      <c r="AY588">
        <v>0.74990000000000001</v>
      </c>
      <c r="AZ588">
        <v>818.77</v>
      </c>
      <c r="BA588">
        <v>5.4699999999999999E-2</v>
      </c>
      <c r="BB588">
        <v>462.35</v>
      </c>
      <c r="BC588">
        <v>3.09E-2</v>
      </c>
      <c r="BD588" s="1">
        <v>14981.64</v>
      </c>
      <c r="BE588">
        <v>529.54</v>
      </c>
      <c r="BF588">
        <v>2.8899999999999999E-2</v>
      </c>
      <c r="BG588">
        <v>0.60609999999999997</v>
      </c>
      <c r="BH588">
        <v>0.23069999999999999</v>
      </c>
      <c r="BI588">
        <v>0.12039999999999999</v>
      </c>
      <c r="BJ588">
        <v>2.7099999999999999E-2</v>
      </c>
      <c r="BK588">
        <v>1.5800000000000002E-2</v>
      </c>
    </row>
    <row r="589" spans="1:63" x14ac:dyDescent="0.25">
      <c r="A589" t="s">
        <v>587</v>
      </c>
      <c r="B589">
        <v>49668</v>
      </c>
      <c r="C589">
        <v>16</v>
      </c>
      <c r="D589">
        <v>86.78</v>
      </c>
      <c r="E589" s="1">
        <v>1388.46</v>
      </c>
      <c r="F589" s="1">
        <v>1595.56</v>
      </c>
      <c r="G589">
        <v>8.8999999999999999E-3</v>
      </c>
      <c r="H589">
        <v>0</v>
      </c>
      <c r="I589">
        <v>6.3E-3</v>
      </c>
      <c r="J589">
        <v>5.9999999999999995E-4</v>
      </c>
      <c r="K589">
        <v>1.6E-2</v>
      </c>
      <c r="L589">
        <v>0.93389999999999995</v>
      </c>
      <c r="M589">
        <v>3.4299999999999997E-2</v>
      </c>
      <c r="N589">
        <v>0.39069999999999999</v>
      </c>
      <c r="O589">
        <v>0</v>
      </c>
      <c r="P589">
        <v>0.1023</v>
      </c>
      <c r="Q589" s="1">
        <v>53575.81</v>
      </c>
      <c r="R589">
        <v>0.1176</v>
      </c>
      <c r="S589">
        <v>0.2</v>
      </c>
      <c r="T589">
        <v>0.68240000000000001</v>
      </c>
      <c r="U589">
        <v>8</v>
      </c>
      <c r="V589" s="1">
        <v>81370.5</v>
      </c>
      <c r="W589">
        <v>169.68</v>
      </c>
      <c r="X589" s="1">
        <v>114444.04</v>
      </c>
      <c r="Y589">
        <v>0.65439999999999998</v>
      </c>
      <c r="Z589">
        <v>0.251</v>
      </c>
      <c r="AA589">
        <v>9.4600000000000004E-2</v>
      </c>
      <c r="AB589">
        <v>0.34560000000000002</v>
      </c>
      <c r="AC589">
        <v>114.44</v>
      </c>
      <c r="AD589" s="1">
        <v>2642.01</v>
      </c>
      <c r="AE589">
        <v>346.34</v>
      </c>
      <c r="AF589" s="1">
        <v>94511.07</v>
      </c>
      <c r="AG589">
        <v>118</v>
      </c>
      <c r="AH589" s="1">
        <v>31963</v>
      </c>
      <c r="AI589" s="1">
        <v>54013</v>
      </c>
      <c r="AJ589">
        <v>32.28</v>
      </c>
      <c r="AK589">
        <v>22.02</v>
      </c>
      <c r="AL589">
        <v>22.39</v>
      </c>
      <c r="AM589">
        <v>4.5</v>
      </c>
      <c r="AN589">
        <v>0</v>
      </c>
      <c r="AO589">
        <v>0.53080000000000005</v>
      </c>
      <c r="AP589">
        <v>922.81</v>
      </c>
      <c r="AQ589" s="1">
        <v>1389.01</v>
      </c>
      <c r="AR589" s="1">
        <v>4971.51</v>
      </c>
      <c r="AS589">
        <v>286.88</v>
      </c>
      <c r="AT589">
        <v>143.19</v>
      </c>
      <c r="AU589" s="1">
        <v>7713.39</v>
      </c>
      <c r="AV589" s="1">
        <v>4821.87</v>
      </c>
      <c r="AW589">
        <v>0.50829999999999997</v>
      </c>
      <c r="AX589" s="1">
        <v>1835.21</v>
      </c>
      <c r="AY589">
        <v>0.19350000000000001</v>
      </c>
      <c r="AZ589" s="1">
        <v>2094.6</v>
      </c>
      <c r="BA589">
        <v>0.2208</v>
      </c>
      <c r="BB589">
        <v>734.92</v>
      </c>
      <c r="BC589">
        <v>7.7499999999999999E-2</v>
      </c>
      <c r="BD589" s="1">
        <v>9486.6</v>
      </c>
      <c r="BE589" s="1">
        <v>5444.57</v>
      </c>
      <c r="BF589">
        <v>1.7555000000000001</v>
      </c>
      <c r="BG589">
        <v>0.54800000000000004</v>
      </c>
      <c r="BH589">
        <v>0.2054</v>
      </c>
      <c r="BI589">
        <v>0.19850000000000001</v>
      </c>
      <c r="BJ589">
        <v>3.4799999999999998E-2</v>
      </c>
      <c r="BK589">
        <v>1.32E-2</v>
      </c>
    </row>
    <row r="590" spans="1:63" x14ac:dyDescent="0.25">
      <c r="A590" t="s">
        <v>588</v>
      </c>
      <c r="B590">
        <v>45070</v>
      </c>
      <c r="C590">
        <v>5</v>
      </c>
      <c r="D590">
        <v>790.76</v>
      </c>
      <c r="E590" s="1">
        <v>3953.79</v>
      </c>
      <c r="F590" s="1">
        <v>3440.03</v>
      </c>
      <c r="G590">
        <v>9.7999999999999997E-3</v>
      </c>
      <c r="H590">
        <v>2.9999999999999997E-4</v>
      </c>
      <c r="I590">
        <v>0.39729999999999999</v>
      </c>
      <c r="J590">
        <v>1.1999999999999999E-3</v>
      </c>
      <c r="K590">
        <v>0.20780000000000001</v>
      </c>
      <c r="L590">
        <v>0.30609999999999998</v>
      </c>
      <c r="M590">
        <v>7.7600000000000002E-2</v>
      </c>
      <c r="N590">
        <v>0.40460000000000002</v>
      </c>
      <c r="O590">
        <v>0.1162</v>
      </c>
      <c r="P590">
        <v>0.13739999999999999</v>
      </c>
      <c r="Q590" s="1">
        <v>56207.49</v>
      </c>
      <c r="R590">
        <v>0.54679999999999995</v>
      </c>
      <c r="S590">
        <v>0.17730000000000001</v>
      </c>
      <c r="T590">
        <v>0.27589999999999998</v>
      </c>
      <c r="U590">
        <v>24.5</v>
      </c>
      <c r="V590" s="1">
        <v>86587.22</v>
      </c>
      <c r="W590">
        <v>157.74</v>
      </c>
      <c r="X590" s="1">
        <v>56119.67</v>
      </c>
      <c r="Y590">
        <v>0.52559999999999996</v>
      </c>
      <c r="Z590">
        <v>0.41</v>
      </c>
      <c r="AA590">
        <v>6.4500000000000002E-2</v>
      </c>
      <c r="AB590">
        <v>0.47439999999999999</v>
      </c>
      <c r="AC590">
        <v>56.12</v>
      </c>
      <c r="AD590" s="1">
        <v>2669.35</v>
      </c>
      <c r="AE590">
        <v>269.18</v>
      </c>
      <c r="AF590" s="1">
        <v>54735.839999999997</v>
      </c>
      <c r="AG590">
        <v>16</v>
      </c>
      <c r="AH590" s="1">
        <v>24109</v>
      </c>
      <c r="AI590" s="1">
        <v>32989</v>
      </c>
      <c r="AJ590">
        <v>65.849999999999994</v>
      </c>
      <c r="AK590">
        <v>42.8</v>
      </c>
      <c r="AL590">
        <v>50.79</v>
      </c>
      <c r="AM590">
        <v>6.15</v>
      </c>
      <c r="AN590">
        <v>0</v>
      </c>
      <c r="AO590">
        <v>1.0311999999999999</v>
      </c>
      <c r="AP590" s="1">
        <v>1321.9</v>
      </c>
      <c r="AQ590" s="1">
        <v>1789.22</v>
      </c>
      <c r="AR590" s="1">
        <v>5969.35</v>
      </c>
      <c r="AS590">
        <v>592.55999999999995</v>
      </c>
      <c r="AT590">
        <v>413.57</v>
      </c>
      <c r="AU590" s="1">
        <v>10086.6</v>
      </c>
      <c r="AV590" s="1">
        <v>7404.06</v>
      </c>
      <c r="AW590">
        <v>0.59899999999999998</v>
      </c>
      <c r="AX590" s="1">
        <v>2590.96</v>
      </c>
      <c r="AY590">
        <v>0.20960000000000001</v>
      </c>
      <c r="AZ590">
        <v>838.87</v>
      </c>
      <c r="BA590">
        <v>6.7900000000000002E-2</v>
      </c>
      <c r="BB590" s="1">
        <v>1527.18</v>
      </c>
      <c r="BC590">
        <v>0.1235</v>
      </c>
      <c r="BD590" s="1">
        <v>12361.07</v>
      </c>
      <c r="BE590" s="1">
        <v>4991.57</v>
      </c>
      <c r="BF590">
        <v>4.1565000000000003</v>
      </c>
      <c r="BG590">
        <v>0.52270000000000005</v>
      </c>
      <c r="BH590">
        <v>0.20569999999999999</v>
      </c>
      <c r="BI590">
        <v>0.22520000000000001</v>
      </c>
      <c r="BJ590">
        <v>3.78E-2</v>
      </c>
      <c r="BK590">
        <v>8.6999999999999994E-3</v>
      </c>
    </row>
    <row r="591" spans="1:63" x14ac:dyDescent="0.25">
      <c r="A591" t="s">
        <v>589</v>
      </c>
      <c r="B591">
        <v>45088</v>
      </c>
      <c r="C591">
        <v>5</v>
      </c>
      <c r="D591">
        <v>289.64999999999998</v>
      </c>
      <c r="E591" s="1">
        <v>1448.24</v>
      </c>
      <c r="F591" s="1">
        <v>1362.48</v>
      </c>
      <c r="G591">
        <v>1.0699999999999999E-2</v>
      </c>
      <c r="H591">
        <v>0</v>
      </c>
      <c r="I591">
        <v>7.6300000000000007E-2</v>
      </c>
      <c r="J591">
        <v>6.9999999999999999E-4</v>
      </c>
      <c r="K591">
        <v>2.06E-2</v>
      </c>
      <c r="L591">
        <v>0.82310000000000005</v>
      </c>
      <c r="M591">
        <v>6.8599999999999994E-2</v>
      </c>
      <c r="N591">
        <v>0.35780000000000001</v>
      </c>
      <c r="O591">
        <v>4.4000000000000003E-3</v>
      </c>
      <c r="P591">
        <v>0.13220000000000001</v>
      </c>
      <c r="Q591" s="1">
        <v>53497.51</v>
      </c>
      <c r="R591">
        <v>0.16520000000000001</v>
      </c>
      <c r="S591">
        <v>0.1739</v>
      </c>
      <c r="T591">
        <v>0.66090000000000004</v>
      </c>
      <c r="U591">
        <v>12</v>
      </c>
      <c r="V591" s="1">
        <v>85812</v>
      </c>
      <c r="W591">
        <v>120.69</v>
      </c>
      <c r="X591" s="1">
        <v>191929.43</v>
      </c>
      <c r="Y591">
        <v>0.73540000000000005</v>
      </c>
      <c r="Z591">
        <v>0.22309999999999999</v>
      </c>
      <c r="AA591">
        <v>4.1500000000000002E-2</v>
      </c>
      <c r="AB591">
        <v>0.2646</v>
      </c>
      <c r="AC591">
        <v>191.93</v>
      </c>
      <c r="AD591" s="1">
        <v>10998.69</v>
      </c>
      <c r="AE591" s="1">
        <v>1132.8</v>
      </c>
      <c r="AF591" s="1">
        <v>199541.27</v>
      </c>
      <c r="AG591">
        <v>520</v>
      </c>
      <c r="AH591" s="1">
        <v>33478</v>
      </c>
      <c r="AI591" s="1">
        <v>46761</v>
      </c>
      <c r="AJ591">
        <v>83.11</v>
      </c>
      <c r="AK591">
        <v>52.06</v>
      </c>
      <c r="AL591">
        <v>69.790000000000006</v>
      </c>
      <c r="AM591">
        <v>5.2</v>
      </c>
      <c r="AN591">
        <v>0</v>
      </c>
      <c r="AO591">
        <v>1.2733000000000001</v>
      </c>
      <c r="AP591" s="1">
        <v>2361.65</v>
      </c>
      <c r="AQ591" s="1">
        <v>2418.61</v>
      </c>
      <c r="AR591" s="1">
        <v>7541.92</v>
      </c>
      <c r="AS591" s="1">
        <v>1200.25</v>
      </c>
      <c r="AT591">
        <v>973.11</v>
      </c>
      <c r="AU591" s="1">
        <v>14495.52</v>
      </c>
      <c r="AV591" s="1">
        <v>4432.29</v>
      </c>
      <c r="AW591">
        <v>0.25979999999999998</v>
      </c>
      <c r="AX591" s="1">
        <v>10264.93</v>
      </c>
      <c r="AY591">
        <v>0.60160000000000002</v>
      </c>
      <c r="AZ591" s="1">
        <v>1137.3499999999999</v>
      </c>
      <c r="BA591">
        <v>6.6699999999999995E-2</v>
      </c>
      <c r="BB591" s="1">
        <v>1228.8</v>
      </c>
      <c r="BC591">
        <v>7.1999999999999995E-2</v>
      </c>
      <c r="BD591" s="1">
        <v>17063.38</v>
      </c>
      <c r="BE591">
        <v>971.24</v>
      </c>
      <c r="BF591">
        <v>0.221</v>
      </c>
      <c r="BG591">
        <v>0.4738</v>
      </c>
      <c r="BH591">
        <v>0.20649999999999999</v>
      </c>
      <c r="BI591">
        <v>0.2661</v>
      </c>
      <c r="BJ591">
        <v>3.7900000000000003E-2</v>
      </c>
      <c r="BK591">
        <v>1.5699999999999999E-2</v>
      </c>
    </row>
    <row r="592" spans="1:63" x14ac:dyDescent="0.25">
      <c r="A592" t="s">
        <v>590</v>
      </c>
      <c r="B592">
        <v>45096</v>
      </c>
      <c r="C592">
        <v>85</v>
      </c>
      <c r="D592">
        <v>20.86</v>
      </c>
      <c r="E592" s="1">
        <v>1772.88</v>
      </c>
      <c r="F592" s="1">
        <v>1554.44</v>
      </c>
      <c r="G592">
        <v>5.1999999999999998E-3</v>
      </c>
      <c r="H592">
        <v>0</v>
      </c>
      <c r="I592">
        <v>2.3E-3</v>
      </c>
      <c r="J592">
        <v>1.8E-3</v>
      </c>
      <c r="K592">
        <v>0.27279999999999999</v>
      </c>
      <c r="L592">
        <v>0.68799999999999994</v>
      </c>
      <c r="M592">
        <v>2.9899999999999999E-2</v>
      </c>
      <c r="N592">
        <v>0.61160000000000003</v>
      </c>
      <c r="O592">
        <v>0.1323</v>
      </c>
      <c r="P592">
        <v>0.1226</v>
      </c>
      <c r="Q592" s="1">
        <v>58764.67</v>
      </c>
      <c r="R592">
        <v>0.10580000000000001</v>
      </c>
      <c r="S592">
        <v>0.1154</v>
      </c>
      <c r="T592">
        <v>0.77880000000000005</v>
      </c>
      <c r="U592">
        <v>10.5</v>
      </c>
      <c r="V592" s="1">
        <v>83815.429999999993</v>
      </c>
      <c r="W592">
        <v>163.53</v>
      </c>
      <c r="X592" s="1">
        <v>116319.05</v>
      </c>
      <c r="Y592">
        <v>0.79620000000000002</v>
      </c>
      <c r="Z592">
        <v>0.15890000000000001</v>
      </c>
      <c r="AA592">
        <v>4.48E-2</v>
      </c>
      <c r="AB592">
        <v>0.20380000000000001</v>
      </c>
      <c r="AC592">
        <v>116.32</v>
      </c>
      <c r="AD592" s="1">
        <v>3554.2</v>
      </c>
      <c r="AE592">
        <v>427.81</v>
      </c>
      <c r="AF592" s="1">
        <v>108551.15</v>
      </c>
      <c r="AG592">
        <v>168</v>
      </c>
      <c r="AH592" s="1">
        <v>28857</v>
      </c>
      <c r="AI592" s="1">
        <v>43272</v>
      </c>
      <c r="AJ592">
        <v>50.1</v>
      </c>
      <c r="AK592">
        <v>28.2</v>
      </c>
      <c r="AL592">
        <v>36.85</v>
      </c>
      <c r="AM592">
        <v>4.5999999999999996</v>
      </c>
      <c r="AN592">
        <v>0</v>
      </c>
      <c r="AO592">
        <v>1.0511999999999999</v>
      </c>
      <c r="AP592" s="1">
        <v>1903.97</v>
      </c>
      <c r="AQ592" s="1">
        <v>1945.84</v>
      </c>
      <c r="AR592" s="1">
        <v>5987.25</v>
      </c>
      <c r="AS592">
        <v>380.55</v>
      </c>
      <c r="AT592">
        <v>532.94000000000005</v>
      </c>
      <c r="AU592" s="1">
        <v>10750.54</v>
      </c>
      <c r="AV592" s="1">
        <v>7160.99</v>
      </c>
      <c r="AW592">
        <v>0.58509999999999995</v>
      </c>
      <c r="AX592" s="1">
        <v>3241.18</v>
      </c>
      <c r="AY592">
        <v>0.26479999999999998</v>
      </c>
      <c r="AZ592">
        <v>656.69</v>
      </c>
      <c r="BA592">
        <v>5.3699999999999998E-2</v>
      </c>
      <c r="BB592" s="1">
        <v>1180.44</v>
      </c>
      <c r="BC592">
        <v>9.64E-2</v>
      </c>
      <c r="BD592" s="1">
        <v>12239.3</v>
      </c>
      <c r="BE592" s="1">
        <v>4506.1499999999996</v>
      </c>
      <c r="BF592">
        <v>1.9186000000000001</v>
      </c>
      <c r="BG592">
        <v>0.54349999999999998</v>
      </c>
      <c r="BH592">
        <v>0.19689999999999999</v>
      </c>
      <c r="BI592">
        <v>0.192</v>
      </c>
      <c r="BJ592">
        <v>3.3700000000000001E-2</v>
      </c>
      <c r="BK592">
        <v>3.39E-2</v>
      </c>
    </row>
    <row r="593" spans="1:63" x14ac:dyDescent="0.25">
      <c r="A593" t="s">
        <v>591</v>
      </c>
      <c r="B593">
        <v>46367</v>
      </c>
      <c r="C593">
        <v>42</v>
      </c>
      <c r="D593">
        <v>23.83</v>
      </c>
      <c r="E593" s="1">
        <v>1000.79</v>
      </c>
      <c r="F593">
        <v>962.66</v>
      </c>
      <c r="G593">
        <v>5.1000000000000004E-3</v>
      </c>
      <c r="H593">
        <v>1E-3</v>
      </c>
      <c r="I593">
        <v>7.3000000000000001E-3</v>
      </c>
      <c r="J593">
        <v>0</v>
      </c>
      <c r="K593">
        <v>1.41E-2</v>
      </c>
      <c r="L593">
        <v>0.94279999999999997</v>
      </c>
      <c r="M593">
        <v>2.9600000000000001E-2</v>
      </c>
      <c r="N593">
        <v>0.47389999999999999</v>
      </c>
      <c r="O593">
        <v>2.0000000000000001E-4</v>
      </c>
      <c r="P593">
        <v>0.13639999999999999</v>
      </c>
      <c r="Q593" s="1">
        <v>56774.64</v>
      </c>
      <c r="R593">
        <v>0.16900000000000001</v>
      </c>
      <c r="S593">
        <v>0.19719999999999999</v>
      </c>
      <c r="T593">
        <v>0.63380000000000003</v>
      </c>
      <c r="U593">
        <v>7</v>
      </c>
      <c r="V593" s="1">
        <v>76435.86</v>
      </c>
      <c r="W593">
        <v>136.91999999999999</v>
      </c>
      <c r="X593" s="1">
        <v>123398.04</v>
      </c>
      <c r="Y593">
        <v>0.82120000000000004</v>
      </c>
      <c r="Z593">
        <v>0.12970000000000001</v>
      </c>
      <c r="AA593">
        <v>4.9099999999999998E-2</v>
      </c>
      <c r="AB593">
        <v>0.17879999999999999</v>
      </c>
      <c r="AC593">
        <v>123.4</v>
      </c>
      <c r="AD593" s="1">
        <v>4259.8100000000004</v>
      </c>
      <c r="AE593">
        <v>484.18</v>
      </c>
      <c r="AF593" s="1">
        <v>125529.19</v>
      </c>
      <c r="AG593">
        <v>267</v>
      </c>
      <c r="AH593" s="1">
        <v>32423</v>
      </c>
      <c r="AI593" s="1">
        <v>49633</v>
      </c>
      <c r="AJ593">
        <v>51.43</v>
      </c>
      <c r="AK593">
        <v>32.5</v>
      </c>
      <c r="AL593">
        <v>40.880000000000003</v>
      </c>
      <c r="AM593">
        <v>3.9</v>
      </c>
      <c r="AN593">
        <v>0</v>
      </c>
      <c r="AO593">
        <v>1.0915999999999999</v>
      </c>
      <c r="AP593" s="1">
        <v>1337.66</v>
      </c>
      <c r="AQ593" s="1">
        <v>1731.68</v>
      </c>
      <c r="AR593" s="1">
        <v>5207.2299999999996</v>
      </c>
      <c r="AS593">
        <v>139.04</v>
      </c>
      <c r="AT593">
        <v>54.84</v>
      </c>
      <c r="AU593" s="1">
        <v>8470.41</v>
      </c>
      <c r="AV593" s="1">
        <v>5948.54</v>
      </c>
      <c r="AW593">
        <v>0.50219999999999998</v>
      </c>
      <c r="AX593" s="1">
        <v>3579.98</v>
      </c>
      <c r="AY593">
        <v>0.30230000000000001</v>
      </c>
      <c r="AZ593" s="1">
        <v>1483.43</v>
      </c>
      <c r="BA593">
        <v>0.12520000000000001</v>
      </c>
      <c r="BB593">
        <v>832.1</v>
      </c>
      <c r="BC593">
        <v>7.0300000000000001E-2</v>
      </c>
      <c r="BD593" s="1">
        <v>11844.06</v>
      </c>
      <c r="BE593" s="1">
        <v>5239.84</v>
      </c>
      <c r="BF593">
        <v>1.6984999999999999</v>
      </c>
      <c r="BG593">
        <v>0.47420000000000001</v>
      </c>
      <c r="BH593">
        <v>0.1774</v>
      </c>
      <c r="BI593">
        <v>0.30819999999999997</v>
      </c>
      <c r="BJ593">
        <v>2.7699999999999999E-2</v>
      </c>
      <c r="BK593">
        <v>1.2500000000000001E-2</v>
      </c>
    </row>
    <row r="594" spans="1:63" x14ac:dyDescent="0.25">
      <c r="A594" t="s">
        <v>592</v>
      </c>
      <c r="B594">
        <v>45104</v>
      </c>
      <c r="C594">
        <v>31</v>
      </c>
      <c r="D594">
        <v>260.02999999999997</v>
      </c>
      <c r="E594" s="1">
        <v>8060.95</v>
      </c>
      <c r="F594" s="1">
        <v>7946</v>
      </c>
      <c r="G594">
        <v>2.2599999999999999E-2</v>
      </c>
      <c r="H594">
        <v>5.0000000000000001E-4</v>
      </c>
      <c r="I594">
        <v>8.6699999999999999E-2</v>
      </c>
      <c r="J594">
        <v>1.6000000000000001E-3</v>
      </c>
      <c r="K594">
        <v>1.5100000000000001E-2</v>
      </c>
      <c r="L594">
        <v>0.82450000000000001</v>
      </c>
      <c r="M594">
        <v>4.9099999999999998E-2</v>
      </c>
      <c r="N594">
        <v>0.37609999999999999</v>
      </c>
      <c r="O594">
        <v>1.47E-2</v>
      </c>
      <c r="P594">
        <v>0.159</v>
      </c>
      <c r="Q594" s="1">
        <v>65762.42</v>
      </c>
      <c r="R594">
        <v>0.26550000000000001</v>
      </c>
      <c r="S594">
        <v>0.26150000000000001</v>
      </c>
      <c r="T594">
        <v>0.47310000000000002</v>
      </c>
      <c r="U594">
        <v>37</v>
      </c>
      <c r="V594" s="1">
        <v>94702.41</v>
      </c>
      <c r="W594">
        <v>217.86</v>
      </c>
      <c r="X594" s="1">
        <v>189848.34</v>
      </c>
      <c r="Y594">
        <v>0.70650000000000002</v>
      </c>
      <c r="Z594">
        <v>0.2402</v>
      </c>
      <c r="AA594">
        <v>5.3199999999999997E-2</v>
      </c>
      <c r="AB594">
        <v>0.29349999999999998</v>
      </c>
      <c r="AC594">
        <v>189.85</v>
      </c>
      <c r="AD594" s="1">
        <v>8788.68</v>
      </c>
      <c r="AE594" s="1">
        <v>1028.8399999999999</v>
      </c>
      <c r="AF594" s="1">
        <v>195469.67</v>
      </c>
      <c r="AG594">
        <v>509</v>
      </c>
      <c r="AH594" s="1">
        <v>35233</v>
      </c>
      <c r="AI594" s="1">
        <v>53410</v>
      </c>
      <c r="AJ594">
        <v>58.98</v>
      </c>
      <c r="AK594">
        <v>45.35</v>
      </c>
      <c r="AL594">
        <v>46.27</v>
      </c>
      <c r="AM594">
        <v>4.8</v>
      </c>
      <c r="AN594">
        <v>0</v>
      </c>
      <c r="AO594">
        <v>1.117</v>
      </c>
      <c r="AP594" s="1">
        <v>1735.44</v>
      </c>
      <c r="AQ594" s="1">
        <v>2303.56</v>
      </c>
      <c r="AR594" s="1">
        <v>6241.46</v>
      </c>
      <c r="AS594">
        <v>765.14</v>
      </c>
      <c r="AT594">
        <v>395.22</v>
      </c>
      <c r="AU594" s="1">
        <v>11440.83</v>
      </c>
      <c r="AV594" s="1">
        <v>3507.98</v>
      </c>
      <c r="AW594">
        <v>0.27760000000000001</v>
      </c>
      <c r="AX594" s="1">
        <v>7984.61</v>
      </c>
      <c r="AY594">
        <v>0.63190000000000002</v>
      </c>
      <c r="AZ594">
        <v>594.83000000000004</v>
      </c>
      <c r="BA594">
        <v>4.7100000000000003E-2</v>
      </c>
      <c r="BB594">
        <v>547.57000000000005</v>
      </c>
      <c r="BC594">
        <v>4.3299999999999998E-2</v>
      </c>
      <c r="BD594" s="1">
        <v>12635</v>
      </c>
      <c r="BE594" s="1">
        <v>1249.73</v>
      </c>
      <c r="BF594">
        <v>0.23530000000000001</v>
      </c>
      <c r="BG594">
        <v>0.54339999999999999</v>
      </c>
      <c r="BH594">
        <v>0.17810000000000001</v>
      </c>
      <c r="BI594">
        <v>0.22339999999999999</v>
      </c>
      <c r="BJ594">
        <v>3.8300000000000001E-2</v>
      </c>
      <c r="BK594">
        <v>1.6799999999999999E-2</v>
      </c>
    </row>
    <row r="595" spans="1:63" x14ac:dyDescent="0.25">
      <c r="A595" t="s">
        <v>593</v>
      </c>
      <c r="B595">
        <v>45112</v>
      </c>
      <c r="C595">
        <v>161</v>
      </c>
      <c r="D595">
        <v>20.010000000000002</v>
      </c>
      <c r="E595" s="1">
        <v>3221.15</v>
      </c>
      <c r="F595" s="1">
        <v>2890.46</v>
      </c>
      <c r="G595">
        <v>6.8999999999999999E-3</v>
      </c>
      <c r="H595">
        <v>0</v>
      </c>
      <c r="I595">
        <v>3.5999999999999997E-2</v>
      </c>
      <c r="J595">
        <v>2.9999999999999997E-4</v>
      </c>
      <c r="K595">
        <v>4.3999999999999997E-2</v>
      </c>
      <c r="L595">
        <v>0.83309999999999995</v>
      </c>
      <c r="M595">
        <v>7.9699999999999993E-2</v>
      </c>
      <c r="N595">
        <v>0.52300000000000002</v>
      </c>
      <c r="O595">
        <v>6.7999999999999996E-3</v>
      </c>
      <c r="P595">
        <v>0.1181</v>
      </c>
      <c r="Q595" s="1">
        <v>53991.22</v>
      </c>
      <c r="R595">
        <v>0.34129999999999999</v>
      </c>
      <c r="S595">
        <v>0.16769999999999999</v>
      </c>
      <c r="T595">
        <v>0.49099999999999999</v>
      </c>
      <c r="U595">
        <v>18</v>
      </c>
      <c r="V595" s="1">
        <v>91938</v>
      </c>
      <c r="W595">
        <v>174.82</v>
      </c>
      <c r="X595" s="1">
        <v>155180.94</v>
      </c>
      <c r="Y595">
        <v>0.68320000000000003</v>
      </c>
      <c r="Z595">
        <v>0.2392</v>
      </c>
      <c r="AA595">
        <v>7.7600000000000002E-2</v>
      </c>
      <c r="AB595">
        <v>0.31680000000000003</v>
      </c>
      <c r="AC595">
        <v>155.18</v>
      </c>
      <c r="AD595" s="1">
        <v>3677.62</v>
      </c>
      <c r="AE595">
        <v>325.77999999999997</v>
      </c>
      <c r="AF595" s="1">
        <v>141074.34</v>
      </c>
      <c r="AG595">
        <v>354</v>
      </c>
      <c r="AH595" s="1">
        <v>30185</v>
      </c>
      <c r="AI595" s="1">
        <v>50340</v>
      </c>
      <c r="AJ595">
        <v>27.3</v>
      </c>
      <c r="AK595">
        <v>22.13</v>
      </c>
      <c r="AL595">
        <v>27.01</v>
      </c>
      <c r="AM595">
        <v>4.2</v>
      </c>
      <c r="AN595" s="1">
        <v>1202.04</v>
      </c>
      <c r="AO595">
        <v>1.3535999999999999</v>
      </c>
      <c r="AP595">
        <v>998.88</v>
      </c>
      <c r="AQ595" s="1">
        <v>1960.6</v>
      </c>
      <c r="AR595" s="1">
        <v>5038.67</v>
      </c>
      <c r="AS595">
        <v>405.26</v>
      </c>
      <c r="AT595">
        <v>248.83</v>
      </c>
      <c r="AU595" s="1">
        <v>8652.24</v>
      </c>
      <c r="AV595" s="1">
        <v>4287.63</v>
      </c>
      <c r="AW595">
        <v>0.38829999999999998</v>
      </c>
      <c r="AX595" s="1">
        <v>4820.43</v>
      </c>
      <c r="AY595">
        <v>0.43659999999999999</v>
      </c>
      <c r="AZ595">
        <v>973.28</v>
      </c>
      <c r="BA595">
        <v>8.8099999999999998E-2</v>
      </c>
      <c r="BB595">
        <v>960.33</v>
      </c>
      <c r="BC595">
        <v>8.6999999999999994E-2</v>
      </c>
      <c r="BD595" s="1">
        <v>11041.67</v>
      </c>
      <c r="BE595" s="1">
        <v>2759.15</v>
      </c>
      <c r="BF595">
        <v>1.0109999999999999</v>
      </c>
      <c r="BG595">
        <v>0.5413</v>
      </c>
      <c r="BH595">
        <v>0.1915</v>
      </c>
      <c r="BI595">
        <v>0.1976</v>
      </c>
      <c r="BJ595">
        <v>5.3100000000000001E-2</v>
      </c>
      <c r="BK595">
        <v>1.6500000000000001E-2</v>
      </c>
    </row>
    <row r="596" spans="1:63" x14ac:dyDescent="0.25">
      <c r="A596" t="s">
        <v>594</v>
      </c>
      <c r="B596">
        <v>45666</v>
      </c>
      <c r="C596">
        <v>15</v>
      </c>
      <c r="D596">
        <v>42.22</v>
      </c>
      <c r="E596">
        <v>633.36</v>
      </c>
      <c r="F596">
        <v>547.02</v>
      </c>
      <c r="G596">
        <v>1.8E-3</v>
      </c>
      <c r="H596">
        <v>0</v>
      </c>
      <c r="I596">
        <v>6.59E-2</v>
      </c>
      <c r="J596">
        <v>1.5E-3</v>
      </c>
      <c r="K596">
        <v>1.06E-2</v>
      </c>
      <c r="L596">
        <v>0.84160000000000001</v>
      </c>
      <c r="M596">
        <v>7.85E-2</v>
      </c>
      <c r="N596">
        <v>0.99270000000000003</v>
      </c>
      <c r="O596">
        <v>2.5999999999999999E-3</v>
      </c>
      <c r="P596">
        <v>0.2</v>
      </c>
      <c r="Q596" s="1">
        <v>52071.7</v>
      </c>
      <c r="R596">
        <v>0.37290000000000001</v>
      </c>
      <c r="S596">
        <v>0.2034</v>
      </c>
      <c r="T596">
        <v>0.42370000000000002</v>
      </c>
      <c r="U596">
        <v>7.5</v>
      </c>
      <c r="V596" s="1">
        <v>67700</v>
      </c>
      <c r="W596">
        <v>82</v>
      </c>
      <c r="X596" s="1">
        <v>70313.5</v>
      </c>
      <c r="Y596">
        <v>0.85309999999999997</v>
      </c>
      <c r="Z596">
        <v>0.1056</v>
      </c>
      <c r="AA596">
        <v>4.1300000000000003E-2</v>
      </c>
      <c r="AB596">
        <v>0.1469</v>
      </c>
      <c r="AC596">
        <v>70.31</v>
      </c>
      <c r="AD596" s="1">
        <v>2632.58</v>
      </c>
      <c r="AE596">
        <v>362.71</v>
      </c>
      <c r="AF596" s="1">
        <v>68331.83</v>
      </c>
      <c r="AG596">
        <v>38</v>
      </c>
      <c r="AH596" s="1">
        <v>27995</v>
      </c>
      <c r="AI596" s="1">
        <v>37974</v>
      </c>
      <c r="AJ596">
        <v>55.29</v>
      </c>
      <c r="AK596">
        <v>36.380000000000003</v>
      </c>
      <c r="AL596">
        <v>39.03</v>
      </c>
      <c r="AM596">
        <v>4.5</v>
      </c>
      <c r="AN596">
        <v>0</v>
      </c>
      <c r="AO596">
        <v>1.169</v>
      </c>
      <c r="AP596" s="1">
        <v>2032.6</v>
      </c>
      <c r="AQ596" s="1">
        <v>2785.5</v>
      </c>
      <c r="AR596" s="1">
        <v>7986.2</v>
      </c>
      <c r="AS596">
        <v>914.56</v>
      </c>
      <c r="AT596">
        <v>424.01</v>
      </c>
      <c r="AU596" s="1">
        <v>14142.95</v>
      </c>
      <c r="AV596" s="1">
        <v>11690.43</v>
      </c>
      <c r="AW596">
        <v>0.70189999999999997</v>
      </c>
      <c r="AX596" s="1">
        <v>2439.2199999999998</v>
      </c>
      <c r="AY596">
        <v>0.14649999999999999</v>
      </c>
      <c r="AZ596">
        <v>800.92</v>
      </c>
      <c r="BA596">
        <v>4.8099999999999997E-2</v>
      </c>
      <c r="BB596" s="1">
        <v>1723.89</v>
      </c>
      <c r="BC596">
        <v>0.10349999999999999</v>
      </c>
      <c r="BD596" s="1">
        <v>16654.47</v>
      </c>
      <c r="BE596" s="1">
        <v>8195.67</v>
      </c>
      <c r="BF596">
        <v>4.3928000000000003</v>
      </c>
      <c r="BG596">
        <v>0.49640000000000001</v>
      </c>
      <c r="BH596">
        <v>0.21010000000000001</v>
      </c>
      <c r="BI596">
        <v>0.24709999999999999</v>
      </c>
      <c r="BJ596">
        <v>3.4500000000000003E-2</v>
      </c>
      <c r="BK596">
        <v>1.1900000000000001E-2</v>
      </c>
    </row>
    <row r="597" spans="1:63" x14ac:dyDescent="0.25">
      <c r="A597" t="s">
        <v>595</v>
      </c>
      <c r="B597">
        <v>44081</v>
      </c>
      <c r="C597">
        <v>12</v>
      </c>
      <c r="D597">
        <v>330.55</v>
      </c>
      <c r="E597" s="1">
        <v>3966.59</v>
      </c>
      <c r="F597" s="1">
        <v>3519.96</v>
      </c>
      <c r="G597">
        <v>4.4999999999999998E-2</v>
      </c>
      <c r="H597">
        <v>4.4000000000000003E-3</v>
      </c>
      <c r="I597">
        <v>0.5796</v>
      </c>
      <c r="J597">
        <v>0</v>
      </c>
      <c r="K597">
        <v>0.15770000000000001</v>
      </c>
      <c r="L597">
        <v>0.1226</v>
      </c>
      <c r="M597">
        <v>9.0700000000000003E-2</v>
      </c>
      <c r="N597">
        <v>0.74070000000000003</v>
      </c>
      <c r="O597">
        <v>0.1351</v>
      </c>
      <c r="P597">
        <v>0.1648</v>
      </c>
      <c r="Q597" s="1">
        <v>58857.7</v>
      </c>
      <c r="R597">
        <v>0.40439999999999998</v>
      </c>
      <c r="S597">
        <v>0.1822</v>
      </c>
      <c r="T597">
        <v>0.4133</v>
      </c>
      <c r="U597">
        <v>18</v>
      </c>
      <c r="V597" s="1">
        <v>105804.67</v>
      </c>
      <c r="W597">
        <v>213.92</v>
      </c>
      <c r="X597" s="1">
        <v>110777.72</v>
      </c>
      <c r="Y597">
        <v>0.73509999999999998</v>
      </c>
      <c r="Z597">
        <v>0.221</v>
      </c>
      <c r="AA597">
        <v>4.3900000000000002E-2</v>
      </c>
      <c r="AB597">
        <v>0.26490000000000002</v>
      </c>
      <c r="AC597">
        <v>110.78</v>
      </c>
      <c r="AD597" s="1">
        <v>6599.71</v>
      </c>
      <c r="AE597">
        <v>730.47</v>
      </c>
      <c r="AF597" s="1">
        <v>122778.97</v>
      </c>
      <c r="AG597">
        <v>251</v>
      </c>
      <c r="AH597" s="1">
        <v>32069</v>
      </c>
      <c r="AI597" s="1">
        <v>49127</v>
      </c>
      <c r="AJ597">
        <v>88.51</v>
      </c>
      <c r="AK597">
        <v>55.69</v>
      </c>
      <c r="AL597">
        <v>66.75</v>
      </c>
      <c r="AM597">
        <v>4.6500000000000004</v>
      </c>
      <c r="AN597">
        <v>0</v>
      </c>
      <c r="AO597">
        <v>1.3033999999999999</v>
      </c>
      <c r="AP597" s="1">
        <v>1943.61</v>
      </c>
      <c r="AQ597" s="1">
        <v>2022.37</v>
      </c>
      <c r="AR597" s="1">
        <v>7106.33</v>
      </c>
      <c r="AS597">
        <v>691.74</v>
      </c>
      <c r="AT597">
        <v>764.81</v>
      </c>
      <c r="AU597" s="1">
        <v>12528.87</v>
      </c>
      <c r="AV597" s="1">
        <v>5906.93</v>
      </c>
      <c r="AW597">
        <v>0.40560000000000002</v>
      </c>
      <c r="AX597" s="1">
        <v>6277.33</v>
      </c>
      <c r="AY597">
        <v>0.43099999999999999</v>
      </c>
      <c r="AZ597" s="1">
        <v>1099.3900000000001</v>
      </c>
      <c r="BA597">
        <v>7.5499999999999998E-2</v>
      </c>
      <c r="BB597" s="1">
        <v>1280.03</v>
      </c>
      <c r="BC597">
        <v>8.7900000000000006E-2</v>
      </c>
      <c r="BD597" s="1">
        <v>14563.68</v>
      </c>
      <c r="BE597" s="1">
        <v>3772.19</v>
      </c>
      <c r="BF597">
        <v>1.0510999999999999</v>
      </c>
      <c r="BG597">
        <v>0.51539999999999997</v>
      </c>
      <c r="BH597">
        <v>0.19869999999999999</v>
      </c>
      <c r="BI597">
        <v>0.2235</v>
      </c>
      <c r="BJ597">
        <v>4.4900000000000002E-2</v>
      </c>
      <c r="BK597">
        <v>1.7600000000000001E-2</v>
      </c>
    </row>
    <row r="598" spans="1:63" x14ac:dyDescent="0.25">
      <c r="A598" t="s">
        <v>596</v>
      </c>
      <c r="B598">
        <v>50518</v>
      </c>
      <c r="C598">
        <v>74</v>
      </c>
      <c r="D598">
        <v>7.73</v>
      </c>
      <c r="E598">
        <v>572.11</v>
      </c>
      <c r="F598">
        <v>591.72</v>
      </c>
      <c r="G598">
        <v>3.3999999999999998E-3</v>
      </c>
      <c r="H598">
        <v>1.6999999999999999E-3</v>
      </c>
      <c r="I598">
        <v>1.6999999999999999E-3</v>
      </c>
      <c r="J598">
        <v>0</v>
      </c>
      <c r="K598">
        <v>5.1000000000000004E-3</v>
      </c>
      <c r="L598">
        <v>0.97799999999999998</v>
      </c>
      <c r="M598">
        <v>1.01E-2</v>
      </c>
      <c r="N598">
        <v>0.38059999999999999</v>
      </c>
      <c r="O598">
        <v>0</v>
      </c>
      <c r="P598">
        <v>0.14460000000000001</v>
      </c>
      <c r="Q598" s="1">
        <v>57371.35</v>
      </c>
      <c r="R598">
        <v>4.5499999999999999E-2</v>
      </c>
      <c r="S598">
        <v>0.13639999999999999</v>
      </c>
      <c r="T598">
        <v>0.81820000000000004</v>
      </c>
      <c r="U598">
        <v>6</v>
      </c>
      <c r="V598" s="1">
        <v>62923</v>
      </c>
      <c r="W598">
        <v>91.82</v>
      </c>
      <c r="X598" s="1">
        <v>258406.67</v>
      </c>
      <c r="Y598">
        <v>0.32890000000000003</v>
      </c>
      <c r="Z598">
        <v>0.12670000000000001</v>
      </c>
      <c r="AA598">
        <v>0.5444</v>
      </c>
      <c r="AB598">
        <v>0.67110000000000003</v>
      </c>
      <c r="AC598">
        <v>258.41000000000003</v>
      </c>
      <c r="AD598" s="1">
        <v>8819.08</v>
      </c>
      <c r="AE598">
        <v>321.66000000000003</v>
      </c>
      <c r="AF598" s="1">
        <v>235835.31</v>
      </c>
      <c r="AG598">
        <v>567</v>
      </c>
      <c r="AH598" s="1">
        <v>34524</v>
      </c>
      <c r="AI598" s="1">
        <v>60453</v>
      </c>
      <c r="AJ598">
        <v>38.99</v>
      </c>
      <c r="AK598">
        <v>27.1</v>
      </c>
      <c r="AL598">
        <v>31.5</v>
      </c>
      <c r="AM598">
        <v>4.2</v>
      </c>
      <c r="AN598">
        <v>0</v>
      </c>
      <c r="AO598">
        <v>0.58609999999999995</v>
      </c>
      <c r="AP598" s="1">
        <v>2049.62</v>
      </c>
      <c r="AQ598" s="1">
        <v>2031</v>
      </c>
      <c r="AR598" s="1">
        <v>7154.33</v>
      </c>
      <c r="AS598">
        <v>534.88</v>
      </c>
      <c r="AT598">
        <v>224.5</v>
      </c>
      <c r="AU598" s="1">
        <v>11994.42</v>
      </c>
      <c r="AV598" s="1">
        <v>3594.63</v>
      </c>
      <c r="AW598">
        <v>0.26550000000000001</v>
      </c>
      <c r="AX598" s="1">
        <v>7565.74</v>
      </c>
      <c r="AY598">
        <v>0.55889999999999995</v>
      </c>
      <c r="AZ598" s="1">
        <v>1774.71</v>
      </c>
      <c r="BA598">
        <v>0.13109999999999999</v>
      </c>
      <c r="BB598">
        <v>601.80999999999995</v>
      </c>
      <c r="BC598">
        <v>4.4499999999999998E-2</v>
      </c>
      <c r="BD598" s="1">
        <v>13536.88</v>
      </c>
      <c r="BE598" s="1">
        <v>2994.88</v>
      </c>
      <c r="BF598">
        <v>0.72609999999999997</v>
      </c>
      <c r="BG598">
        <v>0.49780000000000002</v>
      </c>
      <c r="BH598">
        <v>0.27400000000000002</v>
      </c>
      <c r="BI598">
        <v>0.1782</v>
      </c>
      <c r="BJ598">
        <v>2.52E-2</v>
      </c>
      <c r="BK598">
        <v>2.4799999999999999E-2</v>
      </c>
    </row>
    <row r="599" spans="1:63" x14ac:dyDescent="0.25">
      <c r="A599" t="s">
        <v>597</v>
      </c>
      <c r="B599">
        <v>49577</v>
      </c>
      <c r="C599">
        <v>70</v>
      </c>
      <c r="D599">
        <v>15.51</v>
      </c>
      <c r="E599" s="1">
        <v>1085.57</v>
      </c>
      <c r="F599">
        <v>989.52</v>
      </c>
      <c r="G599">
        <v>2E-3</v>
      </c>
      <c r="H599">
        <v>1E-3</v>
      </c>
      <c r="I599">
        <v>1E-3</v>
      </c>
      <c r="J599">
        <v>0</v>
      </c>
      <c r="K599">
        <v>7.7700000000000005E-2</v>
      </c>
      <c r="L599">
        <v>0.90529999999999999</v>
      </c>
      <c r="M599">
        <v>1.29E-2</v>
      </c>
      <c r="N599">
        <v>0.29530000000000001</v>
      </c>
      <c r="O599">
        <v>0</v>
      </c>
      <c r="P599">
        <v>0.11509999999999999</v>
      </c>
      <c r="Q599" s="1">
        <v>55641.94</v>
      </c>
      <c r="R599">
        <v>0.4839</v>
      </c>
      <c r="S599">
        <v>0.1613</v>
      </c>
      <c r="T599">
        <v>0.3548</v>
      </c>
      <c r="U599">
        <v>14</v>
      </c>
      <c r="V599" s="1">
        <v>52093.86</v>
      </c>
      <c r="W599">
        <v>72.59</v>
      </c>
      <c r="X599" s="1">
        <v>152408.13</v>
      </c>
      <c r="Y599">
        <v>0.87670000000000003</v>
      </c>
      <c r="Z599">
        <v>8.0600000000000005E-2</v>
      </c>
      <c r="AA599">
        <v>4.2700000000000002E-2</v>
      </c>
      <c r="AB599">
        <v>0.12330000000000001</v>
      </c>
      <c r="AC599">
        <v>152.41</v>
      </c>
      <c r="AD599" s="1">
        <v>5082.7299999999996</v>
      </c>
      <c r="AE599">
        <v>715.85</v>
      </c>
      <c r="AF599" s="1">
        <v>149126.71</v>
      </c>
      <c r="AG599">
        <v>394</v>
      </c>
      <c r="AH599" s="1">
        <v>41636</v>
      </c>
      <c r="AI599" s="1">
        <v>58242</v>
      </c>
      <c r="AJ599">
        <v>48.85</v>
      </c>
      <c r="AK599">
        <v>31.99</v>
      </c>
      <c r="AL599">
        <v>39.869999999999997</v>
      </c>
      <c r="AM599">
        <v>4</v>
      </c>
      <c r="AN599">
        <v>0</v>
      </c>
      <c r="AO599">
        <v>0.76439999999999997</v>
      </c>
      <c r="AP599" s="1">
        <v>1565.05</v>
      </c>
      <c r="AQ599" s="1">
        <v>2119.9699999999998</v>
      </c>
      <c r="AR599" s="1">
        <v>5790.36</v>
      </c>
      <c r="AS599">
        <v>693.97</v>
      </c>
      <c r="AT599">
        <v>141.33000000000001</v>
      </c>
      <c r="AU599" s="1">
        <v>10310.64</v>
      </c>
      <c r="AV599" s="1">
        <v>5654.91</v>
      </c>
      <c r="AW599">
        <v>0.49120000000000003</v>
      </c>
      <c r="AX599" s="1">
        <v>4408.21</v>
      </c>
      <c r="AY599">
        <v>0.38290000000000002</v>
      </c>
      <c r="AZ599" s="1">
        <v>1081.31</v>
      </c>
      <c r="BA599">
        <v>9.3899999999999997E-2</v>
      </c>
      <c r="BB599">
        <v>368.65</v>
      </c>
      <c r="BC599">
        <v>3.2000000000000001E-2</v>
      </c>
      <c r="BD599" s="1">
        <v>11513.08</v>
      </c>
      <c r="BE599" s="1">
        <v>4047.69</v>
      </c>
      <c r="BF599">
        <v>1.0018</v>
      </c>
      <c r="BG599">
        <v>0.57320000000000004</v>
      </c>
      <c r="BH599">
        <v>0.2011</v>
      </c>
      <c r="BI599">
        <v>0.1797</v>
      </c>
      <c r="BJ599">
        <v>2.35E-2</v>
      </c>
      <c r="BK599">
        <v>2.2499999999999999E-2</v>
      </c>
    </row>
    <row r="600" spans="1:63" x14ac:dyDescent="0.25">
      <c r="A600" t="s">
        <v>598</v>
      </c>
      <c r="B600">
        <v>49973</v>
      </c>
      <c r="C600">
        <v>41</v>
      </c>
      <c r="D600">
        <v>48.14</v>
      </c>
      <c r="E600" s="1">
        <v>1973.73</v>
      </c>
      <c r="F600" s="1">
        <v>1998.26</v>
      </c>
      <c r="G600">
        <v>4.4299999999999999E-2</v>
      </c>
      <c r="H600">
        <v>0</v>
      </c>
      <c r="I600">
        <v>0.22159999999999999</v>
      </c>
      <c r="J600">
        <v>1.1000000000000001E-3</v>
      </c>
      <c r="K600">
        <v>3.1099999999999999E-2</v>
      </c>
      <c r="L600">
        <v>0.6351</v>
      </c>
      <c r="M600">
        <v>6.6799999999999998E-2</v>
      </c>
      <c r="N600">
        <v>0.22</v>
      </c>
      <c r="O600">
        <v>3.5799999999999998E-2</v>
      </c>
      <c r="P600">
        <v>0.12429999999999999</v>
      </c>
      <c r="Q600" s="1">
        <v>65988.67</v>
      </c>
      <c r="R600">
        <v>0.10290000000000001</v>
      </c>
      <c r="S600">
        <v>0.19120000000000001</v>
      </c>
      <c r="T600">
        <v>0.70589999999999997</v>
      </c>
      <c r="U600">
        <v>18</v>
      </c>
      <c r="V600" s="1">
        <v>80077.279999999999</v>
      </c>
      <c r="W600">
        <v>109.65</v>
      </c>
      <c r="X600" s="1">
        <v>228001.35</v>
      </c>
      <c r="Y600">
        <v>0.72750000000000004</v>
      </c>
      <c r="Z600">
        <v>0.25629999999999997</v>
      </c>
      <c r="AA600">
        <v>1.6299999999999999E-2</v>
      </c>
      <c r="AB600">
        <v>0.27250000000000002</v>
      </c>
      <c r="AC600">
        <v>228</v>
      </c>
      <c r="AD600" s="1">
        <v>9715.83</v>
      </c>
      <c r="AE600" s="1">
        <v>1232.6099999999999</v>
      </c>
      <c r="AF600" s="1">
        <v>225754.48</v>
      </c>
      <c r="AG600">
        <v>552</v>
      </c>
      <c r="AH600" s="1">
        <v>35133</v>
      </c>
      <c r="AI600" s="1">
        <v>76004</v>
      </c>
      <c r="AJ600">
        <v>57.15</v>
      </c>
      <c r="AK600">
        <v>42.72</v>
      </c>
      <c r="AL600">
        <v>41.38</v>
      </c>
      <c r="AM600">
        <v>4.68</v>
      </c>
      <c r="AN600">
        <v>0</v>
      </c>
      <c r="AO600">
        <v>0.86409999999999998</v>
      </c>
      <c r="AP600" s="1">
        <v>1629.77</v>
      </c>
      <c r="AQ600" s="1">
        <v>2223</v>
      </c>
      <c r="AR600" s="1">
        <v>7286.05</v>
      </c>
      <c r="AS600">
        <v>776.37</v>
      </c>
      <c r="AT600">
        <v>267.70999999999998</v>
      </c>
      <c r="AU600" s="1">
        <v>12182.86</v>
      </c>
      <c r="AV600" s="1">
        <v>2685.16</v>
      </c>
      <c r="AW600">
        <v>0.20369999999999999</v>
      </c>
      <c r="AX600" s="1">
        <v>8469.7999999999993</v>
      </c>
      <c r="AY600">
        <v>0.64259999999999995</v>
      </c>
      <c r="AZ600" s="1">
        <v>1280.6600000000001</v>
      </c>
      <c r="BA600">
        <v>9.7199999999999995E-2</v>
      </c>
      <c r="BB600">
        <v>745.45</v>
      </c>
      <c r="BC600">
        <v>5.6599999999999998E-2</v>
      </c>
      <c r="BD600" s="1">
        <v>13181.06</v>
      </c>
      <c r="BE600">
        <v>644.57000000000005</v>
      </c>
      <c r="BF600">
        <v>6.6900000000000001E-2</v>
      </c>
      <c r="BG600">
        <v>0.57620000000000005</v>
      </c>
      <c r="BH600">
        <v>0.22090000000000001</v>
      </c>
      <c r="BI600">
        <v>0.16669999999999999</v>
      </c>
      <c r="BJ600">
        <v>3.6200000000000003E-2</v>
      </c>
      <c r="BK600">
        <v>0</v>
      </c>
    </row>
    <row r="601" spans="1:63" x14ac:dyDescent="0.25">
      <c r="A601" t="s">
        <v>599</v>
      </c>
      <c r="B601">
        <v>45120</v>
      </c>
      <c r="C601">
        <v>42</v>
      </c>
      <c r="D601">
        <v>91.43</v>
      </c>
      <c r="E601" s="1">
        <v>3840.26</v>
      </c>
      <c r="F601" s="1">
        <v>3569.3</v>
      </c>
      <c r="G601">
        <v>1.83E-2</v>
      </c>
      <c r="H601">
        <v>6.9999999999999999E-4</v>
      </c>
      <c r="I601">
        <v>3.09E-2</v>
      </c>
      <c r="J601">
        <v>1E-3</v>
      </c>
      <c r="K601">
        <v>2.7400000000000001E-2</v>
      </c>
      <c r="L601">
        <v>0.84919999999999995</v>
      </c>
      <c r="M601">
        <v>7.2599999999999998E-2</v>
      </c>
      <c r="N601">
        <v>0.48449999999999999</v>
      </c>
      <c r="O601">
        <v>1.1599999999999999E-2</v>
      </c>
      <c r="P601">
        <v>0.14369999999999999</v>
      </c>
      <c r="Q601" s="1">
        <v>55890.45</v>
      </c>
      <c r="R601">
        <v>0.25700000000000001</v>
      </c>
      <c r="S601">
        <v>0.21690000000000001</v>
      </c>
      <c r="T601">
        <v>0.52610000000000001</v>
      </c>
      <c r="U601">
        <v>20</v>
      </c>
      <c r="V601" s="1">
        <v>78761.649999999994</v>
      </c>
      <c r="W601">
        <v>185.75</v>
      </c>
      <c r="X601" s="1">
        <v>164656.03</v>
      </c>
      <c r="Y601">
        <v>0.66479999999999995</v>
      </c>
      <c r="Z601">
        <v>0.29859999999999998</v>
      </c>
      <c r="AA601">
        <v>3.6600000000000001E-2</v>
      </c>
      <c r="AB601">
        <v>0.3352</v>
      </c>
      <c r="AC601">
        <v>164.66</v>
      </c>
      <c r="AD601" s="1">
        <v>8017.59</v>
      </c>
      <c r="AE601">
        <v>850.4</v>
      </c>
      <c r="AF601" s="1">
        <v>162363.93</v>
      </c>
      <c r="AG601">
        <v>438</v>
      </c>
      <c r="AH601" s="1">
        <v>32198</v>
      </c>
      <c r="AI601" s="1">
        <v>59944</v>
      </c>
      <c r="AJ601">
        <v>77.7</v>
      </c>
      <c r="AK601">
        <v>44.22</v>
      </c>
      <c r="AL601">
        <v>55.1</v>
      </c>
      <c r="AM601">
        <v>3.8</v>
      </c>
      <c r="AN601">
        <v>0</v>
      </c>
      <c r="AO601">
        <v>1.0233000000000001</v>
      </c>
      <c r="AP601" s="1">
        <v>1349.83</v>
      </c>
      <c r="AQ601" s="1">
        <v>2029.19</v>
      </c>
      <c r="AR601" s="1">
        <v>6715.67</v>
      </c>
      <c r="AS601">
        <v>572.61</v>
      </c>
      <c r="AT601">
        <v>246.33</v>
      </c>
      <c r="AU601" s="1">
        <v>10913.63</v>
      </c>
      <c r="AV601" s="1">
        <v>4912.03</v>
      </c>
      <c r="AW601">
        <v>0.35110000000000002</v>
      </c>
      <c r="AX601" s="1">
        <v>7306.78</v>
      </c>
      <c r="AY601">
        <v>0.52229999999999999</v>
      </c>
      <c r="AZ601">
        <v>880.52</v>
      </c>
      <c r="BA601">
        <v>6.2899999999999998E-2</v>
      </c>
      <c r="BB601">
        <v>890.97</v>
      </c>
      <c r="BC601">
        <v>6.3700000000000007E-2</v>
      </c>
      <c r="BD601" s="1">
        <v>13990.3</v>
      </c>
      <c r="BE601" s="1">
        <v>2210.9</v>
      </c>
      <c r="BF601">
        <v>0.43090000000000001</v>
      </c>
      <c r="BG601">
        <v>0.5323</v>
      </c>
      <c r="BH601">
        <v>0.23269999999999999</v>
      </c>
      <c r="BI601">
        <v>0.1772</v>
      </c>
      <c r="BJ601">
        <v>4.1200000000000001E-2</v>
      </c>
      <c r="BK601">
        <v>1.66E-2</v>
      </c>
    </row>
    <row r="602" spans="1:63" x14ac:dyDescent="0.25">
      <c r="A602" t="s">
        <v>600</v>
      </c>
      <c r="B602">
        <v>45138</v>
      </c>
      <c r="C602">
        <v>19</v>
      </c>
      <c r="D602">
        <v>515.64</v>
      </c>
      <c r="E602" s="1">
        <v>9797.18</v>
      </c>
      <c r="F602" s="1">
        <v>9679.1</v>
      </c>
      <c r="G602">
        <v>5.6800000000000003E-2</v>
      </c>
      <c r="H602">
        <v>6.9999999999999999E-4</v>
      </c>
      <c r="I602">
        <v>8.9399999999999993E-2</v>
      </c>
      <c r="J602">
        <v>5.9999999999999995E-4</v>
      </c>
      <c r="K602">
        <v>8.4599999999999995E-2</v>
      </c>
      <c r="L602">
        <v>0.6915</v>
      </c>
      <c r="M602">
        <v>7.6399999999999996E-2</v>
      </c>
      <c r="N602">
        <v>0.25569999999999998</v>
      </c>
      <c r="O602">
        <v>4.9500000000000002E-2</v>
      </c>
      <c r="P602">
        <v>0.13320000000000001</v>
      </c>
      <c r="Q602" s="1">
        <v>71182.8</v>
      </c>
      <c r="R602">
        <v>0.2671</v>
      </c>
      <c r="S602">
        <v>0.19040000000000001</v>
      </c>
      <c r="T602">
        <v>0.54249999999999998</v>
      </c>
      <c r="U602">
        <v>49</v>
      </c>
      <c r="V602" s="1">
        <v>103531.57</v>
      </c>
      <c r="W602">
        <v>199.93</v>
      </c>
      <c r="X602" s="1">
        <v>187984.43</v>
      </c>
      <c r="Y602">
        <v>0.7581</v>
      </c>
      <c r="Z602">
        <v>0.21890000000000001</v>
      </c>
      <c r="AA602">
        <v>2.3099999999999999E-2</v>
      </c>
      <c r="AB602">
        <v>0.2419</v>
      </c>
      <c r="AC602">
        <v>187.98</v>
      </c>
      <c r="AD602" s="1">
        <v>10608.68</v>
      </c>
      <c r="AE602" s="1">
        <v>1101.98</v>
      </c>
      <c r="AF602" s="1">
        <v>200516.24</v>
      </c>
      <c r="AG602">
        <v>522</v>
      </c>
      <c r="AH602" s="1">
        <v>48979</v>
      </c>
      <c r="AI602" s="1">
        <v>81094</v>
      </c>
      <c r="AJ602">
        <v>93.14</v>
      </c>
      <c r="AK602">
        <v>51.34</v>
      </c>
      <c r="AL602">
        <v>70.2</v>
      </c>
      <c r="AM602">
        <v>4.5</v>
      </c>
      <c r="AN602">
        <v>0</v>
      </c>
      <c r="AO602">
        <v>0.86099999999999999</v>
      </c>
      <c r="AP602" s="1">
        <v>1596.18</v>
      </c>
      <c r="AQ602" s="1">
        <v>2068.25</v>
      </c>
      <c r="AR602" s="1">
        <v>7891.04</v>
      </c>
      <c r="AS602">
        <v>698.03</v>
      </c>
      <c r="AT602">
        <v>609.07000000000005</v>
      </c>
      <c r="AU602" s="1">
        <v>12862.58</v>
      </c>
      <c r="AV602" s="1">
        <v>3716.81</v>
      </c>
      <c r="AW602">
        <v>0.25990000000000002</v>
      </c>
      <c r="AX602" s="1">
        <v>9601.89</v>
      </c>
      <c r="AY602">
        <v>0.67149999999999999</v>
      </c>
      <c r="AZ602">
        <v>534.24</v>
      </c>
      <c r="BA602">
        <v>3.7400000000000003E-2</v>
      </c>
      <c r="BB602">
        <v>446.82</v>
      </c>
      <c r="BC602">
        <v>3.1199999999999999E-2</v>
      </c>
      <c r="BD602" s="1">
        <v>14299.77</v>
      </c>
      <c r="BE602" s="1">
        <v>1461.09</v>
      </c>
      <c r="BF602">
        <v>0.2034</v>
      </c>
      <c r="BG602">
        <v>0.61199999999999999</v>
      </c>
      <c r="BH602">
        <v>0.2402</v>
      </c>
      <c r="BI602">
        <v>0.1024</v>
      </c>
      <c r="BJ602">
        <v>3.0099999999999998E-2</v>
      </c>
      <c r="BK602">
        <v>1.5299999999999999E-2</v>
      </c>
    </row>
    <row r="603" spans="1:63" x14ac:dyDescent="0.25">
      <c r="A603" t="s">
        <v>601</v>
      </c>
      <c r="B603">
        <v>46524</v>
      </c>
      <c r="C603">
        <v>168</v>
      </c>
      <c r="D603">
        <v>6.28</v>
      </c>
      <c r="E603" s="1">
        <v>1054.22</v>
      </c>
      <c r="F603" s="1">
        <v>1067.54</v>
      </c>
      <c r="G603">
        <v>5.1000000000000004E-3</v>
      </c>
      <c r="H603">
        <v>0</v>
      </c>
      <c r="I603">
        <v>2.7000000000000001E-3</v>
      </c>
      <c r="J603">
        <v>3.2000000000000002E-3</v>
      </c>
      <c r="K603">
        <v>1.4999999999999999E-2</v>
      </c>
      <c r="L603">
        <v>0.95569999999999999</v>
      </c>
      <c r="M603">
        <v>1.83E-2</v>
      </c>
      <c r="N603">
        <v>0.39360000000000001</v>
      </c>
      <c r="O603">
        <v>1.9E-3</v>
      </c>
      <c r="P603">
        <v>0.1414</v>
      </c>
      <c r="Q603" s="1">
        <v>47882.71</v>
      </c>
      <c r="R603">
        <v>0.375</v>
      </c>
      <c r="S603">
        <v>6.9400000000000003E-2</v>
      </c>
      <c r="T603">
        <v>0.55559999999999998</v>
      </c>
      <c r="U603">
        <v>12.3</v>
      </c>
      <c r="V603" s="1">
        <v>56951.46</v>
      </c>
      <c r="W603">
        <v>81.19</v>
      </c>
      <c r="X603" s="1">
        <v>167036.43</v>
      </c>
      <c r="Y603">
        <v>0.873</v>
      </c>
      <c r="Z603">
        <v>7.9500000000000001E-2</v>
      </c>
      <c r="AA603">
        <v>4.7399999999999998E-2</v>
      </c>
      <c r="AB603">
        <v>0.127</v>
      </c>
      <c r="AC603">
        <v>167.04</v>
      </c>
      <c r="AD603" s="1">
        <v>4495.97</v>
      </c>
      <c r="AE603">
        <v>495.1</v>
      </c>
      <c r="AF603" s="1">
        <v>131446.96</v>
      </c>
      <c r="AG603">
        <v>298</v>
      </c>
      <c r="AH603" s="1">
        <v>30779</v>
      </c>
      <c r="AI603" s="1">
        <v>48084</v>
      </c>
      <c r="AJ603">
        <v>54.6</v>
      </c>
      <c r="AK603">
        <v>24.6</v>
      </c>
      <c r="AL603">
        <v>35.85</v>
      </c>
      <c r="AM603">
        <v>5.6</v>
      </c>
      <c r="AN603">
        <v>0</v>
      </c>
      <c r="AO603">
        <v>1.0831999999999999</v>
      </c>
      <c r="AP603" s="1">
        <v>1621.72</v>
      </c>
      <c r="AQ603" s="1">
        <v>1890.85</v>
      </c>
      <c r="AR603" s="1">
        <v>5398</v>
      </c>
      <c r="AS603">
        <v>502.78</v>
      </c>
      <c r="AT603">
        <v>357.46</v>
      </c>
      <c r="AU603" s="1">
        <v>9770.86</v>
      </c>
      <c r="AV603" s="1">
        <v>6143.15</v>
      </c>
      <c r="AW603">
        <v>0.50839999999999996</v>
      </c>
      <c r="AX603" s="1">
        <v>3410.28</v>
      </c>
      <c r="AY603">
        <v>0.28220000000000001</v>
      </c>
      <c r="AZ603" s="1">
        <v>1672.44</v>
      </c>
      <c r="BA603">
        <v>0.1384</v>
      </c>
      <c r="BB603">
        <v>856.74</v>
      </c>
      <c r="BC603">
        <v>7.0900000000000005E-2</v>
      </c>
      <c r="BD603" s="1">
        <v>12082.62</v>
      </c>
      <c r="BE603" s="1">
        <v>5966.93</v>
      </c>
      <c r="BF603">
        <v>2.1833999999999998</v>
      </c>
      <c r="BG603">
        <v>0.49809999999999999</v>
      </c>
      <c r="BH603">
        <v>0.23330000000000001</v>
      </c>
      <c r="BI603">
        <v>0.21429999999999999</v>
      </c>
      <c r="BJ603">
        <v>3.7900000000000003E-2</v>
      </c>
      <c r="BK603">
        <v>1.6400000000000001E-2</v>
      </c>
    </row>
    <row r="604" spans="1:63" x14ac:dyDescent="0.25">
      <c r="A604" t="s">
        <v>602</v>
      </c>
      <c r="B604">
        <v>45146</v>
      </c>
      <c r="C604">
        <v>3</v>
      </c>
      <c r="D604">
        <v>638.70000000000005</v>
      </c>
      <c r="E604" s="1">
        <v>1916.1</v>
      </c>
      <c r="F604" s="1">
        <v>1882.44</v>
      </c>
      <c r="G604">
        <v>3.1699999999999999E-2</v>
      </c>
      <c r="H604">
        <v>1.1000000000000001E-3</v>
      </c>
      <c r="I604">
        <v>0.10979999999999999</v>
      </c>
      <c r="J604">
        <v>0</v>
      </c>
      <c r="K604">
        <v>1.9E-2</v>
      </c>
      <c r="L604">
        <v>0.77710000000000001</v>
      </c>
      <c r="M604">
        <v>6.13E-2</v>
      </c>
      <c r="N604">
        <v>5.4100000000000002E-2</v>
      </c>
      <c r="O604">
        <v>4.7000000000000002E-3</v>
      </c>
      <c r="P604">
        <v>8.3699999999999997E-2</v>
      </c>
      <c r="Q604" s="1">
        <v>73656.3</v>
      </c>
      <c r="R604">
        <v>0.25</v>
      </c>
      <c r="S604">
        <v>9.1499999999999998E-2</v>
      </c>
      <c r="T604">
        <v>0.65849999999999997</v>
      </c>
      <c r="U604">
        <v>14.4</v>
      </c>
      <c r="V604" s="1">
        <v>89578.02</v>
      </c>
      <c r="W604">
        <v>132.30000000000001</v>
      </c>
      <c r="X604" s="1">
        <v>156486.21</v>
      </c>
      <c r="Y604">
        <v>0.95540000000000003</v>
      </c>
      <c r="Z604">
        <v>2.9700000000000001E-2</v>
      </c>
      <c r="AA604">
        <v>1.49E-2</v>
      </c>
      <c r="AB604">
        <v>4.4600000000000001E-2</v>
      </c>
      <c r="AC604">
        <v>156.49</v>
      </c>
      <c r="AD604" s="1">
        <v>5438.55</v>
      </c>
      <c r="AE604">
        <v>897.97</v>
      </c>
      <c r="AF604" s="1">
        <v>181495.75</v>
      </c>
      <c r="AG604">
        <v>482</v>
      </c>
      <c r="AH604" s="1">
        <v>70460</v>
      </c>
      <c r="AI604" s="1">
        <v>144131</v>
      </c>
      <c r="AJ604">
        <v>83.23</v>
      </c>
      <c r="AK604">
        <v>33.840000000000003</v>
      </c>
      <c r="AL604">
        <v>39.76</v>
      </c>
      <c r="AM604">
        <v>3.85</v>
      </c>
      <c r="AN604" s="1">
        <v>3558.88</v>
      </c>
      <c r="AO604">
        <v>0.67459999999999998</v>
      </c>
      <c r="AP604" s="1">
        <v>2007.54</v>
      </c>
      <c r="AQ604" s="1">
        <v>1467.66</v>
      </c>
      <c r="AR604" s="1">
        <v>8222.77</v>
      </c>
      <c r="AS604">
        <v>852.66</v>
      </c>
      <c r="AT604">
        <v>618.59</v>
      </c>
      <c r="AU604" s="1">
        <v>13169.25</v>
      </c>
      <c r="AV604" s="1">
        <v>3655.87</v>
      </c>
      <c r="AW604">
        <v>0.2797</v>
      </c>
      <c r="AX604" s="1">
        <v>8377.67</v>
      </c>
      <c r="AY604">
        <v>0.64100000000000001</v>
      </c>
      <c r="AZ604">
        <v>768.28</v>
      </c>
      <c r="BA604">
        <v>5.8799999999999998E-2</v>
      </c>
      <c r="BB604">
        <v>267.02999999999997</v>
      </c>
      <c r="BC604">
        <v>2.0400000000000001E-2</v>
      </c>
      <c r="BD604" s="1">
        <v>13068.85</v>
      </c>
      <c r="BE604" s="1">
        <v>2811.36</v>
      </c>
      <c r="BF604">
        <v>0.29239999999999999</v>
      </c>
      <c r="BG604">
        <v>0.62970000000000004</v>
      </c>
      <c r="BH604">
        <v>0.19739999999999999</v>
      </c>
      <c r="BI604">
        <v>0.1051</v>
      </c>
      <c r="BJ604">
        <v>3.78E-2</v>
      </c>
      <c r="BK604">
        <v>0.03</v>
      </c>
    </row>
    <row r="605" spans="1:63" x14ac:dyDescent="0.25">
      <c r="A605" t="s">
        <v>603</v>
      </c>
      <c r="B605">
        <v>45153</v>
      </c>
      <c r="C605">
        <v>126</v>
      </c>
      <c r="D605">
        <v>38.31</v>
      </c>
      <c r="E605" s="1">
        <v>4826.78</v>
      </c>
      <c r="F605" s="1">
        <v>4263.54</v>
      </c>
      <c r="G605">
        <v>4.8999999999999998E-3</v>
      </c>
      <c r="H605">
        <v>6.9999999999999999E-4</v>
      </c>
      <c r="I605">
        <v>0.12330000000000001</v>
      </c>
      <c r="J605">
        <v>1.1999999999999999E-3</v>
      </c>
      <c r="K605">
        <v>1.8599999999999998E-2</v>
      </c>
      <c r="L605">
        <v>0.74050000000000005</v>
      </c>
      <c r="M605">
        <v>0.1108</v>
      </c>
      <c r="N605">
        <v>0.62929999999999997</v>
      </c>
      <c r="O605">
        <v>3.7000000000000002E-3</v>
      </c>
      <c r="P605">
        <v>0.16220000000000001</v>
      </c>
      <c r="Q605" s="1">
        <v>55567.94</v>
      </c>
      <c r="R605">
        <v>0.44779999999999998</v>
      </c>
      <c r="S605">
        <v>0.1716</v>
      </c>
      <c r="T605">
        <v>0.38059999999999999</v>
      </c>
      <c r="U605">
        <v>32.299999999999997</v>
      </c>
      <c r="V605" s="1">
        <v>90519.26</v>
      </c>
      <c r="W605">
        <v>143.97</v>
      </c>
      <c r="X605" s="1">
        <v>134943.01</v>
      </c>
      <c r="Y605">
        <v>0.8236</v>
      </c>
      <c r="Z605">
        <v>0.13800000000000001</v>
      </c>
      <c r="AA605">
        <v>3.8399999999999997E-2</v>
      </c>
      <c r="AB605">
        <v>0.1764</v>
      </c>
      <c r="AC605">
        <v>134.94</v>
      </c>
      <c r="AD605" s="1">
        <v>4758.84</v>
      </c>
      <c r="AE605">
        <v>651.41</v>
      </c>
      <c r="AF605" s="1">
        <v>137350.71</v>
      </c>
      <c r="AG605">
        <v>338</v>
      </c>
      <c r="AH605" s="1">
        <v>29813</v>
      </c>
      <c r="AI605" s="1">
        <v>47867</v>
      </c>
      <c r="AJ605">
        <v>44.75</v>
      </c>
      <c r="AK605">
        <v>34.71</v>
      </c>
      <c r="AL605">
        <v>35.94</v>
      </c>
      <c r="AM605">
        <v>4.3</v>
      </c>
      <c r="AN605">
        <v>736.44</v>
      </c>
      <c r="AO605">
        <v>1.4971000000000001</v>
      </c>
      <c r="AP605" s="1">
        <v>1387.9</v>
      </c>
      <c r="AQ605" s="1">
        <v>1773.7</v>
      </c>
      <c r="AR605" s="1">
        <v>6499.86</v>
      </c>
      <c r="AS605">
        <v>594.84</v>
      </c>
      <c r="AT605">
        <v>301.72000000000003</v>
      </c>
      <c r="AU605" s="1">
        <v>10558.02</v>
      </c>
      <c r="AV605" s="1">
        <v>5909.97</v>
      </c>
      <c r="AW605">
        <v>0.45300000000000001</v>
      </c>
      <c r="AX605" s="1">
        <v>5344.5</v>
      </c>
      <c r="AY605">
        <v>0.40970000000000001</v>
      </c>
      <c r="AZ605">
        <v>588.69000000000005</v>
      </c>
      <c r="BA605">
        <v>4.5100000000000001E-2</v>
      </c>
      <c r="BB605" s="1">
        <v>1202.82</v>
      </c>
      <c r="BC605">
        <v>9.2200000000000004E-2</v>
      </c>
      <c r="BD605" s="1">
        <v>13045.98</v>
      </c>
      <c r="BE605" s="1">
        <v>3124.21</v>
      </c>
      <c r="BF605">
        <v>0.94579999999999997</v>
      </c>
      <c r="BG605">
        <v>0.48830000000000001</v>
      </c>
      <c r="BH605">
        <v>0.1598</v>
      </c>
      <c r="BI605">
        <v>0.28149999999999997</v>
      </c>
      <c r="BJ605">
        <v>2.75E-2</v>
      </c>
      <c r="BK605">
        <v>4.2900000000000001E-2</v>
      </c>
    </row>
    <row r="606" spans="1:63" x14ac:dyDescent="0.25">
      <c r="A606" t="s">
        <v>604</v>
      </c>
      <c r="B606">
        <v>45674</v>
      </c>
      <c r="C606">
        <v>17</v>
      </c>
      <c r="D606">
        <v>33.14</v>
      </c>
      <c r="E606">
        <v>563.37</v>
      </c>
      <c r="F606">
        <v>673.37</v>
      </c>
      <c r="G606">
        <v>1.7399999999999999E-2</v>
      </c>
      <c r="H606">
        <v>0</v>
      </c>
      <c r="I606">
        <v>8.43E-2</v>
      </c>
      <c r="J606">
        <v>7.4000000000000003E-3</v>
      </c>
      <c r="K606">
        <v>5.8900000000000001E-2</v>
      </c>
      <c r="L606">
        <v>0.67610000000000003</v>
      </c>
      <c r="M606">
        <v>0.15590000000000001</v>
      </c>
      <c r="N606">
        <v>0.34820000000000001</v>
      </c>
      <c r="O606">
        <v>0</v>
      </c>
      <c r="P606">
        <v>0.12559999999999999</v>
      </c>
      <c r="Q606" s="1">
        <v>61311.07</v>
      </c>
      <c r="R606">
        <v>0.2167</v>
      </c>
      <c r="S606">
        <v>0.15</v>
      </c>
      <c r="T606">
        <v>0.63329999999999997</v>
      </c>
      <c r="U606">
        <v>7.4</v>
      </c>
      <c r="V606" s="1">
        <v>74706.490000000005</v>
      </c>
      <c r="W606">
        <v>73.72</v>
      </c>
      <c r="X606" s="1">
        <v>231471.13</v>
      </c>
      <c r="Y606">
        <v>0.89529999999999998</v>
      </c>
      <c r="Z606">
        <v>9.2499999999999999E-2</v>
      </c>
      <c r="AA606">
        <v>1.2200000000000001E-2</v>
      </c>
      <c r="AB606">
        <v>0.1047</v>
      </c>
      <c r="AC606">
        <v>231.47</v>
      </c>
      <c r="AD606" s="1">
        <v>8879.65</v>
      </c>
      <c r="AE606" s="1">
        <v>1158.18</v>
      </c>
      <c r="AF606" s="1">
        <v>192635.85</v>
      </c>
      <c r="AG606">
        <v>506</v>
      </c>
      <c r="AH606" s="1">
        <v>38922</v>
      </c>
      <c r="AI606" s="1">
        <v>71028</v>
      </c>
      <c r="AJ606">
        <v>69.7</v>
      </c>
      <c r="AK606">
        <v>37.33</v>
      </c>
      <c r="AL606">
        <v>44.27</v>
      </c>
      <c r="AM606">
        <v>4.3</v>
      </c>
      <c r="AN606" s="1">
        <v>2467.84</v>
      </c>
      <c r="AO606">
        <v>1.4839</v>
      </c>
      <c r="AP606" s="1">
        <v>2099.29</v>
      </c>
      <c r="AQ606" s="1">
        <v>1594.51</v>
      </c>
      <c r="AR606" s="1">
        <v>7084.46</v>
      </c>
      <c r="AS606">
        <v>378.27</v>
      </c>
      <c r="AT606">
        <v>393.55</v>
      </c>
      <c r="AU606" s="1">
        <v>11550.09</v>
      </c>
      <c r="AV606" s="1">
        <v>2831.39</v>
      </c>
      <c r="AW606">
        <v>0.20569999999999999</v>
      </c>
      <c r="AX606" s="1">
        <v>8331.5300000000007</v>
      </c>
      <c r="AY606">
        <v>0.60540000000000005</v>
      </c>
      <c r="AZ606" s="1">
        <v>2021.78</v>
      </c>
      <c r="BA606">
        <v>0.1469</v>
      </c>
      <c r="BB606">
        <v>578.15</v>
      </c>
      <c r="BC606">
        <v>4.2000000000000003E-2</v>
      </c>
      <c r="BD606" s="1">
        <v>13762.85</v>
      </c>
      <c r="BE606" s="1">
        <v>3575.5</v>
      </c>
      <c r="BF606">
        <v>0.52949999999999997</v>
      </c>
      <c r="BG606">
        <v>0.60250000000000004</v>
      </c>
      <c r="BH606">
        <v>0.21879999999999999</v>
      </c>
      <c r="BI606">
        <v>0.14610000000000001</v>
      </c>
      <c r="BJ606">
        <v>2.1399999999999999E-2</v>
      </c>
      <c r="BK606">
        <v>1.12E-2</v>
      </c>
    </row>
    <row r="607" spans="1:63" x14ac:dyDescent="0.25">
      <c r="A607" t="s">
        <v>605</v>
      </c>
      <c r="B607">
        <v>45161</v>
      </c>
      <c r="C607">
        <v>46</v>
      </c>
      <c r="D607">
        <v>210.04</v>
      </c>
      <c r="E607" s="1">
        <v>9661.89</v>
      </c>
      <c r="F607" s="1">
        <v>5250.55</v>
      </c>
      <c r="G607">
        <v>8.9999999999999998E-4</v>
      </c>
      <c r="H607">
        <v>0</v>
      </c>
      <c r="I607">
        <v>0.62180000000000002</v>
      </c>
      <c r="J607">
        <v>1E-3</v>
      </c>
      <c r="K607">
        <v>0.16200000000000001</v>
      </c>
      <c r="L607">
        <v>0.1447</v>
      </c>
      <c r="M607">
        <v>6.9599999999999995E-2</v>
      </c>
      <c r="N607">
        <v>0.99529999999999996</v>
      </c>
      <c r="O607">
        <v>4.0599999999999997E-2</v>
      </c>
      <c r="P607">
        <v>0.18390000000000001</v>
      </c>
      <c r="Q607" s="1">
        <v>56095.64</v>
      </c>
      <c r="R607">
        <v>0.4793</v>
      </c>
      <c r="S607">
        <v>0.1192</v>
      </c>
      <c r="T607">
        <v>0.40150000000000002</v>
      </c>
      <c r="U607">
        <v>58.5</v>
      </c>
      <c r="V607" s="1">
        <v>83942.86</v>
      </c>
      <c r="W607">
        <v>164.62</v>
      </c>
      <c r="X607" s="1">
        <v>53395.89</v>
      </c>
      <c r="Y607">
        <v>0.55640000000000001</v>
      </c>
      <c r="Z607">
        <v>0.32029999999999997</v>
      </c>
      <c r="AA607">
        <v>0.12330000000000001</v>
      </c>
      <c r="AB607">
        <v>0.44359999999999999</v>
      </c>
      <c r="AC607">
        <v>53.4</v>
      </c>
      <c r="AD607" s="1">
        <v>2815.15</v>
      </c>
      <c r="AE607">
        <v>395.78</v>
      </c>
      <c r="AF607" s="1">
        <v>40116.76</v>
      </c>
      <c r="AG607">
        <v>3</v>
      </c>
      <c r="AH607" s="1">
        <v>19630</v>
      </c>
      <c r="AI607" s="1">
        <v>29782</v>
      </c>
      <c r="AJ607">
        <v>58.2</v>
      </c>
      <c r="AK607">
        <v>49.19</v>
      </c>
      <c r="AL607">
        <v>56.74</v>
      </c>
      <c r="AM607">
        <v>4.2</v>
      </c>
      <c r="AN607">
        <v>0</v>
      </c>
      <c r="AO607">
        <v>1.3571</v>
      </c>
      <c r="AP607" s="1">
        <v>2416.9499999999998</v>
      </c>
      <c r="AQ607" s="1">
        <v>3571.95</v>
      </c>
      <c r="AR607" s="1">
        <v>8609.83</v>
      </c>
      <c r="AS607">
        <v>944.27</v>
      </c>
      <c r="AT607" s="1">
        <v>1017.64</v>
      </c>
      <c r="AU607" s="1">
        <v>16560.62</v>
      </c>
      <c r="AV607" s="1">
        <v>18463.830000000002</v>
      </c>
      <c r="AW607">
        <v>0.69910000000000005</v>
      </c>
      <c r="AX607" s="1">
        <v>4190.9799999999996</v>
      </c>
      <c r="AY607">
        <v>0.15870000000000001</v>
      </c>
      <c r="AZ607">
        <v>300.57</v>
      </c>
      <c r="BA607">
        <v>1.14E-2</v>
      </c>
      <c r="BB607" s="1">
        <v>3457.16</v>
      </c>
      <c r="BC607">
        <v>0.13089999999999999</v>
      </c>
      <c r="BD607" s="1">
        <v>26412.55</v>
      </c>
      <c r="BE607" s="1">
        <v>5644.18</v>
      </c>
      <c r="BF607">
        <v>5.2572999999999999</v>
      </c>
      <c r="BG607">
        <v>0.37240000000000001</v>
      </c>
      <c r="BH607">
        <v>0.19040000000000001</v>
      </c>
      <c r="BI607">
        <v>0.41410000000000002</v>
      </c>
      <c r="BJ607">
        <v>1.38E-2</v>
      </c>
      <c r="BK607">
        <v>9.1999999999999998E-3</v>
      </c>
    </row>
    <row r="608" spans="1:63" x14ac:dyDescent="0.25">
      <c r="A608" t="s">
        <v>606</v>
      </c>
      <c r="B608">
        <v>49544</v>
      </c>
      <c r="C608">
        <v>104</v>
      </c>
      <c r="D608">
        <v>13.74</v>
      </c>
      <c r="E608" s="1">
        <v>1429.18</v>
      </c>
      <c r="F608" s="1">
        <v>1272.77</v>
      </c>
      <c r="G608">
        <v>4.7000000000000002E-3</v>
      </c>
      <c r="H608">
        <v>8.0000000000000004E-4</v>
      </c>
      <c r="I608">
        <v>6.6E-3</v>
      </c>
      <c r="J608">
        <v>1E-4</v>
      </c>
      <c r="K608">
        <v>2.3999999999999998E-3</v>
      </c>
      <c r="L608">
        <v>0.95709999999999995</v>
      </c>
      <c r="M608">
        <v>2.8299999999999999E-2</v>
      </c>
      <c r="N608">
        <v>0.36359999999999998</v>
      </c>
      <c r="O608">
        <v>8.0000000000000004E-4</v>
      </c>
      <c r="P608">
        <v>0.1275</v>
      </c>
      <c r="Q608" s="1">
        <v>58563.71</v>
      </c>
      <c r="R608">
        <v>0.1067</v>
      </c>
      <c r="S608">
        <v>0.16</v>
      </c>
      <c r="T608">
        <v>0.73329999999999995</v>
      </c>
      <c r="U608">
        <v>7</v>
      </c>
      <c r="V608" s="1">
        <v>67464.429999999993</v>
      </c>
      <c r="W608">
        <v>191.84</v>
      </c>
      <c r="X608" s="1">
        <v>140051.97</v>
      </c>
      <c r="Y608">
        <v>0.76390000000000002</v>
      </c>
      <c r="Z608">
        <v>0.1812</v>
      </c>
      <c r="AA608">
        <v>5.4899999999999997E-2</v>
      </c>
      <c r="AB608">
        <v>0.2361</v>
      </c>
      <c r="AC608">
        <v>140.05000000000001</v>
      </c>
      <c r="AD608" s="1">
        <v>3433.45</v>
      </c>
      <c r="AE608">
        <v>378.47</v>
      </c>
      <c r="AF608" s="1">
        <v>137921.57999999999</v>
      </c>
      <c r="AG608">
        <v>341</v>
      </c>
      <c r="AH608" s="1">
        <v>37127</v>
      </c>
      <c r="AI608" s="1">
        <v>55096</v>
      </c>
      <c r="AJ608">
        <v>33.700000000000003</v>
      </c>
      <c r="AK608">
        <v>23.74</v>
      </c>
      <c r="AL608">
        <v>25.02</v>
      </c>
      <c r="AM608">
        <v>4.7</v>
      </c>
      <c r="AN608">
        <v>54.91</v>
      </c>
      <c r="AO608">
        <v>0.64370000000000005</v>
      </c>
      <c r="AP608" s="1">
        <v>1446.49</v>
      </c>
      <c r="AQ608" s="1">
        <v>1785.55</v>
      </c>
      <c r="AR608" s="1">
        <v>5652.56</v>
      </c>
      <c r="AS608">
        <v>722.04</v>
      </c>
      <c r="AT608">
        <v>151.47</v>
      </c>
      <c r="AU608" s="1">
        <v>9758.1200000000008</v>
      </c>
      <c r="AV608" s="1">
        <v>5472.68</v>
      </c>
      <c r="AW608">
        <v>0.49709999999999999</v>
      </c>
      <c r="AX608" s="1">
        <v>3481.87</v>
      </c>
      <c r="AY608">
        <v>0.31630000000000003</v>
      </c>
      <c r="AZ608" s="1">
        <v>1310.23</v>
      </c>
      <c r="BA608">
        <v>0.11899999999999999</v>
      </c>
      <c r="BB608">
        <v>743.66</v>
      </c>
      <c r="BC608">
        <v>6.7599999999999993E-2</v>
      </c>
      <c r="BD608" s="1">
        <v>11008.44</v>
      </c>
      <c r="BE608" s="1">
        <v>4365.16</v>
      </c>
      <c r="BF608">
        <v>1.1114999999999999</v>
      </c>
      <c r="BG608">
        <v>0.5373</v>
      </c>
      <c r="BH608">
        <v>0.23649999999999999</v>
      </c>
      <c r="BI608">
        <v>0.1749</v>
      </c>
      <c r="BJ608">
        <v>2.06E-2</v>
      </c>
      <c r="BK608">
        <v>3.0800000000000001E-2</v>
      </c>
    </row>
    <row r="609" spans="1:63" x14ac:dyDescent="0.25">
      <c r="A609" t="s">
        <v>607</v>
      </c>
      <c r="B609">
        <v>45179</v>
      </c>
      <c r="C609">
        <v>18</v>
      </c>
      <c r="D609">
        <v>244.54</v>
      </c>
      <c r="E609" s="1">
        <v>4401.6899999999996</v>
      </c>
      <c r="F609" s="1">
        <v>3239.67</v>
      </c>
      <c r="G609">
        <v>2.5000000000000001E-3</v>
      </c>
      <c r="H609">
        <v>2.9999999999999997E-4</v>
      </c>
      <c r="I609">
        <v>0.1084</v>
      </c>
      <c r="J609">
        <v>1.5E-3</v>
      </c>
      <c r="K609">
        <v>1.83E-2</v>
      </c>
      <c r="L609">
        <v>0.68320000000000003</v>
      </c>
      <c r="M609">
        <v>0.1857</v>
      </c>
      <c r="N609">
        <v>0.98360000000000003</v>
      </c>
      <c r="O609">
        <v>2.9999999999999997E-4</v>
      </c>
      <c r="P609">
        <v>0.2311</v>
      </c>
      <c r="Q609" s="1">
        <v>50281.63</v>
      </c>
      <c r="R609">
        <v>0.40379999999999999</v>
      </c>
      <c r="S609">
        <v>0.14549999999999999</v>
      </c>
      <c r="T609">
        <v>0.45069999999999999</v>
      </c>
      <c r="U609">
        <v>29</v>
      </c>
      <c r="V609" s="1">
        <v>70779.41</v>
      </c>
      <c r="W609">
        <v>149.05000000000001</v>
      </c>
      <c r="X609" s="1">
        <v>85080.77</v>
      </c>
      <c r="Y609">
        <v>0.62309999999999999</v>
      </c>
      <c r="Z609">
        <v>0.32850000000000001</v>
      </c>
      <c r="AA609">
        <v>4.8500000000000001E-2</v>
      </c>
      <c r="AB609">
        <v>0.37690000000000001</v>
      </c>
      <c r="AC609">
        <v>85.08</v>
      </c>
      <c r="AD609" s="1">
        <v>2420.6</v>
      </c>
      <c r="AE609">
        <v>300.58</v>
      </c>
      <c r="AF609" s="1">
        <v>77417.3</v>
      </c>
      <c r="AG609">
        <v>60</v>
      </c>
      <c r="AH609" s="1">
        <v>22939</v>
      </c>
      <c r="AI609" s="1">
        <v>44389</v>
      </c>
      <c r="AJ609">
        <v>47.15</v>
      </c>
      <c r="AK609">
        <v>27.77</v>
      </c>
      <c r="AL609">
        <v>26.98</v>
      </c>
      <c r="AM609">
        <v>4.45</v>
      </c>
      <c r="AN609">
        <v>0</v>
      </c>
      <c r="AO609">
        <v>0.80710000000000004</v>
      </c>
      <c r="AP609" s="1">
        <v>1303.9000000000001</v>
      </c>
      <c r="AQ609" s="1">
        <v>2524.79</v>
      </c>
      <c r="AR609" s="1">
        <v>6564</v>
      </c>
      <c r="AS609">
        <v>804.27</v>
      </c>
      <c r="AT609">
        <v>570.08000000000004</v>
      </c>
      <c r="AU609" s="1">
        <v>11767.02</v>
      </c>
      <c r="AV609" s="1">
        <v>9518.36</v>
      </c>
      <c r="AW609">
        <v>0.63600000000000001</v>
      </c>
      <c r="AX609" s="1">
        <v>2777.52</v>
      </c>
      <c r="AY609">
        <v>0.18559999999999999</v>
      </c>
      <c r="AZ609">
        <v>573.66999999999996</v>
      </c>
      <c r="BA609">
        <v>3.8300000000000001E-2</v>
      </c>
      <c r="BB609" s="1">
        <v>2096.81</v>
      </c>
      <c r="BC609">
        <v>0.1401</v>
      </c>
      <c r="BD609" s="1">
        <v>14966.36</v>
      </c>
      <c r="BE609" s="1">
        <v>4366.26</v>
      </c>
      <c r="BF609">
        <v>1.6237999999999999</v>
      </c>
      <c r="BG609">
        <v>0.41460000000000002</v>
      </c>
      <c r="BH609">
        <v>0.2195</v>
      </c>
      <c r="BI609">
        <v>0.33810000000000001</v>
      </c>
      <c r="BJ609">
        <v>2.06E-2</v>
      </c>
      <c r="BK609">
        <v>7.1999999999999998E-3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8"/>
  <sheetViews>
    <sheetView workbookViewId="0">
      <selection activeCell="A260" sqref="A260:XFD260"/>
    </sheetView>
  </sheetViews>
  <sheetFormatPr defaultRowHeight="15" x14ac:dyDescent="0.25"/>
  <cols>
    <col min="1" max="1" width="36.28515625" bestFit="1" customWidth="1"/>
    <col min="2" max="4" width="7" bestFit="1" customWidth="1"/>
    <col min="5" max="6" width="9" bestFit="1" customWidth="1"/>
    <col min="7" max="16" width="7" bestFit="1" customWidth="1"/>
    <col min="17" max="17" width="9" bestFit="1" customWidth="1"/>
    <col min="18" max="21" width="7" bestFit="1" customWidth="1"/>
    <col min="22" max="22" width="9" bestFit="1" customWidth="1"/>
    <col min="23" max="23" width="7" bestFit="1" customWidth="1"/>
    <col min="24" max="24" width="10" bestFit="1" customWidth="1"/>
    <col min="25" max="29" width="7" bestFit="1" customWidth="1"/>
    <col min="30" max="30" width="9" bestFit="1" customWidth="1"/>
    <col min="31" max="31" width="8" bestFit="1" customWidth="1"/>
    <col min="32" max="32" width="12.42578125" style="14" bestFit="1" customWidth="1"/>
    <col min="33" max="33" width="12.42578125" style="14" customWidth="1"/>
    <col min="34" max="34" width="9" bestFit="1" customWidth="1"/>
    <col min="35" max="35" width="10" bestFit="1" customWidth="1"/>
    <col min="36" max="36" width="7" bestFit="1" customWidth="1"/>
    <col min="37" max="38" width="6" bestFit="1" customWidth="1"/>
    <col min="39" max="39" width="5" bestFit="1" customWidth="1"/>
    <col min="40" max="40" width="8" bestFit="1" customWidth="1"/>
    <col min="41" max="41" width="7" bestFit="1" customWidth="1"/>
    <col min="42" max="45" width="8" bestFit="1" customWidth="1"/>
    <col min="46" max="46" width="7" bestFit="1" customWidth="1"/>
    <col min="47" max="48" width="9" bestFit="1" customWidth="1"/>
    <col min="49" max="49" width="7" bestFit="1" customWidth="1"/>
    <col min="50" max="50" width="9" bestFit="1" customWidth="1"/>
    <col min="51" max="51" width="7" bestFit="1" customWidth="1"/>
    <col min="52" max="52" width="8" bestFit="1" customWidth="1"/>
    <col min="53" max="53" width="7" bestFit="1" customWidth="1"/>
    <col min="54" max="54" width="8" bestFit="1" customWidth="1"/>
    <col min="55" max="55" width="7" bestFit="1" customWidth="1"/>
    <col min="56" max="56" width="9" bestFit="1" customWidth="1"/>
    <col min="57" max="57" width="8" bestFit="1" customWidth="1"/>
    <col min="58" max="63" width="7" bestFit="1" customWidth="1"/>
  </cols>
  <sheetData>
    <row r="1" spans="1:63" ht="192" x14ac:dyDescent="0.25">
      <c r="A1" s="2" t="s">
        <v>608</v>
      </c>
      <c r="B1" s="3" t="s">
        <v>609</v>
      </c>
      <c r="C1" s="4" t="s">
        <v>670</v>
      </c>
      <c r="D1" s="5" t="s">
        <v>671</v>
      </c>
      <c r="E1" s="5" t="s">
        <v>672</v>
      </c>
      <c r="F1" s="5" t="s">
        <v>673</v>
      </c>
      <c r="G1" s="6" t="s">
        <v>674</v>
      </c>
      <c r="H1" s="6" t="s">
        <v>675</v>
      </c>
      <c r="I1" s="6" t="s">
        <v>676</v>
      </c>
      <c r="J1" s="6" t="s">
        <v>677</v>
      </c>
      <c r="K1" s="6" t="s">
        <v>678</v>
      </c>
      <c r="L1" s="6" t="s">
        <v>679</v>
      </c>
      <c r="M1" s="6" t="s">
        <v>680</v>
      </c>
      <c r="N1" s="6" t="s">
        <v>870</v>
      </c>
      <c r="O1" s="6" t="s">
        <v>681</v>
      </c>
      <c r="P1" s="6" t="s">
        <v>682</v>
      </c>
      <c r="Q1" s="7" t="s">
        <v>683</v>
      </c>
      <c r="R1" s="6" t="s">
        <v>684</v>
      </c>
      <c r="S1" s="6" t="s">
        <v>685</v>
      </c>
      <c r="T1" s="6" t="s">
        <v>686</v>
      </c>
      <c r="U1" s="5" t="s">
        <v>687</v>
      </c>
      <c r="V1" s="7" t="s">
        <v>688</v>
      </c>
      <c r="W1" s="8" t="s">
        <v>689</v>
      </c>
      <c r="X1" s="7" t="s">
        <v>690</v>
      </c>
      <c r="Y1" s="6" t="s">
        <v>691</v>
      </c>
      <c r="Z1" s="6" t="s">
        <v>692</v>
      </c>
      <c r="AA1" s="6" t="s">
        <v>693</v>
      </c>
      <c r="AB1" s="6" t="s">
        <v>694</v>
      </c>
      <c r="AC1" s="7" t="s">
        <v>695</v>
      </c>
      <c r="AD1" s="7" t="s">
        <v>696</v>
      </c>
      <c r="AE1" s="7" t="s">
        <v>697</v>
      </c>
      <c r="AF1" s="12" t="s">
        <v>698</v>
      </c>
      <c r="AG1" s="9" t="s">
        <v>867</v>
      </c>
      <c r="AH1" s="10" t="s">
        <v>699</v>
      </c>
      <c r="AI1" s="10" t="s">
        <v>700</v>
      </c>
      <c r="AJ1" s="8" t="s">
        <v>701</v>
      </c>
      <c r="AK1" s="8" t="s">
        <v>702</v>
      </c>
      <c r="AL1" s="8" t="s">
        <v>703</v>
      </c>
      <c r="AM1" s="8" t="s">
        <v>704</v>
      </c>
      <c r="AN1" s="7" t="s">
        <v>705</v>
      </c>
      <c r="AO1" s="11" t="s">
        <v>706</v>
      </c>
      <c r="AP1" s="7" t="s">
        <v>707</v>
      </c>
      <c r="AQ1" s="7" t="s">
        <v>708</v>
      </c>
      <c r="AR1" s="7" t="s">
        <v>709</v>
      </c>
      <c r="AS1" s="7" t="s">
        <v>710</v>
      </c>
      <c r="AT1" s="7" t="s">
        <v>711</v>
      </c>
      <c r="AU1" s="7" t="s">
        <v>712</v>
      </c>
      <c r="AV1" s="7" t="s">
        <v>713</v>
      </c>
      <c r="AW1" s="6" t="s">
        <v>714</v>
      </c>
      <c r="AX1" s="7" t="s">
        <v>715</v>
      </c>
      <c r="AY1" s="6" t="s">
        <v>716</v>
      </c>
      <c r="AZ1" s="7" t="s">
        <v>717</v>
      </c>
      <c r="BA1" s="6" t="s">
        <v>718</v>
      </c>
      <c r="BB1" s="7" t="s">
        <v>719</v>
      </c>
      <c r="BC1" s="6" t="s">
        <v>720</v>
      </c>
      <c r="BD1" s="7" t="s">
        <v>721</v>
      </c>
      <c r="BE1" s="7" t="s">
        <v>722</v>
      </c>
      <c r="BF1" s="6" t="s">
        <v>723</v>
      </c>
      <c r="BG1" s="6" t="s">
        <v>724</v>
      </c>
      <c r="BH1" s="6" t="s">
        <v>725</v>
      </c>
      <c r="BI1" s="6" t="s">
        <v>726</v>
      </c>
      <c r="BJ1" s="6" t="s">
        <v>727</v>
      </c>
      <c r="BK1" s="6" t="s">
        <v>728</v>
      </c>
    </row>
    <row r="2" spans="1:63" x14ac:dyDescent="0.25">
      <c r="A2" t="s">
        <v>0</v>
      </c>
      <c r="B2">
        <v>45187</v>
      </c>
      <c r="C2">
        <v>71.239999999999995</v>
      </c>
      <c r="D2">
        <v>14.13</v>
      </c>
      <c r="E2" s="1">
        <v>1006.49</v>
      </c>
      <c r="F2">
        <v>993.41</v>
      </c>
      <c r="G2">
        <v>3.0000000000000001E-3</v>
      </c>
      <c r="H2">
        <v>5.0000000000000001E-4</v>
      </c>
      <c r="I2">
        <v>5.4000000000000003E-3</v>
      </c>
      <c r="J2">
        <v>1.2999999999999999E-3</v>
      </c>
      <c r="K2">
        <v>1.7100000000000001E-2</v>
      </c>
      <c r="L2">
        <v>0.95240000000000002</v>
      </c>
      <c r="M2">
        <v>2.0299999999999999E-2</v>
      </c>
      <c r="N2">
        <v>0.30819999999999997</v>
      </c>
      <c r="O2">
        <v>2E-3</v>
      </c>
      <c r="P2">
        <v>0.1303</v>
      </c>
      <c r="Q2" s="1">
        <v>51000.08</v>
      </c>
      <c r="R2">
        <v>0.3609</v>
      </c>
      <c r="S2">
        <v>0.17019999999999999</v>
      </c>
      <c r="T2">
        <v>0.46889999999999998</v>
      </c>
      <c r="U2">
        <v>8.49</v>
      </c>
      <c r="V2" s="1">
        <v>66297.81</v>
      </c>
      <c r="W2">
        <v>114.37</v>
      </c>
      <c r="X2" s="1">
        <v>165077.35</v>
      </c>
      <c r="Y2">
        <v>0.88380000000000003</v>
      </c>
      <c r="Z2">
        <v>5.8099999999999999E-2</v>
      </c>
      <c r="AA2">
        <v>5.8099999999999999E-2</v>
      </c>
      <c r="AB2">
        <v>0.1162</v>
      </c>
      <c r="AC2">
        <v>165.08</v>
      </c>
      <c r="AD2" s="1">
        <v>4666.71</v>
      </c>
      <c r="AE2">
        <v>611.41</v>
      </c>
      <c r="AF2" s="13">
        <v>144104.18</v>
      </c>
      <c r="AG2" s="79" t="s">
        <v>759</v>
      </c>
      <c r="AH2" s="1">
        <v>35470</v>
      </c>
      <c r="AI2" s="1">
        <v>55600.09</v>
      </c>
      <c r="AJ2">
        <v>44.16</v>
      </c>
      <c r="AK2">
        <v>26.73</v>
      </c>
      <c r="AL2">
        <v>29.74</v>
      </c>
      <c r="AM2">
        <v>4.8</v>
      </c>
      <c r="AN2" s="1">
        <v>1632.3</v>
      </c>
      <c r="AO2">
        <v>1.2230000000000001</v>
      </c>
      <c r="AP2" s="1">
        <v>1453.65</v>
      </c>
      <c r="AQ2" s="1">
        <v>1971.91</v>
      </c>
      <c r="AR2" s="1">
        <v>5609.19</v>
      </c>
      <c r="AS2">
        <v>483.75</v>
      </c>
      <c r="AT2">
        <v>287.85000000000002</v>
      </c>
      <c r="AU2" s="1">
        <v>9806.34</v>
      </c>
      <c r="AV2" s="1">
        <v>5320.29</v>
      </c>
      <c r="AW2">
        <v>0.43980000000000002</v>
      </c>
      <c r="AX2" s="1">
        <v>4800.2299999999996</v>
      </c>
      <c r="AY2">
        <v>0.39679999999999999</v>
      </c>
      <c r="AZ2" s="1">
        <v>1340.53</v>
      </c>
      <c r="BA2">
        <v>0.1108</v>
      </c>
      <c r="BB2">
        <v>634.91</v>
      </c>
      <c r="BC2">
        <v>5.2499999999999998E-2</v>
      </c>
      <c r="BD2" s="1">
        <v>12095.96</v>
      </c>
      <c r="BE2" s="1">
        <v>4552.53</v>
      </c>
      <c r="BF2">
        <v>1.1445000000000001</v>
      </c>
      <c r="BG2">
        <v>0.52549999999999997</v>
      </c>
      <c r="BH2">
        <v>0.20849999999999999</v>
      </c>
      <c r="BI2">
        <v>0.20599999999999999</v>
      </c>
      <c r="BJ2">
        <v>3.9699999999999999E-2</v>
      </c>
      <c r="BK2">
        <v>2.0400000000000001E-2</v>
      </c>
    </row>
    <row r="3" spans="1:63" x14ac:dyDescent="0.25">
      <c r="A3" t="s">
        <v>1</v>
      </c>
      <c r="B3">
        <v>49494</v>
      </c>
      <c r="C3">
        <v>86.57</v>
      </c>
      <c r="D3">
        <v>13.04</v>
      </c>
      <c r="E3" s="1">
        <v>1128.8699999999999</v>
      </c>
      <c r="F3" s="1">
        <v>1133.78</v>
      </c>
      <c r="G3">
        <v>2E-3</v>
      </c>
      <c r="H3">
        <v>4.0000000000000002E-4</v>
      </c>
      <c r="I3">
        <v>5.3E-3</v>
      </c>
      <c r="J3">
        <v>1.1999999999999999E-3</v>
      </c>
      <c r="K3">
        <v>1.4999999999999999E-2</v>
      </c>
      <c r="L3">
        <v>0.95850000000000002</v>
      </c>
      <c r="M3">
        <v>1.77E-2</v>
      </c>
      <c r="N3">
        <v>0.40620000000000001</v>
      </c>
      <c r="O3">
        <v>8.0000000000000004E-4</v>
      </c>
      <c r="P3">
        <v>0.13669999999999999</v>
      </c>
      <c r="Q3" s="1">
        <v>51186.17</v>
      </c>
      <c r="R3">
        <v>0.27810000000000001</v>
      </c>
      <c r="S3">
        <v>0.17680000000000001</v>
      </c>
      <c r="T3">
        <v>0.54520000000000002</v>
      </c>
      <c r="U3">
        <v>9.67</v>
      </c>
      <c r="V3" s="1">
        <v>63756.86</v>
      </c>
      <c r="W3">
        <v>113.07</v>
      </c>
      <c r="X3" s="1">
        <v>116891.1</v>
      </c>
      <c r="Y3">
        <v>0.91590000000000005</v>
      </c>
      <c r="Z3">
        <v>4.7899999999999998E-2</v>
      </c>
      <c r="AA3">
        <v>3.6200000000000003E-2</v>
      </c>
      <c r="AB3">
        <v>8.4099999999999994E-2</v>
      </c>
      <c r="AC3">
        <v>116.89</v>
      </c>
      <c r="AD3" s="1">
        <v>2719.68</v>
      </c>
      <c r="AE3">
        <v>384.63</v>
      </c>
      <c r="AF3" s="13">
        <v>102633.82</v>
      </c>
      <c r="AG3" s="79" t="s">
        <v>759</v>
      </c>
      <c r="AH3" s="1">
        <v>33570</v>
      </c>
      <c r="AI3" s="1">
        <v>49711.02</v>
      </c>
      <c r="AJ3">
        <v>32.090000000000003</v>
      </c>
      <c r="AK3">
        <v>22.87</v>
      </c>
      <c r="AL3">
        <v>25.8</v>
      </c>
      <c r="AM3">
        <v>4.26</v>
      </c>
      <c r="AN3" s="1">
        <v>1094.33</v>
      </c>
      <c r="AO3">
        <v>1.1288</v>
      </c>
      <c r="AP3" s="1">
        <v>1299.08</v>
      </c>
      <c r="AQ3" s="1">
        <v>2149.9</v>
      </c>
      <c r="AR3" s="1">
        <v>5614.82</v>
      </c>
      <c r="AS3">
        <v>429.67</v>
      </c>
      <c r="AT3">
        <v>253.68</v>
      </c>
      <c r="AU3" s="1">
        <v>9747.16</v>
      </c>
      <c r="AV3" s="1">
        <v>7017.9</v>
      </c>
      <c r="AW3">
        <v>0.58560000000000001</v>
      </c>
      <c r="AX3" s="1">
        <v>2841.77</v>
      </c>
      <c r="AY3">
        <v>0.23710000000000001</v>
      </c>
      <c r="AZ3" s="1">
        <v>1357.87</v>
      </c>
      <c r="BA3">
        <v>0.1133</v>
      </c>
      <c r="BB3">
        <v>767.02</v>
      </c>
      <c r="BC3">
        <v>6.4000000000000001E-2</v>
      </c>
      <c r="BD3" s="1">
        <v>11984.56</v>
      </c>
      <c r="BE3" s="1">
        <v>6481.59</v>
      </c>
      <c r="BF3">
        <v>2.4836999999999998</v>
      </c>
      <c r="BG3">
        <v>0.52</v>
      </c>
      <c r="BH3">
        <v>0.21260000000000001</v>
      </c>
      <c r="BI3">
        <v>0.20399999999999999</v>
      </c>
      <c r="BJ3">
        <v>3.9800000000000002E-2</v>
      </c>
      <c r="BK3">
        <v>2.3699999999999999E-2</v>
      </c>
    </row>
    <row r="4" spans="1:63" x14ac:dyDescent="0.25">
      <c r="A4" t="s">
        <v>2</v>
      </c>
      <c r="B4">
        <v>43489</v>
      </c>
      <c r="C4">
        <v>52.4</v>
      </c>
      <c r="D4">
        <v>464.1</v>
      </c>
      <c r="E4" s="1">
        <v>24318.77</v>
      </c>
      <c r="F4" s="1">
        <v>18063.439999999999</v>
      </c>
      <c r="G4">
        <v>1.7500000000000002E-2</v>
      </c>
      <c r="H4">
        <v>8.0000000000000004E-4</v>
      </c>
      <c r="I4">
        <v>0.49340000000000001</v>
      </c>
      <c r="J4">
        <v>1.2999999999999999E-3</v>
      </c>
      <c r="K4">
        <v>0.10100000000000001</v>
      </c>
      <c r="L4">
        <v>0.32200000000000001</v>
      </c>
      <c r="M4">
        <v>6.4100000000000004E-2</v>
      </c>
      <c r="N4">
        <v>0.86170000000000002</v>
      </c>
      <c r="O4">
        <v>6.1100000000000002E-2</v>
      </c>
      <c r="P4">
        <v>0.193</v>
      </c>
      <c r="Q4" s="1">
        <v>59922.09</v>
      </c>
      <c r="R4">
        <v>0.29170000000000001</v>
      </c>
      <c r="S4">
        <v>0.1414</v>
      </c>
      <c r="T4">
        <v>0.56679999999999997</v>
      </c>
      <c r="U4">
        <v>170.69</v>
      </c>
      <c r="V4" s="1">
        <v>78027.05</v>
      </c>
      <c r="W4">
        <v>142.26</v>
      </c>
      <c r="X4" s="1">
        <v>87878.88</v>
      </c>
      <c r="Y4">
        <v>0.59909999999999997</v>
      </c>
      <c r="Z4">
        <v>0.33660000000000001</v>
      </c>
      <c r="AA4">
        <v>6.4299999999999996E-2</v>
      </c>
      <c r="AB4">
        <v>0.40089999999999998</v>
      </c>
      <c r="AC4">
        <v>87.88</v>
      </c>
      <c r="AD4" s="1">
        <v>4356.63</v>
      </c>
      <c r="AE4">
        <v>450.82</v>
      </c>
      <c r="AF4" s="13">
        <v>77380.09</v>
      </c>
      <c r="AG4" s="79" t="s">
        <v>759</v>
      </c>
      <c r="AH4" s="1">
        <v>24385</v>
      </c>
      <c r="AI4" s="1">
        <v>43167.82</v>
      </c>
      <c r="AJ4">
        <v>69.81</v>
      </c>
      <c r="AK4">
        <v>45.07</v>
      </c>
      <c r="AL4">
        <v>57.67</v>
      </c>
      <c r="AM4">
        <v>4.34</v>
      </c>
      <c r="AN4">
        <v>0</v>
      </c>
      <c r="AO4">
        <v>1.2017</v>
      </c>
      <c r="AP4" s="1">
        <v>2134.2800000000002</v>
      </c>
      <c r="AQ4" s="1">
        <v>2637.7</v>
      </c>
      <c r="AR4" s="1">
        <v>7270.48</v>
      </c>
      <c r="AS4">
        <v>838.14</v>
      </c>
      <c r="AT4">
        <v>660.34</v>
      </c>
      <c r="AU4" s="1">
        <v>13540.94</v>
      </c>
      <c r="AV4" s="1">
        <v>9721.15</v>
      </c>
      <c r="AW4">
        <v>0.54449999999999998</v>
      </c>
      <c r="AX4" s="1">
        <v>5249.39</v>
      </c>
      <c r="AY4">
        <v>0.29399999999999998</v>
      </c>
      <c r="AZ4">
        <v>669.02</v>
      </c>
      <c r="BA4">
        <v>3.7499999999999999E-2</v>
      </c>
      <c r="BB4" s="1">
        <v>2214.64</v>
      </c>
      <c r="BC4">
        <v>0.124</v>
      </c>
      <c r="BD4" s="1">
        <v>17854.2</v>
      </c>
      <c r="BE4" s="1">
        <v>4517.83</v>
      </c>
      <c r="BF4">
        <v>1.8177000000000001</v>
      </c>
      <c r="BG4">
        <v>0.43709999999999999</v>
      </c>
      <c r="BH4">
        <v>0.17960000000000001</v>
      </c>
      <c r="BI4">
        <v>0.35020000000000001</v>
      </c>
      <c r="BJ4">
        <v>2.1299999999999999E-2</v>
      </c>
      <c r="BK4">
        <v>1.17E-2</v>
      </c>
    </row>
    <row r="5" spans="1:63" x14ac:dyDescent="0.25">
      <c r="A5" t="s">
        <v>3</v>
      </c>
      <c r="B5">
        <v>45906</v>
      </c>
      <c r="C5">
        <v>116.52</v>
      </c>
      <c r="D5">
        <v>15.01</v>
      </c>
      <c r="E5" s="1">
        <v>1749.34</v>
      </c>
      <c r="F5" s="1">
        <v>1673.68</v>
      </c>
      <c r="G5">
        <v>3.0999999999999999E-3</v>
      </c>
      <c r="H5">
        <v>4.0000000000000002E-4</v>
      </c>
      <c r="I5">
        <v>6.1999999999999998E-3</v>
      </c>
      <c r="J5">
        <v>8.0000000000000004E-4</v>
      </c>
      <c r="K5">
        <v>1.14E-2</v>
      </c>
      <c r="L5">
        <v>0.95909999999999995</v>
      </c>
      <c r="M5">
        <v>1.9E-2</v>
      </c>
      <c r="N5">
        <v>0.42670000000000002</v>
      </c>
      <c r="O5">
        <v>1E-3</v>
      </c>
      <c r="P5">
        <v>0.13250000000000001</v>
      </c>
      <c r="Q5" s="1">
        <v>51856.51</v>
      </c>
      <c r="R5">
        <v>0.2414</v>
      </c>
      <c r="S5">
        <v>0.17349999999999999</v>
      </c>
      <c r="T5">
        <v>0.58509999999999995</v>
      </c>
      <c r="U5">
        <v>12.67</v>
      </c>
      <c r="V5" s="1">
        <v>68219.44</v>
      </c>
      <c r="W5">
        <v>132.77000000000001</v>
      </c>
      <c r="X5" s="1">
        <v>137698.97</v>
      </c>
      <c r="Y5">
        <v>0.79879999999999995</v>
      </c>
      <c r="Z5">
        <v>0.1116</v>
      </c>
      <c r="AA5">
        <v>8.9599999999999999E-2</v>
      </c>
      <c r="AB5">
        <v>0.20119999999999999</v>
      </c>
      <c r="AC5">
        <v>137.69999999999999</v>
      </c>
      <c r="AD5" s="1">
        <v>3621.92</v>
      </c>
      <c r="AE5">
        <v>442.53</v>
      </c>
      <c r="AF5" s="13">
        <v>129243.67</v>
      </c>
      <c r="AG5" s="79" t="s">
        <v>759</v>
      </c>
      <c r="AH5" s="1">
        <v>33099</v>
      </c>
      <c r="AI5" s="1">
        <v>50940.22</v>
      </c>
      <c r="AJ5">
        <v>39.71</v>
      </c>
      <c r="AK5">
        <v>24.85</v>
      </c>
      <c r="AL5">
        <v>28.49</v>
      </c>
      <c r="AM5">
        <v>4.4000000000000004</v>
      </c>
      <c r="AN5" s="1">
        <v>1162.83</v>
      </c>
      <c r="AO5">
        <v>0.97330000000000005</v>
      </c>
      <c r="AP5" s="1">
        <v>1291.17</v>
      </c>
      <c r="AQ5" s="1">
        <v>2117.71</v>
      </c>
      <c r="AR5" s="1">
        <v>5642.12</v>
      </c>
      <c r="AS5">
        <v>449.78</v>
      </c>
      <c r="AT5">
        <v>242.66</v>
      </c>
      <c r="AU5" s="1">
        <v>9743.44</v>
      </c>
      <c r="AV5" s="1">
        <v>5821.44</v>
      </c>
      <c r="AW5">
        <v>0.50580000000000003</v>
      </c>
      <c r="AX5" s="1">
        <v>3726.9</v>
      </c>
      <c r="AY5">
        <v>0.32379999999999998</v>
      </c>
      <c r="AZ5" s="1">
        <v>1196.45</v>
      </c>
      <c r="BA5">
        <v>0.104</v>
      </c>
      <c r="BB5">
        <v>764.8</v>
      </c>
      <c r="BC5">
        <v>6.6400000000000001E-2</v>
      </c>
      <c r="BD5" s="1">
        <v>11509.59</v>
      </c>
      <c r="BE5" s="1">
        <v>4884.07</v>
      </c>
      <c r="BF5">
        <v>1.5137</v>
      </c>
      <c r="BG5">
        <v>0.52569999999999995</v>
      </c>
      <c r="BH5">
        <v>0.22020000000000001</v>
      </c>
      <c r="BI5">
        <v>0.1983</v>
      </c>
      <c r="BJ5">
        <v>3.7199999999999997E-2</v>
      </c>
      <c r="BK5">
        <v>1.8499999999999999E-2</v>
      </c>
    </row>
    <row r="6" spans="1:63" x14ac:dyDescent="0.25">
      <c r="A6" t="s">
        <v>4</v>
      </c>
      <c r="B6">
        <v>45757</v>
      </c>
      <c r="C6">
        <v>86.95</v>
      </c>
      <c r="D6">
        <v>12.65</v>
      </c>
      <c r="E6" s="1">
        <v>1100.1300000000001</v>
      </c>
      <c r="F6" s="1">
        <v>1113.68</v>
      </c>
      <c r="G6">
        <v>2E-3</v>
      </c>
      <c r="H6">
        <v>1E-3</v>
      </c>
      <c r="I6">
        <v>4.4999999999999997E-3</v>
      </c>
      <c r="J6">
        <v>8.0000000000000004E-4</v>
      </c>
      <c r="K6">
        <v>1.0500000000000001E-2</v>
      </c>
      <c r="L6">
        <v>0.96799999999999997</v>
      </c>
      <c r="M6">
        <v>1.3299999999999999E-2</v>
      </c>
      <c r="N6">
        <v>0.36380000000000001</v>
      </c>
      <c r="O6">
        <v>2E-3</v>
      </c>
      <c r="P6">
        <v>0.12620000000000001</v>
      </c>
      <c r="Q6" s="1">
        <v>51475.63</v>
      </c>
      <c r="R6">
        <v>0.25</v>
      </c>
      <c r="S6">
        <v>0.17799999999999999</v>
      </c>
      <c r="T6">
        <v>0.57210000000000005</v>
      </c>
      <c r="U6">
        <v>9.5500000000000007</v>
      </c>
      <c r="V6" s="1">
        <v>65337.15</v>
      </c>
      <c r="W6">
        <v>111.65</v>
      </c>
      <c r="X6" s="1">
        <v>128418.38</v>
      </c>
      <c r="Y6">
        <v>0.91800000000000004</v>
      </c>
      <c r="Z6">
        <v>4.2200000000000001E-2</v>
      </c>
      <c r="AA6">
        <v>3.9800000000000002E-2</v>
      </c>
      <c r="AB6">
        <v>8.2000000000000003E-2</v>
      </c>
      <c r="AC6">
        <v>128.41999999999999</v>
      </c>
      <c r="AD6" s="1">
        <v>3177.79</v>
      </c>
      <c r="AE6">
        <v>454.12</v>
      </c>
      <c r="AF6" s="13">
        <v>112918.39999999999</v>
      </c>
      <c r="AG6" s="79" t="s">
        <v>759</v>
      </c>
      <c r="AH6" s="1">
        <v>33567</v>
      </c>
      <c r="AI6" s="1">
        <v>50323.64</v>
      </c>
      <c r="AJ6">
        <v>36.03</v>
      </c>
      <c r="AK6">
        <v>24.14</v>
      </c>
      <c r="AL6">
        <v>26.78</v>
      </c>
      <c r="AM6">
        <v>4.72</v>
      </c>
      <c r="AN6" s="1">
        <v>1438.02</v>
      </c>
      <c r="AO6">
        <v>1.2177</v>
      </c>
      <c r="AP6" s="1">
        <v>1264.28</v>
      </c>
      <c r="AQ6" s="1">
        <v>2041.24</v>
      </c>
      <c r="AR6" s="1">
        <v>5578.12</v>
      </c>
      <c r="AS6">
        <v>482.88</v>
      </c>
      <c r="AT6">
        <v>306.13</v>
      </c>
      <c r="AU6" s="1">
        <v>9672.64</v>
      </c>
      <c r="AV6" s="1">
        <v>6370.07</v>
      </c>
      <c r="AW6">
        <v>0.53949999999999998</v>
      </c>
      <c r="AX6" s="1">
        <v>3413.7</v>
      </c>
      <c r="AY6">
        <v>0.28910000000000002</v>
      </c>
      <c r="AZ6" s="1">
        <v>1383.27</v>
      </c>
      <c r="BA6">
        <v>0.1171</v>
      </c>
      <c r="BB6">
        <v>641.25</v>
      </c>
      <c r="BC6">
        <v>5.4300000000000001E-2</v>
      </c>
      <c r="BD6" s="1">
        <v>11808.3</v>
      </c>
      <c r="BE6" s="1">
        <v>5911.76</v>
      </c>
      <c r="BF6">
        <v>2.0733999999999999</v>
      </c>
      <c r="BG6">
        <v>0.52129999999999999</v>
      </c>
      <c r="BH6">
        <v>0.2112</v>
      </c>
      <c r="BI6">
        <v>0.2039</v>
      </c>
      <c r="BJ6">
        <v>3.7999999999999999E-2</v>
      </c>
      <c r="BK6">
        <v>2.5600000000000001E-2</v>
      </c>
    </row>
    <row r="7" spans="1:63" x14ac:dyDescent="0.25">
      <c r="A7" t="s">
        <v>5</v>
      </c>
      <c r="B7">
        <v>43497</v>
      </c>
      <c r="C7">
        <v>22.43</v>
      </c>
      <c r="D7">
        <v>164.23</v>
      </c>
      <c r="E7" s="1">
        <v>3683.55</v>
      </c>
      <c r="F7" s="1">
        <v>3254.83</v>
      </c>
      <c r="G7">
        <v>6.0000000000000001E-3</v>
      </c>
      <c r="H7">
        <v>5.9999999999999995E-4</v>
      </c>
      <c r="I7">
        <v>0.19209999999999999</v>
      </c>
      <c r="J7">
        <v>1.5E-3</v>
      </c>
      <c r="K7">
        <v>4.4900000000000002E-2</v>
      </c>
      <c r="L7">
        <v>0.65800000000000003</v>
      </c>
      <c r="M7">
        <v>9.7000000000000003E-2</v>
      </c>
      <c r="N7">
        <v>0.79530000000000001</v>
      </c>
      <c r="O7">
        <v>1.2E-2</v>
      </c>
      <c r="P7">
        <v>0.1757</v>
      </c>
      <c r="Q7" s="1">
        <v>54093.14</v>
      </c>
      <c r="R7">
        <v>0.31190000000000001</v>
      </c>
      <c r="S7">
        <v>0.18909999999999999</v>
      </c>
      <c r="T7">
        <v>0.499</v>
      </c>
      <c r="U7">
        <v>23.76</v>
      </c>
      <c r="V7" s="1">
        <v>76081.83</v>
      </c>
      <c r="W7">
        <v>152.54</v>
      </c>
      <c r="X7" s="1">
        <v>82064.31</v>
      </c>
      <c r="Y7">
        <v>0.71089999999999998</v>
      </c>
      <c r="Z7">
        <v>0.23180000000000001</v>
      </c>
      <c r="AA7">
        <v>5.74E-2</v>
      </c>
      <c r="AB7">
        <v>0.28910000000000002</v>
      </c>
      <c r="AC7">
        <v>82.06</v>
      </c>
      <c r="AD7" s="1">
        <v>3220.38</v>
      </c>
      <c r="AE7">
        <v>457.83</v>
      </c>
      <c r="AF7" s="13">
        <v>79610.149999999994</v>
      </c>
      <c r="AG7" s="79" t="s">
        <v>759</v>
      </c>
      <c r="AH7" s="1">
        <v>26501</v>
      </c>
      <c r="AI7" s="1">
        <v>39862.94</v>
      </c>
      <c r="AJ7">
        <v>53.77</v>
      </c>
      <c r="AK7">
        <v>36.83</v>
      </c>
      <c r="AL7">
        <v>40.950000000000003</v>
      </c>
      <c r="AM7">
        <v>4.45</v>
      </c>
      <c r="AN7">
        <v>395.71</v>
      </c>
      <c r="AO7">
        <v>1.0255000000000001</v>
      </c>
      <c r="AP7" s="1">
        <v>1453.23</v>
      </c>
      <c r="AQ7" s="1">
        <v>2170.2399999999998</v>
      </c>
      <c r="AR7" s="1">
        <v>6300.52</v>
      </c>
      <c r="AS7">
        <v>652.66</v>
      </c>
      <c r="AT7">
        <v>403.62</v>
      </c>
      <c r="AU7" s="1">
        <v>10980.27</v>
      </c>
      <c r="AV7" s="1">
        <v>8214.74</v>
      </c>
      <c r="AW7">
        <v>0.60870000000000002</v>
      </c>
      <c r="AX7" s="1">
        <v>3155.73</v>
      </c>
      <c r="AY7">
        <v>0.23380000000000001</v>
      </c>
      <c r="AZ7">
        <v>690.02</v>
      </c>
      <c r="BA7">
        <v>5.11E-2</v>
      </c>
      <c r="BB7" s="1">
        <v>1435.73</v>
      </c>
      <c r="BC7">
        <v>0.10639999999999999</v>
      </c>
      <c r="BD7" s="1">
        <v>13496.22</v>
      </c>
      <c r="BE7" s="1">
        <v>5481.46</v>
      </c>
      <c r="BF7">
        <v>2.5609999999999999</v>
      </c>
      <c r="BG7">
        <v>0.5</v>
      </c>
      <c r="BH7">
        <v>0.2112</v>
      </c>
      <c r="BI7">
        <v>0.24560000000000001</v>
      </c>
      <c r="BJ7">
        <v>2.86E-2</v>
      </c>
      <c r="BK7">
        <v>1.47E-2</v>
      </c>
    </row>
    <row r="8" spans="1:63" x14ac:dyDescent="0.25">
      <c r="A8" t="s">
        <v>6</v>
      </c>
      <c r="B8">
        <v>46847</v>
      </c>
      <c r="C8">
        <v>86.19</v>
      </c>
      <c r="D8">
        <v>14.39</v>
      </c>
      <c r="E8" s="1">
        <v>1240.5899999999999</v>
      </c>
      <c r="F8" s="1">
        <v>1239.6199999999999</v>
      </c>
      <c r="G8">
        <v>2.5000000000000001E-3</v>
      </c>
      <c r="H8">
        <v>5.9999999999999995E-4</v>
      </c>
      <c r="I8">
        <v>5.5999999999999999E-3</v>
      </c>
      <c r="J8">
        <v>8.9999999999999998E-4</v>
      </c>
      <c r="K8">
        <v>1.17E-2</v>
      </c>
      <c r="L8">
        <v>0.96130000000000004</v>
      </c>
      <c r="M8">
        <v>1.7500000000000002E-2</v>
      </c>
      <c r="N8">
        <v>0.39250000000000002</v>
      </c>
      <c r="O8">
        <v>6.9999999999999999E-4</v>
      </c>
      <c r="P8">
        <v>0.13339999999999999</v>
      </c>
      <c r="Q8" s="1">
        <v>51097.08</v>
      </c>
      <c r="R8">
        <v>0.26740000000000003</v>
      </c>
      <c r="S8">
        <v>0.1802</v>
      </c>
      <c r="T8">
        <v>0.5524</v>
      </c>
      <c r="U8">
        <v>10.4</v>
      </c>
      <c r="V8" s="1">
        <v>65456.98</v>
      </c>
      <c r="W8">
        <v>115.38</v>
      </c>
      <c r="X8" s="1">
        <v>119793.44</v>
      </c>
      <c r="Y8">
        <v>0.91539999999999999</v>
      </c>
      <c r="Z8">
        <v>4.7500000000000001E-2</v>
      </c>
      <c r="AA8">
        <v>3.7100000000000001E-2</v>
      </c>
      <c r="AB8">
        <v>8.4599999999999995E-2</v>
      </c>
      <c r="AC8">
        <v>119.79</v>
      </c>
      <c r="AD8" s="1">
        <v>2862.71</v>
      </c>
      <c r="AE8">
        <v>416.11</v>
      </c>
      <c r="AF8" s="13">
        <v>108440.45</v>
      </c>
      <c r="AG8" s="79" t="s">
        <v>759</v>
      </c>
      <c r="AH8" s="1">
        <v>34120</v>
      </c>
      <c r="AI8" s="1">
        <v>50695.5</v>
      </c>
      <c r="AJ8">
        <v>31.95</v>
      </c>
      <c r="AK8">
        <v>23.54</v>
      </c>
      <c r="AL8">
        <v>25.72</v>
      </c>
      <c r="AM8">
        <v>4.33</v>
      </c>
      <c r="AN8" s="1">
        <v>1170.8</v>
      </c>
      <c r="AO8">
        <v>1.0663</v>
      </c>
      <c r="AP8" s="1">
        <v>1237.5899999999999</v>
      </c>
      <c r="AQ8" s="1">
        <v>2064.1999999999998</v>
      </c>
      <c r="AR8" s="1">
        <v>5420.09</v>
      </c>
      <c r="AS8">
        <v>441.78</v>
      </c>
      <c r="AT8">
        <v>282.31</v>
      </c>
      <c r="AU8" s="1">
        <v>9445.9699999999993</v>
      </c>
      <c r="AV8" s="1">
        <v>6588.37</v>
      </c>
      <c r="AW8">
        <v>0.57769999999999999</v>
      </c>
      <c r="AX8" s="1">
        <v>2892.49</v>
      </c>
      <c r="AY8">
        <v>0.25359999999999999</v>
      </c>
      <c r="AZ8" s="1">
        <v>1240.58</v>
      </c>
      <c r="BA8">
        <v>0.10879999999999999</v>
      </c>
      <c r="BB8">
        <v>682.95</v>
      </c>
      <c r="BC8">
        <v>5.9900000000000002E-2</v>
      </c>
      <c r="BD8" s="1">
        <v>11404.39</v>
      </c>
      <c r="BE8" s="1">
        <v>6050.4</v>
      </c>
      <c r="BF8">
        <v>2.1655000000000002</v>
      </c>
      <c r="BG8">
        <v>0.52500000000000002</v>
      </c>
      <c r="BH8">
        <v>0.20930000000000001</v>
      </c>
      <c r="BI8">
        <v>0.20300000000000001</v>
      </c>
      <c r="BJ8">
        <v>3.9699999999999999E-2</v>
      </c>
      <c r="BK8">
        <v>2.3E-2</v>
      </c>
    </row>
    <row r="9" spans="1:63" x14ac:dyDescent="0.25">
      <c r="A9" t="s">
        <v>7</v>
      </c>
      <c r="B9">
        <v>45195</v>
      </c>
      <c r="C9">
        <v>40.24</v>
      </c>
      <c r="D9">
        <v>97.34</v>
      </c>
      <c r="E9" s="1">
        <v>3916.78</v>
      </c>
      <c r="F9" s="1">
        <v>3726.53</v>
      </c>
      <c r="G9">
        <v>1.4500000000000001E-2</v>
      </c>
      <c r="H9">
        <v>6.9999999999999999E-4</v>
      </c>
      <c r="I9">
        <v>6.2199999999999998E-2</v>
      </c>
      <c r="J9">
        <v>1.2999999999999999E-3</v>
      </c>
      <c r="K9">
        <v>4.1000000000000002E-2</v>
      </c>
      <c r="L9">
        <v>0.83509999999999995</v>
      </c>
      <c r="M9">
        <v>4.5199999999999997E-2</v>
      </c>
      <c r="N9">
        <v>0.28139999999999998</v>
      </c>
      <c r="O9">
        <v>1.8200000000000001E-2</v>
      </c>
      <c r="P9">
        <v>0.12130000000000001</v>
      </c>
      <c r="Q9" s="1">
        <v>57696.7</v>
      </c>
      <c r="R9">
        <v>0.28339999999999999</v>
      </c>
      <c r="S9">
        <v>0.20619999999999999</v>
      </c>
      <c r="T9">
        <v>0.51049999999999995</v>
      </c>
      <c r="U9">
        <v>22.4</v>
      </c>
      <c r="V9" s="1">
        <v>83359.16</v>
      </c>
      <c r="W9">
        <v>171.05</v>
      </c>
      <c r="X9" s="1">
        <v>146632.53</v>
      </c>
      <c r="Y9">
        <v>0.78680000000000005</v>
      </c>
      <c r="Z9">
        <v>0.1741</v>
      </c>
      <c r="AA9">
        <v>3.9100000000000003E-2</v>
      </c>
      <c r="AB9">
        <v>0.2132</v>
      </c>
      <c r="AC9">
        <v>146.63</v>
      </c>
      <c r="AD9" s="1">
        <v>5610.64</v>
      </c>
      <c r="AE9">
        <v>715.43</v>
      </c>
      <c r="AF9" s="13">
        <v>151564.82999999999</v>
      </c>
      <c r="AG9" s="79" t="s">
        <v>759</v>
      </c>
      <c r="AH9" s="1">
        <v>39045</v>
      </c>
      <c r="AI9" s="1">
        <v>61797.51</v>
      </c>
      <c r="AJ9">
        <v>57.46</v>
      </c>
      <c r="AK9">
        <v>37.71</v>
      </c>
      <c r="AL9">
        <v>40.450000000000003</v>
      </c>
      <c r="AM9">
        <v>4.92</v>
      </c>
      <c r="AN9" s="1">
        <v>1257.51</v>
      </c>
      <c r="AO9">
        <v>0.87970000000000004</v>
      </c>
      <c r="AP9" s="1">
        <v>1198.5</v>
      </c>
      <c r="AQ9" s="1">
        <v>1818.37</v>
      </c>
      <c r="AR9" s="1">
        <v>5786.91</v>
      </c>
      <c r="AS9">
        <v>555.45000000000005</v>
      </c>
      <c r="AT9">
        <v>263.24</v>
      </c>
      <c r="AU9" s="1">
        <v>9622.48</v>
      </c>
      <c r="AV9" s="1">
        <v>4377.84</v>
      </c>
      <c r="AW9">
        <v>0.39879999999999999</v>
      </c>
      <c r="AX9" s="1">
        <v>5253.78</v>
      </c>
      <c r="AY9">
        <v>0.47870000000000001</v>
      </c>
      <c r="AZ9">
        <v>776.61</v>
      </c>
      <c r="BA9">
        <v>7.0800000000000002E-2</v>
      </c>
      <c r="BB9">
        <v>568</v>
      </c>
      <c r="BC9">
        <v>5.1700000000000003E-2</v>
      </c>
      <c r="BD9" s="1">
        <v>10976.23</v>
      </c>
      <c r="BE9" s="1">
        <v>2884.26</v>
      </c>
      <c r="BF9">
        <v>0.5968</v>
      </c>
      <c r="BG9">
        <v>0.56469999999999998</v>
      </c>
      <c r="BH9">
        <v>0.2235</v>
      </c>
      <c r="BI9">
        <v>0.16109999999999999</v>
      </c>
      <c r="BJ9">
        <v>3.3599999999999998E-2</v>
      </c>
      <c r="BK9">
        <v>1.7100000000000001E-2</v>
      </c>
    </row>
    <row r="10" spans="1:63" x14ac:dyDescent="0.25">
      <c r="A10" t="s">
        <v>8</v>
      </c>
      <c r="B10">
        <v>49759</v>
      </c>
      <c r="C10">
        <v>61.33</v>
      </c>
      <c r="D10">
        <v>19.940000000000001</v>
      </c>
      <c r="E10" s="1">
        <v>1223.1500000000001</v>
      </c>
      <c r="F10" s="1">
        <v>1211.47</v>
      </c>
      <c r="G10">
        <v>5.7999999999999996E-3</v>
      </c>
      <c r="H10">
        <v>8.0000000000000004E-4</v>
      </c>
      <c r="I10">
        <v>5.8999999999999999E-3</v>
      </c>
      <c r="J10">
        <v>1.1999999999999999E-3</v>
      </c>
      <c r="K10">
        <v>1.6199999999999999E-2</v>
      </c>
      <c r="L10">
        <v>0.95330000000000004</v>
      </c>
      <c r="M10">
        <v>1.6899999999999998E-2</v>
      </c>
      <c r="N10">
        <v>0.22509999999999999</v>
      </c>
      <c r="O10">
        <v>4.3E-3</v>
      </c>
      <c r="P10">
        <v>0.1066</v>
      </c>
      <c r="Q10" s="1">
        <v>52896.38</v>
      </c>
      <c r="R10">
        <v>0.28570000000000001</v>
      </c>
      <c r="S10">
        <v>0.18140000000000001</v>
      </c>
      <c r="T10">
        <v>0.53290000000000004</v>
      </c>
      <c r="U10">
        <v>8.86</v>
      </c>
      <c r="V10" s="1">
        <v>71985.710000000006</v>
      </c>
      <c r="W10">
        <v>134.35</v>
      </c>
      <c r="X10" s="1">
        <v>168049.99</v>
      </c>
      <c r="Y10">
        <v>0.8448</v>
      </c>
      <c r="Z10">
        <v>8.7300000000000003E-2</v>
      </c>
      <c r="AA10">
        <v>6.7799999999999999E-2</v>
      </c>
      <c r="AB10">
        <v>0.1552</v>
      </c>
      <c r="AC10">
        <v>168.05</v>
      </c>
      <c r="AD10" s="1">
        <v>5151.99</v>
      </c>
      <c r="AE10">
        <v>611.05999999999995</v>
      </c>
      <c r="AF10" s="13">
        <v>159463.99</v>
      </c>
      <c r="AG10" s="79" t="s">
        <v>759</v>
      </c>
      <c r="AH10" s="1">
        <v>38641</v>
      </c>
      <c r="AI10" s="1">
        <v>62694.79</v>
      </c>
      <c r="AJ10">
        <v>46.45</v>
      </c>
      <c r="AK10">
        <v>28.97</v>
      </c>
      <c r="AL10">
        <v>32.82</v>
      </c>
      <c r="AM10">
        <v>4.75</v>
      </c>
      <c r="AN10" s="1">
        <v>1556.09</v>
      </c>
      <c r="AO10">
        <v>1.0152000000000001</v>
      </c>
      <c r="AP10" s="1">
        <v>1339.48</v>
      </c>
      <c r="AQ10" s="1">
        <v>1852.22</v>
      </c>
      <c r="AR10" s="1">
        <v>5572.25</v>
      </c>
      <c r="AS10">
        <v>416.09</v>
      </c>
      <c r="AT10">
        <v>298.29000000000002</v>
      </c>
      <c r="AU10" s="1">
        <v>9478.33</v>
      </c>
      <c r="AV10" s="1">
        <v>4677.3900000000003</v>
      </c>
      <c r="AW10">
        <v>0.40960000000000002</v>
      </c>
      <c r="AX10" s="1">
        <v>5098.6499999999996</v>
      </c>
      <c r="AY10">
        <v>0.44650000000000001</v>
      </c>
      <c r="AZ10" s="1">
        <v>1189.94</v>
      </c>
      <c r="BA10">
        <v>0.1042</v>
      </c>
      <c r="BB10">
        <v>454.02</v>
      </c>
      <c r="BC10">
        <v>3.9800000000000002E-2</v>
      </c>
      <c r="BD10" s="1">
        <v>11420</v>
      </c>
      <c r="BE10" s="1">
        <v>3784.93</v>
      </c>
      <c r="BF10">
        <v>0.83289999999999997</v>
      </c>
      <c r="BG10">
        <v>0.53649999999999998</v>
      </c>
      <c r="BH10">
        <v>0.21479999999999999</v>
      </c>
      <c r="BI10">
        <v>0.18240000000000001</v>
      </c>
      <c r="BJ10">
        <v>3.8300000000000001E-2</v>
      </c>
      <c r="BK10">
        <v>2.8000000000000001E-2</v>
      </c>
    </row>
    <row r="11" spans="1:63" x14ac:dyDescent="0.25">
      <c r="A11" t="s">
        <v>9</v>
      </c>
      <c r="B11">
        <v>46623</v>
      </c>
      <c r="C11">
        <v>93.29</v>
      </c>
      <c r="D11">
        <v>9.82</v>
      </c>
      <c r="E11">
        <v>916.3</v>
      </c>
      <c r="F11">
        <v>927.68</v>
      </c>
      <c r="G11">
        <v>1.9E-3</v>
      </c>
      <c r="H11">
        <v>2.0000000000000001E-4</v>
      </c>
      <c r="I11">
        <v>3.7000000000000002E-3</v>
      </c>
      <c r="J11">
        <v>5.9999999999999995E-4</v>
      </c>
      <c r="K11">
        <v>8.8000000000000005E-3</v>
      </c>
      <c r="L11">
        <v>0.97370000000000001</v>
      </c>
      <c r="M11">
        <v>1.11E-2</v>
      </c>
      <c r="N11">
        <v>0.39960000000000001</v>
      </c>
      <c r="O11">
        <v>2.3E-3</v>
      </c>
      <c r="P11">
        <v>0.13039999999999999</v>
      </c>
      <c r="Q11" s="1">
        <v>50320.09</v>
      </c>
      <c r="R11">
        <v>0.2681</v>
      </c>
      <c r="S11">
        <v>0.19109999999999999</v>
      </c>
      <c r="T11">
        <v>0.54079999999999995</v>
      </c>
      <c r="U11">
        <v>7.67</v>
      </c>
      <c r="V11" s="1">
        <v>66209.570000000007</v>
      </c>
      <c r="W11">
        <v>115.93</v>
      </c>
      <c r="X11" s="1">
        <v>134673.14000000001</v>
      </c>
      <c r="Y11">
        <v>0.91339999999999999</v>
      </c>
      <c r="Z11">
        <v>3.7100000000000001E-2</v>
      </c>
      <c r="AA11">
        <v>4.9399999999999999E-2</v>
      </c>
      <c r="AB11">
        <v>8.6599999999999996E-2</v>
      </c>
      <c r="AC11">
        <v>134.66999999999999</v>
      </c>
      <c r="AD11" s="1">
        <v>3256.15</v>
      </c>
      <c r="AE11">
        <v>449.89</v>
      </c>
      <c r="AF11" s="13">
        <v>111499.37</v>
      </c>
      <c r="AG11" s="79" t="s">
        <v>759</v>
      </c>
      <c r="AH11" s="1">
        <v>32335</v>
      </c>
      <c r="AI11" s="1">
        <v>48890</v>
      </c>
      <c r="AJ11">
        <v>33.340000000000003</v>
      </c>
      <c r="AK11">
        <v>23.71</v>
      </c>
      <c r="AL11">
        <v>25.74</v>
      </c>
      <c r="AM11">
        <v>4.72</v>
      </c>
      <c r="AN11" s="1">
        <v>1516.55</v>
      </c>
      <c r="AO11">
        <v>1.3698999999999999</v>
      </c>
      <c r="AP11" s="1">
        <v>1398.2</v>
      </c>
      <c r="AQ11" s="1">
        <v>2093.83</v>
      </c>
      <c r="AR11" s="1">
        <v>5627.43</v>
      </c>
      <c r="AS11">
        <v>458.98</v>
      </c>
      <c r="AT11">
        <v>313.23</v>
      </c>
      <c r="AU11" s="1">
        <v>9891.66</v>
      </c>
      <c r="AV11" s="1">
        <v>6574.5</v>
      </c>
      <c r="AW11">
        <v>0.53490000000000004</v>
      </c>
      <c r="AX11" s="1">
        <v>3604.9</v>
      </c>
      <c r="AY11">
        <v>0.29330000000000001</v>
      </c>
      <c r="AZ11" s="1">
        <v>1394.92</v>
      </c>
      <c r="BA11">
        <v>0.1135</v>
      </c>
      <c r="BB11">
        <v>716.5</v>
      </c>
      <c r="BC11">
        <v>5.8299999999999998E-2</v>
      </c>
      <c r="BD11" s="1">
        <v>12290.82</v>
      </c>
      <c r="BE11" s="1">
        <v>6109.32</v>
      </c>
      <c r="BF11">
        <v>2.157</v>
      </c>
      <c r="BG11">
        <v>0.52200000000000002</v>
      </c>
      <c r="BH11">
        <v>0.21340000000000001</v>
      </c>
      <c r="BI11">
        <v>0.19620000000000001</v>
      </c>
      <c r="BJ11">
        <v>4.1099999999999998E-2</v>
      </c>
      <c r="BK11">
        <v>2.7199999999999998E-2</v>
      </c>
    </row>
    <row r="12" spans="1:63" x14ac:dyDescent="0.25">
      <c r="A12" t="s">
        <v>10</v>
      </c>
      <c r="B12">
        <v>48207</v>
      </c>
      <c r="C12">
        <v>38.86</v>
      </c>
      <c r="D12">
        <v>96.09</v>
      </c>
      <c r="E12" s="1">
        <v>3733.68</v>
      </c>
      <c r="F12" s="1">
        <v>3597.44</v>
      </c>
      <c r="G12">
        <v>2.35E-2</v>
      </c>
      <c r="H12">
        <v>6.9999999999999999E-4</v>
      </c>
      <c r="I12">
        <v>1.9300000000000001E-2</v>
      </c>
      <c r="J12">
        <v>1.1999999999999999E-3</v>
      </c>
      <c r="K12">
        <v>3.3599999999999998E-2</v>
      </c>
      <c r="L12">
        <v>0.89459999999999995</v>
      </c>
      <c r="M12">
        <v>2.7099999999999999E-2</v>
      </c>
      <c r="N12">
        <v>0.16450000000000001</v>
      </c>
      <c r="O12">
        <v>1.17E-2</v>
      </c>
      <c r="P12">
        <v>0.10630000000000001</v>
      </c>
      <c r="Q12" s="1">
        <v>62089.81</v>
      </c>
      <c r="R12">
        <v>0.26960000000000001</v>
      </c>
      <c r="S12">
        <v>0.19420000000000001</v>
      </c>
      <c r="T12">
        <v>0.53620000000000001</v>
      </c>
      <c r="U12">
        <v>20.55</v>
      </c>
      <c r="V12" s="1">
        <v>87523.79</v>
      </c>
      <c r="W12">
        <v>179.06</v>
      </c>
      <c r="X12" s="1">
        <v>197659.08</v>
      </c>
      <c r="Y12">
        <v>0.82040000000000002</v>
      </c>
      <c r="Z12">
        <v>0.14530000000000001</v>
      </c>
      <c r="AA12">
        <v>3.4299999999999997E-2</v>
      </c>
      <c r="AB12">
        <v>0.17960000000000001</v>
      </c>
      <c r="AC12">
        <v>197.66</v>
      </c>
      <c r="AD12" s="1">
        <v>7511.71</v>
      </c>
      <c r="AE12">
        <v>909.75</v>
      </c>
      <c r="AF12" s="13">
        <v>209192.81</v>
      </c>
      <c r="AG12" s="79" t="s">
        <v>759</v>
      </c>
      <c r="AH12" s="1">
        <v>44335</v>
      </c>
      <c r="AI12" s="1">
        <v>82075.820000000007</v>
      </c>
      <c r="AJ12">
        <v>63.27</v>
      </c>
      <c r="AK12">
        <v>37.200000000000003</v>
      </c>
      <c r="AL12">
        <v>39.51</v>
      </c>
      <c r="AM12">
        <v>4.5199999999999996</v>
      </c>
      <c r="AN12" s="1">
        <v>1410.37</v>
      </c>
      <c r="AO12">
        <v>0.7379</v>
      </c>
      <c r="AP12" s="1">
        <v>1294.3</v>
      </c>
      <c r="AQ12" s="1">
        <v>1902.81</v>
      </c>
      <c r="AR12" s="1">
        <v>6218.48</v>
      </c>
      <c r="AS12">
        <v>633.15</v>
      </c>
      <c r="AT12">
        <v>314.08999999999997</v>
      </c>
      <c r="AU12" s="1">
        <v>10362.83</v>
      </c>
      <c r="AV12" s="1">
        <v>3446.18</v>
      </c>
      <c r="AW12">
        <v>0.30370000000000003</v>
      </c>
      <c r="AX12" s="1">
        <v>6787.83</v>
      </c>
      <c r="AY12">
        <v>0.59819999999999995</v>
      </c>
      <c r="AZ12">
        <v>727.29</v>
      </c>
      <c r="BA12">
        <v>6.4100000000000004E-2</v>
      </c>
      <c r="BB12">
        <v>385.67</v>
      </c>
      <c r="BC12">
        <v>3.4000000000000002E-2</v>
      </c>
      <c r="BD12" s="1">
        <v>11346.97</v>
      </c>
      <c r="BE12" s="1">
        <v>1916.9</v>
      </c>
      <c r="BF12">
        <v>0.247</v>
      </c>
      <c r="BG12">
        <v>0.58040000000000003</v>
      </c>
      <c r="BH12">
        <v>0.223</v>
      </c>
      <c r="BI12">
        <v>0.14499999999999999</v>
      </c>
      <c r="BJ12">
        <v>3.44E-2</v>
      </c>
      <c r="BK12">
        <v>1.7100000000000001E-2</v>
      </c>
    </row>
    <row r="13" spans="1:63" x14ac:dyDescent="0.25">
      <c r="A13" t="s">
        <v>11</v>
      </c>
      <c r="B13">
        <v>48991</v>
      </c>
      <c r="C13">
        <v>89.52</v>
      </c>
      <c r="D13">
        <v>9.77</v>
      </c>
      <c r="E13">
        <v>875.03</v>
      </c>
      <c r="F13">
        <v>853.67</v>
      </c>
      <c r="G13">
        <v>3.7000000000000002E-3</v>
      </c>
      <c r="H13">
        <v>2.9999999999999997E-4</v>
      </c>
      <c r="I13">
        <v>5.7999999999999996E-3</v>
      </c>
      <c r="J13">
        <v>1.6999999999999999E-3</v>
      </c>
      <c r="K13">
        <v>3.5099999999999999E-2</v>
      </c>
      <c r="L13">
        <v>0.93</v>
      </c>
      <c r="M13">
        <v>2.35E-2</v>
      </c>
      <c r="N13">
        <v>0.3468</v>
      </c>
      <c r="O13">
        <v>2.7000000000000001E-3</v>
      </c>
      <c r="P13">
        <v>0.13569999999999999</v>
      </c>
      <c r="Q13" s="1">
        <v>50495.5</v>
      </c>
      <c r="R13">
        <v>0.32050000000000001</v>
      </c>
      <c r="S13">
        <v>0.1734</v>
      </c>
      <c r="T13">
        <v>0.50609999999999999</v>
      </c>
      <c r="U13">
        <v>7.7</v>
      </c>
      <c r="V13" s="1">
        <v>63165.81</v>
      </c>
      <c r="W13">
        <v>110.35</v>
      </c>
      <c r="X13" s="1">
        <v>147257.35</v>
      </c>
      <c r="Y13">
        <v>0.91339999999999999</v>
      </c>
      <c r="Z13">
        <v>4.8000000000000001E-2</v>
      </c>
      <c r="AA13">
        <v>3.8600000000000002E-2</v>
      </c>
      <c r="AB13">
        <v>8.6599999999999996E-2</v>
      </c>
      <c r="AC13">
        <v>147.26</v>
      </c>
      <c r="AD13" s="1">
        <v>3415.22</v>
      </c>
      <c r="AE13">
        <v>450.14</v>
      </c>
      <c r="AF13" s="13">
        <v>119883.77</v>
      </c>
      <c r="AG13" s="79" t="s">
        <v>759</v>
      </c>
      <c r="AH13" s="1">
        <v>33570</v>
      </c>
      <c r="AI13" s="1">
        <v>50423.61</v>
      </c>
      <c r="AJ13">
        <v>36.9</v>
      </c>
      <c r="AK13">
        <v>22.21</v>
      </c>
      <c r="AL13">
        <v>28.57</v>
      </c>
      <c r="AM13">
        <v>4.42</v>
      </c>
      <c r="AN13" s="1">
        <v>1518.23</v>
      </c>
      <c r="AO13">
        <v>1.4858</v>
      </c>
      <c r="AP13" s="1">
        <v>1445.8</v>
      </c>
      <c r="AQ13" s="1">
        <v>1969.49</v>
      </c>
      <c r="AR13" s="1">
        <v>6006.13</v>
      </c>
      <c r="AS13">
        <v>396.57</v>
      </c>
      <c r="AT13">
        <v>313.66000000000003</v>
      </c>
      <c r="AU13" s="1">
        <v>10131.65</v>
      </c>
      <c r="AV13" s="1">
        <v>6720.27</v>
      </c>
      <c r="AW13">
        <v>0.51600000000000001</v>
      </c>
      <c r="AX13" s="1">
        <v>4276.92</v>
      </c>
      <c r="AY13">
        <v>0.32840000000000003</v>
      </c>
      <c r="AZ13" s="1">
        <v>1335.31</v>
      </c>
      <c r="BA13">
        <v>0.10249999999999999</v>
      </c>
      <c r="BB13">
        <v>690.75</v>
      </c>
      <c r="BC13">
        <v>5.2999999999999999E-2</v>
      </c>
      <c r="BD13" s="1">
        <v>13023.25</v>
      </c>
      <c r="BE13" s="1">
        <v>5626.82</v>
      </c>
      <c r="BF13">
        <v>2.0011000000000001</v>
      </c>
      <c r="BG13">
        <v>0.51719999999999999</v>
      </c>
      <c r="BH13">
        <v>0.21299999999999999</v>
      </c>
      <c r="BI13">
        <v>0.20119999999999999</v>
      </c>
      <c r="BJ13">
        <v>4.02E-2</v>
      </c>
      <c r="BK13">
        <v>2.8400000000000002E-2</v>
      </c>
    </row>
    <row r="14" spans="1:63" x14ac:dyDescent="0.25">
      <c r="A14" t="s">
        <v>12</v>
      </c>
      <c r="B14">
        <v>47415</v>
      </c>
      <c r="C14">
        <v>64.239999999999995</v>
      </c>
      <c r="D14">
        <v>11.72</v>
      </c>
      <c r="E14">
        <v>753.13</v>
      </c>
      <c r="F14">
        <v>720.75</v>
      </c>
      <c r="G14">
        <v>4.1000000000000003E-3</v>
      </c>
      <c r="H14">
        <v>1.1000000000000001E-3</v>
      </c>
      <c r="I14">
        <v>8.0999999999999996E-3</v>
      </c>
      <c r="J14">
        <v>8.9999999999999998E-4</v>
      </c>
      <c r="K14">
        <v>4.4499999999999998E-2</v>
      </c>
      <c r="L14">
        <v>0.91890000000000005</v>
      </c>
      <c r="M14">
        <v>2.24E-2</v>
      </c>
      <c r="N14">
        <v>0.38</v>
      </c>
      <c r="O14">
        <v>4.1999999999999997E-3</v>
      </c>
      <c r="P14">
        <v>0.13170000000000001</v>
      </c>
      <c r="Q14" s="1">
        <v>50697.35</v>
      </c>
      <c r="R14">
        <v>0.3145</v>
      </c>
      <c r="S14">
        <v>0.15090000000000001</v>
      </c>
      <c r="T14">
        <v>0.53459999999999996</v>
      </c>
      <c r="U14">
        <v>7.11</v>
      </c>
      <c r="V14" s="1">
        <v>60941.57</v>
      </c>
      <c r="W14">
        <v>102.34</v>
      </c>
      <c r="X14" s="1">
        <v>182970.88</v>
      </c>
      <c r="Y14">
        <v>0.81859999999999999</v>
      </c>
      <c r="Z14">
        <v>0.11700000000000001</v>
      </c>
      <c r="AA14">
        <v>6.4399999999999999E-2</v>
      </c>
      <c r="AB14">
        <v>0.18140000000000001</v>
      </c>
      <c r="AC14">
        <v>182.97</v>
      </c>
      <c r="AD14" s="1">
        <v>5372.1</v>
      </c>
      <c r="AE14">
        <v>626.04999999999995</v>
      </c>
      <c r="AF14" s="13">
        <v>155642.1</v>
      </c>
      <c r="AG14" s="79" t="s">
        <v>759</v>
      </c>
      <c r="AH14" s="1">
        <v>33847</v>
      </c>
      <c r="AI14" s="1">
        <v>53229.43</v>
      </c>
      <c r="AJ14">
        <v>46.44</v>
      </c>
      <c r="AK14">
        <v>27.25</v>
      </c>
      <c r="AL14">
        <v>32.94</v>
      </c>
      <c r="AM14">
        <v>4.45</v>
      </c>
      <c r="AN14" s="1">
        <v>1479.96</v>
      </c>
      <c r="AO14">
        <v>1.3149</v>
      </c>
      <c r="AP14" s="1">
        <v>1642.57</v>
      </c>
      <c r="AQ14" s="1">
        <v>2066.2199999999998</v>
      </c>
      <c r="AR14" s="1">
        <v>6186.87</v>
      </c>
      <c r="AS14">
        <v>582.30999999999995</v>
      </c>
      <c r="AT14">
        <v>269.52999999999997</v>
      </c>
      <c r="AU14" s="1">
        <v>10747.51</v>
      </c>
      <c r="AV14" s="1">
        <v>5740.35</v>
      </c>
      <c r="AW14">
        <v>0.41830000000000001</v>
      </c>
      <c r="AX14" s="1">
        <v>5642.6</v>
      </c>
      <c r="AY14">
        <v>0.41120000000000001</v>
      </c>
      <c r="AZ14" s="1">
        <v>1602.99</v>
      </c>
      <c r="BA14">
        <v>0.1168</v>
      </c>
      <c r="BB14">
        <v>736.79</v>
      </c>
      <c r="BC14">
        <v>5.3699999999999998E-2</v>
      </c>
      <c r="BD14" s="1">
        <v>13722.73</v>
      </c>
      <c r="BE14" s="1">
        <v>4336.03</v>
      </c>
      <c r="BF14">
        <v>1.1281000000000001</v>
      </c>
      <c r="BG14">
        <v>0.51160000000000005</v>
      </c>
      <c r="BH14">
        <v>0.2074</v>
      </c>
      <c r="BI14">
        <v>0.22220000000000001</v>
      </c>
      <c r="BJ14">
        <v>3.3399999999999999E-2</v>
      </c>
      <c r="BK14">
        <v>2.5399999999999999E-2</v>
      </c>
    </row>
    <row r="15" spans="1:63" x14ac:dyDescent="0.25">
      <c r="A15" t="s">
        <v>13</v>
      </c>
      <c r="B15">
        <v>46631</v>
      </c>
      <c r="C15">
        <v>83</v>
      </c>
      <c r="D15">
        <v>12.52</v>
      </c>
      <c r="E15" s="1">
        <v>1039.5</v>
      </c>
      <c r="F15" s="1">
        <v>1026.93</v>
      </c>
      <c r="G15">
        <v>2E-3</v>
      </c>
      <c r="H15">
        <v>1.4E-3</v>
      </c>
      <c r="I15">
        <v>5.1999999999999998E-3</v>
      </c>
      <c r="J15">
        <v>8.0000000000000004E-4</v>
      </c>
      <c r="K15">
        <v>1.24E-2</v>
      </c>
      <c r="L15">
        <v>0.96319999999999995</v>
      </c>
      <c r="M15">
        <v>1.49E-2</v>
      </c>
      <c r="N15">
        <v>0.30930000000000002</v>
      </c>
      <c r="O15">
        <v>1.2999999999999999E-3</v>
      </c>
      <c r="P15">
        <v>0.12239999999999999</v>
      </c>
      <c r="Q15" s="1">
        <v>52114.86</v>
      </c>
      <c r="R15">
        <v>0.25900000000000001</v>
      </c>
      <c r="S15">
        <v>0.1489</v>
      </c>
      <c r="T15">
        <v>0.59199999999999997</v>
      </c>
      <c r="U15">
        <v>8.57</v>
      </c>
      <c r="V15" s="1">
        <v>66370.399999999994</v>
      </c>
      <c r="W15">
        <v>117.85</v>
      </c>
      <c r="X15" s="1">
        <v>136301.06</v>
      </c>
      <c r="Y15">
        <v>0.91349999999999998</v>
      </c>
      <c r="Z15">
        <v>5.0099999999999999E-2</v>
      </c>
      <c r="AA15">
        <v>3.6499999999999998E-2</v>
      </c>
      <c r="AB15">
        <v>8.6499999999999994E-2</v>
      </c>
      <c r="AC15">
        <v>136.30000000000001</v>
      </c>
      <c r="AD15" s="1">
        <v>3418.56</v>
      </c>
      <c r="AE15">
        <v>493.04</v>
      </c>
      <c r="AF15" s="13">
        <v>119718.73</v>
      </c>
      <c r="AG15" s="79" t="s">
        <v>759</v>
      </c>
      <c r="AH15" s="1">
        <v>34982</v>
      </c>
      <c r="AI15" s="1">
        <v>52167.17</v>
      </c>
      <c r="AJ15">
        <v>36.119999999999997</v>
      </c>
      <c r="AK15">
        <v>24.22</v>
      </c>
      <c r="AL15">
        <v>28.07</v>
      </c>
      <c r="AM15">
        <v>4.96</v>
      </c>
      <c r="AN15" s="1">
        <v>1382.24</v>
      </c>
      <c r="AO15">
        <v>1.2310000000000001</v>
      </c>
      <c r="AP15" s="1">
        <v>1271.76</v>
      </c>
      <c r="AQ15" s="1">
        <v>1934.18</v>
      </c>
      <c r="AR15" s="1">
        <v>5719.12</v>
      </c>
      <c r="AS15">
        <v>446.76</v>
      </c>
      <c r="AT15">
        <v>356.34</v>
      </c>
      <c r="AU15" s="1">
        <v>9728.15</v>
      </c>
      <c r="AV15" s="1">
        <v>6311.63</v>
      </c>
      <c r="AW15">
        <v>0.52569999999999995</v>
      </c>
      <c r="AX15" s="1">
        <v>3800.08</v>
      </c>
      <c r="AY15">
        <v>0.3165</v>
      </c>
      <c r="AZ15" s="1">
        <v>1306.23</v>
      </c>
      <c r="BA15">
        <v>0.10879999999999999</v>
      </c>
      <c r="BB15">
        <v>588.25</v>
      </c>
      <c r="BC15">
        <v>4.9000000000000002E-2</v>
      </c>
      <c r="BD15" s="1">
        <v>12006.19</v>
      </c>
      <c r="BE15" s="1">
        <v>5468.79</v>
      </c>
      <c r="BF15">
        <v>1.7703</v>
      </c>
      <c r="BG15">
        <v>0.52500000000000002</v>
      </c>
      <c r="BH15">
        <v>0.21079999999999999</v>
      </c>
      <c r="BI15">
        <v>0.19220000000000001</v>
      </c>
      <c r="BJ15">
        <v>3.6900000000000002E-2</v>
      </c>
      <c r="BK15">
        <v>3.5000000000000003E-2</v>
      </c>
    </row>
    <row r="16" spans="1:63" x14ac:dyDescent="0.25">
      <c r="A16" t="s">
        <v>14</v>
      </c>
      <c r="B16">
        <v>47043</v>
      </c>
      <c r="C16">
        <v>66.14</v>
      </c>
      <c r="D16">
        <v>25.05</v>
      </c>
      <c r="E16" s="1">
        <v>1656.84</v>
      </c>
      <c r="F16" s="1">
        <v>1662.19</v>
      </c>
      <c r="G16">
        <v>1.0999999999999999E-2</v>
      </c>
      <c r="H16">
        <v>1.1000000000000001E-3</v>
      </c>
      <c r="I16">
        <v>2.9499999999999998E-2</v>
      </c>
      <c r="J16">
        <v>1.9E-3</v>
      </c>
      <c r="K16">
        <v>5.0900000000000001E-2</v>
      </c>
      <c r="L16">
        <v>0.86140000000000005</v>
      </c>
      <c r="M16">
        <v>4.41E-2</v>
      </c>
      <c r="N16">
        <v>0.318</v>
      </c>
      <c r="O16">
        <v>7.6E-3</v>
      </c>
      <c r="P16">
        <v>0.1133</v>
      </c>
      <c r="Q16" s="1">
        <v>57294.559999999998</v>
      </c>
      <c r="R16">
        <v>0.29389999999999999</v>
      </c>
      <c r="S16">
        <v>0.19009999999999999</v>
      </c>
      <c r="T16">
        <v>0.5161</v>
      </c>
      <c r="U16">
        <v>11.5</v>
      </c>
      <c r="V16" s="1">
        <v>74395.789999999994</v>
      </c>
      <c r="W16">
        <v>138.87</v>
      </c>
      <c r="X16" s="1">
        <v>191811.46</v>
      </c>
      <c r="Y16">
        <v>0.67079999999999995</v>
      </c>
      <c r="Z16">
        <v>0.23749999999999999</v>
      </c>
      <c r="AA16">
        <v>9.1700000000000004E-2</v>
      </c>
      <c r="AB16">
        <v>0.32919999999999999</v>
      </c>
      <c r="AC16">
        <v>191.81</v>
      </c>
      <c r="AD16" s="1">
        <v>6228.3</v>
      </c>
      <c r="AE16">
        <v>597.34</v>
      </c>
      <c r="AF16" s="13">
        <v>178704.75</v>
      </c>
      <c r="AG16" s="79" t="s">
        <v>759</v>
      </c>
      <c r="AH16" s="1">
        <v>35161</v>
      </c>
      <c r="AI16" s="1">
        <v>59179.63</v>
      </c>
      <c r="AJ16">
        <v>47.78</v>
      </c>
      <c r="AK16">
        <v>30.74</v>
      </c>
      <c r="AL16">
        <v>35.03</v>
      </c>
      <c r="AM16">
        <v>4.59</v>
      </c>
      <c r="AN16" s="1">
        <v>1444.06</v>
      </c>
      <c r="AO16">
        <v>0.95169999999999999</v>
      </c>
      <c r="AP16" s="1">
        <v>1341.37</v>
      </c>
      <c r="AQ16" s="1">
        <v>1845.85</v>
      </c>
      <c r="AR16" s="1">
        <v>5786.05</v>
      </c>
      <c r="AS16">
        <v>597.15</v>
      </c>
      <c r="AT16">
        <v>341.98</v>
      </c>
      <c r="AU16" s="1">
        <v>9912.39</v>
      </c>
      <c r="AV16" s="1">
        <v>4057.12</v>
      </c>
      <c r="AW16">
        <v>0.35</v>
      </c>
      <c r="AX16" s="1">
        <v>5364.56</v>
      </c>
      <c r="AY16">
        <v>0.46279999999999999</v>
      </c>
      <c r="AZ16" s="1">
        <v>1561.71</v>
      </c>
      <c r="BA16">
        <v>0.13469999999999999</v>
      </c>
      <c r="BB16">
        <v>607.17999999999995</v>
      </c>
      <c r="BC16">
        <v>5.2400000000000002E-2</v>
      </c>
      <c r="BD16" s="1">
        <v>11590.57</v>
      </c>
      <c r="BE16" s="1">
        <v>2872.66</v>
      </c>
      <c r="BF16">
        <v>0.6139</v>
      </c>
      <c r="BG16">
        <v>0.55520000000000003</v>
      </c>
      <c r="BH16">
        <v>0.20610000000000001</v>
      </c>
      <c r="BI16">
        <v>0.1804</v>
      </c>
      <c r="BJ16">
        <v>3.5799999999999998E-2</v>
      </c>
      <c r="BK16">
        <v>2.2599999999999999E-2</v>
      </c>
    </row>
    <row r="17" spans="1:63" x14ac:dyDescent="0.25">
      <c r="A17" t="s">
        <v>15</v>
      </c>
      <c r="B17">
        <v>47423</v>
      </c>
      <c r="C17">
        <v>77.709999999999994</v>
      </c>
      <c r="D17">
        <v>8.67</v>
      </c>
      <c r="E17">
        <v>674.1</v>
      </c>
      <c r="F17">
        <v>704.46</v>
      </c>
      <c r="G17">
        <v>1.8E-3</v>
      </c>
      <c r="H17">
        <v>4.0000000000000002E-4</v>
      </c>
      <c r="I17">
        <v>4.0000000000000001E-3</v>
      </c>
      <c r="J17">
        <v>1.2999999999999999E-3</v>
      </c>
      <c r="K17">
        <v>1.54E-2</v>
      </c>
      <c r="L17">
        <v>0.95930000000000004</v>
      </c>
      <c r="M17">
        <v>1.78E-2</v>
      </c>
      <c r="N17">
        <v>0.31619999999999998</v>
      </c>
      <c r="O17">
        <v>5.9999999999999995E-4</v>
      </c>
      <c r="P17">
        <v>0.13009999999999999</v>
      </c>
      <c r="Q17" s="1">
        <v>49463.03</v>
      </c>
      <c r="R17">
        <v>0.2959</v>
      </c>
      <c r="S17">
        <v>0.14829999999999999</v>
      </c>
      <c r="T17">
        <v>0.55579999999999996</v>
      </c>
      <c r="U17">
        <v>6.67</v>
      </c>
      <c r="V17" s="1">
        <v>65426.07</v>
      </c>
      <c r="W17">
        <v>98.5</v>
      </c>
      <c r="X17" s="1">
        <v>157167.38</v>
      </c>
      <c r="Y17">
        <v>0.9204</v>
      </c>
      <c r="Z17">
        <v>3.9399999999999998E-2</v>
      </c>
      <c r="AA17">
        <v>4.02E-2</v>
      </c>
      <c r="AB17">
        <v>7.9600000000000004E-2</v>
      </c>
      <c r="AC17">
        <v>157.16999999999999</v>
      </c>
      <c r="AD17" s="1">
        <v>3654.26</v>
      </c>
      <c r="AE17">
        <v>511.29</v>
      </c>
      <c r="AF17" s="13">
        <v>121997.27</v>
      </c>
      <c r="AG17" s="79" t="s">
        <v>759</v>
      </c>
      <c r="AH17" s="1">
        <v>34773</v>
      </c>
      <c r="AI17" s="1">
        <v>51634.82</v>
      </c>
      <c r="AJ17">
        <v>34.68</v>
      </c>
      <c r="AK17">
        <v>22.76</v>
      </c>
      <c r="AL17">
        <v>26.55</v>
      </c>
      <c r="AM17">
        <v>4.83</v>
      </c>
      <c r="AN17" s="1">
        <v>1573.32</v>
      </c>
      <c r="AO17">
        <v>1.4722999999999999</v>
      </c>
      <c r="AP17" s="1">
        <v>1504.9</v>
      </c>
      <c r="AQ17" s="1">
        <v>2100.23</v>
      </c>
      <c r="AR17" s="1">
        <v>5569.88</v>
      </c>
      <c r="AS17">
        <v>425.1</v>
      </c>
      <c r="AT17">
        <v>353.98</v>
      </c>
      <c r="AU17" s="1">
        <v>9954.08</v>
      </c>
      <c r="AV17" s="1">
        <v>6291.13</v>
      </c>
      <c r="AW17">
        <v>0.49170000000000003</v>
      </c>
      <c r="AX17" s="1">
        <v>4107.3500000000004</v>
      </c>
      <c r="AY17">
        <v>0.32100000000000001</v>
      </c>
      <c r="AZ17" s="1">
        <v>1743.37</v>
      </c>
      <c r="BA17">
        <v>0.13619999999999999</v>
      </c>
      <c r="BB17">
        <v>653.59</v>
      </c>
      <c r="BC17">
        <v>5.11E-2</v>
      </c>
      <c r="BD17" s="1">
        <v>12795.45</v>
      </c>
      <c r="BE17" s="1">
        <v>6078.59</v>
      </c>
      <c r="BF17">
        <v>2.0055999999999998</v>
      </c>
      <c r="BG17">
        <v>0.51719999999999999</v>
      </c>
      <c r="BH17">
        <v>0.19919999999999999</v>
      </c>
      <c r="BI17">
        <v>0.21840000000000001</v>
      </c>
      <c r="BJ17">
        <v>4.0399999999999998E-2</v>
      </c>
      <c r="BK17">
        <v>2.4799999999999999E-2</v>
      </c>
    </row>
    <row r="18" spans="1:63" x14ac:dyDescent="0.25">
      <c r="A18" t="s">
        <v>16</v>
      </c>
      <c r="B18">
        <v>43505</v>
      </c>
      <c r="C18">
        <v>71.52</v>
      </c>
      <c r="D18">
        <v>39</v>
      </c>
      <c r="E18" s="1">
        <v>2789.49</v>
      </c>
      <c r="F18" s="1">
        <v>2717.48</v>
      </c>
      <c r="G18">
        <v>6.7999999999999996E-3</v>
      </c>
      <c r="H18">
        <v>5.9999999999999995E-4</v>
      </c>
      <c r="I18">
        <v>1.66E-2</v>
      </c>
      <c r="J18">
        <v>1E-3</v>
      </c>
      <c r="K18">
        <v>3.2099999999999997E-2</v>
      </c>
      <c r="L18">
        <v>0.90759999999999996</v>
      </c>
      <c r="M18">
        <v>3.5200000000000002E-2</v>
      </c>
      <c r="N18">
        <v>0.40479999999999999</v>
      </c>
      <c r="O18">
        <v>9.1000000000000004E-3</v>
      </c>
      <c r="P18">
        <v>0.14119999999999999</v>
      </c>
      <c r="Q18" s="1">
        <v>54449.9</v>
      </c>
      <c r="R18">
        <v>0.30349999999999999</v>
      </c>
      <c r="S18">
        <v>0.17760000000000001</v>
      </c>
      <c r="T18">
        <v>0.51900000000000002</v>
      </c>
      <c r="U18">
        <v>17.21</v>
      </c>
      <c r="V18" s="1">
        <v>76916.91</v>
      </c>
      <c r="W18">
        <v>157.04</v>
      </c>
      <c r="X18" s="1">
        <v>144449.82</v>
      </c>
      <c r="Y18">
        <v>0.73729999999999996</v>
      </c>
      <c r="Z18">
        <v>0.1963</v>
      </c>
      <c r="AA18">
        <v>6.6400000000000001E-2</v>
      </c>
      <c r="AB18">
        <v>0.26269999999999999</v>
      </c>
      <c r="AC18">
        <v>144.44999999999999</v>
      </c>
      <c r="AD18" s="1">
        <v>4887.53</v>
      </c>
      <c r="AE18">
        <v>547.44000000000005</v>
      </c>
      <c r="AF18" s="13">
        <v>140896.29999999999</v>
      </c>
      <c r="AG18" s="79" t="s">
        <v>759</v>
      </c>
      <c r="AH18" s="1">
        <v>32549</v>
      </c>
      <c r="AI18" s="1">
        <v>52742.99</v>
      </c>
      <c r="AJ18">
        <v>53.01</v>
      </c>
      <c r="AK18">
        <v>31.19</v>
      </c>
      <c r="AL18">
        <v>37.54</v>
      </c>
      <c r="AM18">
        <v>3.84</v>
      </c>
      <c r="AN18" s="1">
        <v>1389.19</v>
      </c>
      <c r="AO18">
        <v>0.97019999999999995</v>
      </c>
      <c r="AP18" s="1">
        <v>1269.96</v>
      </c>
      <c r="AQ18" s="1">
        <v>1694.92</v>
      </c>
      <c r="AR18" s="1">
        <v>5675.63</v>
      </c>
      <c r="AS18">
        <v>530.98</v>
      </c>
      <c r="AT18">
        <v>278.06</v>
      </c>
      <c r="AU18" s="1">
        <v>9449.5400000000009</v>
      </c>
      <c r="AV18" s="1">
        <v>4825.4799999999996</v>
      </c>
      <c r="AW18">
        <v>0.42649999999999999</v>
      </c>
      <c r="AX18" s="1">
        <v>4510.01</v>
      </c>
      <c r="AY18">
        <v>0.39860000000000001</v>
      </c>
      <c r="AZ18" s="1">
        <v>1213.45</v>
      </c>
      <c r="BA18">
        <v>0.10730000000000001</v>
      </c>
      <c r="BB18">
        <v>764.77</v>
      </c>
      <c r="BC18">
        <v>6.7599999999999993E-2</v>
      </c>
      <c r="BD18" s="1">
        <v>11313.72</v>
      </c>
      <c r="BE18" s="1">
        <v>3725.83</v>
      </c>
      <c r="BF18">
        <v>0.95530000000000004</v>
      </c>
      <c r="BG18">
        <v>0.54100000000000004</v>
      </c>
      <c r="BH18">
        <v>0.2233</v>
      </c>
      <c r="BI18">
        <v>0.1807</v>
      </c>
      <c r="BJ18">
        <v>3.1600000000000003E-2</v>
      </c>
      <c r="BK18">
        <v>2.3400000000000001E-2</v>
      </c>
    </row>
    <row r="19" spans="1:63" x14ac:dyDescent="0.25">
      <c r="A19" t="s">
        <v>17</v>
      </c>
      <c r="B19">
        <v>43513</v>
      </c>
      <c r="C19">
        <v>16.71</v>
      </c>
      <c r="D19">
        <v>215.25</v>
      </c>
      <c r="E19" s="1">
        <v>3597.7</v>
      </c>
      <c r="F19" s="1">
        <v>3022.14</v>
      </c>
      <c r="G19">
        <v>4.0000000000000001E-3</v>
      </c>
      <c r="H19">
        <v>2.9999999999999997E-4</v>
      </c>
      <c r="I19">
        <v>0.23380000000000001</v>
      </c>
      <c r="J19">
        <v>1.1999999999999999E-3</v>
      </c>
      <c r="K19">
        <v>6.7799999999999999E-2</v>
      </c>
      <c r="L19">
        <v>0.57930000000000004</v>
      </c>
      <c r="M19">
        <v>0.11360000000000001</v>
      </c>
      <c r="N19">
        <v>0.91639999999999999</v>
      </c>
      <c r="O19">
        <v>2.1299999999999999E-2</v>
      </c>
      <c r="P19">
        <v>0.1792</v>
      </c>
      <c r="Q19" s="1">
        <v>55144.99</v>
      </c>
      <c r="R19">
        <v>0.2989</v>
      </c>
      <c r="S19">
        <v>0.18099999999999999</v>
      </c>
      <c r="T19">
        <v>0.52010000000000001</v>
      </c>
      <c r="U19">
        <v>24.22</v>
      </c>
      <c r="V19" s="1">
        <v>74051.56</v>
      </c>
      <c r="W19">
        <v>146.08000000000001</v>
      </c>
      <c r="X19" s="1">
        <v>79197.460000000006</v>
      </c>
      <c r="Y19">
        <v>0.66869999999999996</v>
      </c>
      <c r="Z19">
        <v>0.26750000000000002</v>
      </c>
      <c r="AA19">
        <v>6.3799999999999996E-2</v>
      </c>
      <c r="AB19">
        <v>0.33129999999999998</v>
      </c>
      <c r="AC19">
        <v>79.2</v>
      </c>
      <c r="AD19" s="1">
        <v>3058.57</v>
      </c>
      <c r="AE19">
        <v>410.68</v>
      </c>
      <c r="AF19" s="13">
        <v>76687.94</v>
      </c>
      <c r="AG19" s="79" t="s">
        <v>759</v>
      </c>
      <c r="AH19" s="1">
        <v>24833</v>
      </c>
      <c r="AI19" s="1">
        <v>38564.39</v>
      </c>
      <c r="AJ19">
        <v>55.54</v>
      </c>
      <c r="AK19">
        <v>36.200000000000003</v>
      </c>
      <c r="AL19">
        <v>41.23</v>
      </c>
      <c r="AM19">
        <v>4.3499999999999996</v>
      </c>
      <c r="AN19">
        <v>3.19</v>
      </c>
      <c r="AO19">
        <v>1.0645</v>
      </c>
      <c r="AP19" s="1">
        <v>1542.74</v>
      </c>
      <c r="AQ19" s="1">
        <v>2287.35</v>
      </c>
      <c r="AR19" s="1">
        <v>6399.27</v>
      </c>
      <c r="AS19">
        <v>656.45</v>
      </c>
      <c r="AT19">
        <v>455.13</v>
      </c>
      <c r="AU19" s="1">
        <v>11340.94</v>
      </c>
      <c r="AV19" s="1">
        <v>9055.09</v>
      </c>
      <c r="AW19">
        <v>0.62139999999999995</v>
      </c>
      <c r="AX19" s="1">
        <v>3138.21</v>
      </c>
      <c r="AY19">
        <v>0.21529999999999999</v>
      </c>
      <c r="AZ19">
        <v>704.04</v>
      </c>
      <c r="BA19">
        <v>4.8300000000000003E-2</v>
      </c>
      <c r="BB19" s="1">
        <v>1675.59</v>
      </c>
      <c r="BC19">
        <v>0.115</v>
      </c>
      <c r="BD19" s="1">
        <v>14572.94</v>
      </c>
      <c r="BE19" s="1">
        <v>5568.77</v>
      </c>
      <c r="BF19">
        <v>2.855</v>
      </c>
      <c r="BG19">
        <v>0.48630000000000001</v>
      </c>
      <c r="BH19">
        <v>0.20030000000000001</v>
      </c>
      <c r="BI19">
        <v>0.27129999999999999</v>
      </c>
      <c r="BJ19">
        <v>2.86E-2</v>
      </c>
      <c r="BK19">
        <v>1.35E-2</v>
      </c>
    </row>
    <row r="20" spans="1:63" x14ac:dyDescent="0.25">
      <c r="A20" t="s">
        <v>18</v>
      </c>
      <c r="B20">
        <v>43521</v>
      </c>
      <c r="C20">
        <v>47.38</v>
      </c>
      <c r="D20">
        <v>59.74</v>
      </c>
      <c r="E20" s="1">
        <v>2830.77</v>
      </c>
      <c r="F20" s="1">
        <v>2718.17</v>
      </c>
      <c r="G20">
        <v>1.9900000000000001E-2</v>
      </c>
      <c r="H20">
        <v>1E-3</v>
      </c>
      <c r="I20">
        <v>4.2299999999999997E-2</v>
      </c>
      <c r="J20">
        <v>1.2999999999999999E-3</v>
      </c>
      <c r="K20">
        <v>3.5799999999999998E-2</v>
      </c>
      <c r="L20">
        <v>0.84919999999999995</v>
      </c>
      <c r="M20">
        <v>5.0599999999999999E-2</v>
      </c>
      <c r="N20">
        <v>0.37269999999999998</v>
      </c>
      <c r="O20">
        <v>1.6E-2</v>
      </c>
      <c r="P20">
        <v>0.1268</v>
      </c>
      <c r="Q20" s="1">
        <v>60379.37</v>
      </c>
      <c r="R20">
        <v>0.27529999999999999</v>
      </c>
      <c r="S20">
        <v>0.17080000000000001</v>
      </c>
      <c r="T20">
        <v>0.55389999999999995</v>
      </c>
      <c r="U20">
        <v>17.18</v>
      </c>
      <c r="V20" s="1">
        <v>83510.69</v>
      </c>
      <c r="W20">
        <v>159.49</v>
      </c>
      <c r="X20" s="1">
        <v>177789.95</v>
      </c>
      <c r="Y20">
        <v>0.66320000000000001</v>
      </c>
      <c r="Z20">
        <v>0.28889999999999999</v>
      </c>
      <c r="AA20">
        <v>4.7899999999999998E-2</v>
      </c>
      <c r="AB20">
        <v>0.33679999999999999</v>
      </c>
      <c r="AC20">
        <v>177.79</v>
      </c>
      <c r="AD20" s="1">
        <v>6632.19</v>
      </c>
      <c r="AE20">
        <v>687.07</v>
      </c>
      <c r="AF20" s="13">
        <v>181074.3</v>
      </c>
      <c r="AG20" s="79" t="s">
        <v>759</v>
      </c>
      <c r="AH20" s="1">
        <v>35104</v>
      </c>
      <c r="AI20" s="1">
        <v>59502.45</v>
      </c>
      <c r="AJ20">
        <v>55.76</v>
      </c>
      <c r="AK20">
        <v>35.049999999999997</v>
      </c>
      <c r="AL20">
        <v>39.31</v>
      </c>
      <c r="AM20">
        <v>4.68</v>
      </c>
      <c r="AN20" s="1">
        <v>1626.02</v>
      </c>
      <c r="AO20">
        <v>0.91</v>
      </c>
      <c r="AP20" s="1">
        <v>1380.05</v>
      </c>
      <c r="AQ20" s="1">
        <v>1848.31</v>
      </c>
      <c r="AR20" s="1">
        <v>6395.57</v>
      </c>
      <c r="AS20">
        <v>636.82000000000005</v>
      </c>
      <c r="AT20">
        <v>321.33999999999997</v>
      </c>
      <c r="AU20" s="1">
        <v>10582.09</v>
      </c>
      <c r="AV20" s="1">
        <v>3910.7</v>
      </c>
      <c r="AW20">
        <v>0.32250000000000001</v>
      </c>
      <c r="AX20" s="1">
        <v>6353.47</v>
      </c>
      <c r="AY20">
        <v>0.52390000000000003</v>
      </c>
      <c r="AZ20" s="1">
        <v>1123.83</v>
      </c>
      <c r="BA20">
        <v>9.2700000000000005E-2</v>
      </c>
      <c r="BB20">
        <v>738.43</v>
      </c>
      <c r="BC20">
        <v>6.0900000000000003E-2</v>
      </c>
      <c r="BD20" s="1">
        <v>12126.42</v>
      </c>
      <c r="BE20" s="1">
        <v>2306.27</v>
      </c>
      <c r="BF20">
        <v>0.44119999999999998</v>
      </c>
      <c r="BG20">
        <v>0.5605</v>
      </c>
      <c r="BH20">
        <v>0.21959999999999999</v>
      </c>
      <c r="BI20">
        <v>0.1676</v>
      </c>
      <c r="BJ20">
        <v>3.1399999999999997E-2</v>
      </c>
      <c r="BK20">
        <v>2.1000000000000001E-2</v>
      </c>
    </row>
    <row r="21" spans="1:63" x14ac:dyDescent="0.25">
      <c r="A21" t="s">
        <v>19</v>
      </c>
      <c r="B21">
        <v>49171</v>
      </c>
      <c r="C21">
        <v>35.1</v>
      </c>
      <c r="D21">
        <v>96.93</v>
      </c>
      <c r="E21" s="1">
        <v>3401.94</v>
      </c>
      <c r="F21" s="1">
        <v>3296.31</v>
      </c>
      <c r="G21">
        <v>2.98E-2</v>
      </c>
      <c r="H21">
        <v>6.9999999999999999E-4</v>
      </c>
      <c r="I21">
        <v>2.3300000000000001E-2</v>
      </c>
      <c r="J21">
        <v>1.1000000000000001E-3</v>
      </c>
      <c r="K21">
        <v>3.2000000000000001E-2</v>
      </c>
      <c r="L21">
        <v>0.8851</v>
      </c>
      <c r="M21">
        <v>2.8000000000000001E-2</v>
      </c>
      <c r="N21">
        <v>0.1237</v>
      </c>
      <c r="O21">
        <v>1.18E-2</v>
      </c>
      <c r="P21">
        <v>9.7100000000000006E-2</v>
      </c>
      <c r="Q21" s="1">
        <v>64284.21</v>
      </c>
      <c r="R21">
        <v>0.2666</v>
      </c>
      <c r="S21">
        <v>0.19389999999999999</v>
      </c>
      <c r="T21">
        <v>0.53949999999999998</v>
      </c>
      <c r="U21">
        <v>19.18</v>
      </c>
      <c r="V21" s="1">
        <v>87773.34</v>
      </c>
      <c r="W21">
        <v>174.69</v>
      </c>
      <c r="X21" s="1">
        <v>218826.21</v>
      </c>
      <c r="Y21">
        <v>0.82509999999999994</v>
      </c>
      <c r="Z21">
        <v>0.13900000000000001</v>
      </c>
      <c r="AA21">
        <v>3.5900000000000001E-2</v>
      </c>
      <c r="AB21">
        <v>0.1749</v>
      </c>
      <c r="AC21">
        <v>218.83</v>
      </c>
      <c r="AD21" s="1">
        <v>8603.36</v>
      </c>
      <c r="AE21" s="1">
        <v>1009.18</v>
      </c>
      <c r="AF21" s="13">
        <v>234456.03</v>
      </c>
      <c r="AG21" s="79" t="s">
        <v>759</v>
      </c>
      <c r="AH21" s="1">
        <v>47616</v>
      </c>
      <c r="AI21" s="1">
        <v>93298.71</v>
      </c>
      <c r="AJ21">
        <v>68.86</v>
      </c>
      <c r="AK21">
        <v>38.68</v>
      </c>
      <c r="AL21">
        <v>43.09</v>
      </c>
      <c r="AM21">
        <v>4.72</v>
      </c>
      <c r="AN21" s="1">
        <v>1482.08</v>
      </c>
      <c r="AO21">
        <v>0.6976</v>
      </c>
      <c r="AP21" s="1">
        <v>1349.3</v>
      </c>
      <c r="AQ21" s="1">
        <v>1979.63</v>
      </c>
      <c r="AR21" s="1">
        <v>6522.15</v>
      </c>
      <c r="AS21">
        <v>651.08000000000004</v>
      </c>
      <c r="AT21">
        <v>353.65</v>
      </c>
      <c r="AU21" s="1">
        <v>10855.81</v>
      </c>
      <c r="AV21" s="1">
        <v>3065.61</v>
      </c>
      <c r="AW21">
        <v>0.26019999999999999</v>
      </c>
      <c r="AX21" s="1">
        <v>7622.46</v>
      </c>
      <c r="AY21">
        <v>0.64700000000000002</v>
      </c>
      <c r="AZ21">
        <v>749.24</v>
      </c>
      <c r="BA21">
        <v>6.3600000000000004E-2</v>
      </c>
      <c r="BB21">
        <v>343.99</v>
      </c>
      <c r="BC21">
        <v>2.92E-2</v>
      </c>
      <c r="BD21" s="1">
        <v>11781.3</v>
      </c>
      <c r="BE21" s="1">
        <v>1498.72</v>
      </c>
      <c r="BF21">
        <v>0.16120000000000001</v>
      </c>
      <c r="BG21">
        <v>0.58199999999999996</v>
      </c>
      <c r="BH21">
        <v>0.21709999999999999</v>
      </c>
      <c r="BI21">
        <v>0.14610000000000001</v>
      </c>
      <c r="BJ21">
        <v>3.6700000000000003E-2</v>
      </c>
      <c r="BK21">
        <v>1.7999999999999999E-2</v>
      </c>
    </row>
    <row r="22" spans="1:63" x14ac:dyDescent="0.25">
      <c r="A22" t="s">
        <v>20</v>
      </c>
      <c r="B22">
        <v>48298</v>
      </c>
      <c r="C22">
        <v>50.14</v>
      </c>
      <c r="D22">
        <v>82.37</v>
      </c>
      <c r="E22" s="1">
        <v>4130.0200000000004</v>
      </c>
      <c r="F22" s="1">
        <v>3939.8</v>
      </c>
      <c r="G22">
        <v>1.2999999999999999E-2</v>
      </c>
      <c r="H22">
        <v>8.0000000000000004E-4</v>
      </c>
      <c r="I22">
        <v>6.4799999999999996E-2</v>
      </c>
      <c r="J22">
        <v>1.4E-3</v>
      </c>
      <c r="K22">
        <v>5.8599999999999999E-2</v>
      </c>
      <c r="L22">
        <v>0.79449999999999998</v>
      </c>
      <c r="M22">
        <v>6.7000000000000004E-2</v>
      </c>
      <c r="N22">
        <v>0.52559999999999996</v>
      </c>
      <c r="O22">
        <v>1.6299999999999999E-2</v>
      </c>
      <c r="P22">
        <v>0.1474</v>
      </c>
      <c r="Q22" s="1">
        <v>56890.7</v>
      </c>
      <c r="R22">
        <v>0.29980000000000001</v>
      </c>
      <c r="S22">
        <v>0.1918</v>
      </c>
      <c r="T22">
        <v>0.50839999999999996</v>
      </c>
      <c r="U22">
        <v>26.35</v>
      </c>
      <c r="V22" s="1">
        <v>82991.72</v>
      </c>
      <c r="W22">
        <v>153.36000000000001</v>
      </c>
      <c r="X22" s="1">
        <v>128370.42</v>
      </c>
      <c r="Y22">
        <v>0.71409999999999996</v>
      </c>
      <c r="Z22">
        <v>0.24249999999999999</v>
      </c>
      <c r="AA22">
        <v>4.3400000000000001E-2</v>
      </c>
      <c r="AB22">
        <v>0.28589999999999999</v>
      </c>
      <c r="AC22">
        <v>128.37</v>
      </c>
      <c r="AD22" s="1">
        <v>4898.8599999999997</v>
      </c>
      <c r="AE22">
        <v>588.54</v>
      </c>
      <c r="AF22" s="13">
        <v>125201.16</v>
      </c>
      <c r="AG22" s="79" t="s">
        <v>759</v>
      </c>
      <c r="AH22" s="1">
        <v>30252</v>
      </c>
      <c r="AI22" s="1">
        <v>50143.86</v>
      </c>
      <c r="AJ22">
        <v>56.92</v>
      </c>
      <c r="AK22">
        <v>36.21</v>
      </c>
      <c r="AL22">
        <v>41.18</v>
      </c>
      <c r="AM22">
        <v>4.58</v>
      </c>
      <c r="AN22" s="1">
        <v>1141.45</v>
      </c>
      <c r="AO22">
        <v>1.0777000000000001</v>
      </c>
      <c r="AP22" s="1">
        <v>1302.73</v>
      </c>
      <c r="AQ22" s="1">
        <v>1811.74</v>
      </c>
      <c r="AR22" s="1">
        <v>6331.48</v>
      </c>
      <c r="AS22">
        <v>616.04</v>
      </c>
      <c r="AT22">
        <v>293.14</v>
      </c>
      <c r="AU22" s="1">
        <v>10355.120000000001</v>
      </c>
      <c r="AV22" s="1">
        <v>5374.03</v>
      </c>
      <c r="AW22">
        <v>0.44850000000000001</v>
      </c>
      <c r="AX22" s="1">
        <v>4804.04</v>
      </c>
      <c r="AY22">
        <v>0.40089999999999998</v>
      </c>
      <c r="AZ22">
        <v>865.61</v>
      </c>
      <c r="BA22">
        <v>7.22E-2</v>
      </c>
      <c r="BB22">
        <v>938.95</v>
      </c>
      <c r="BC22">
        <v>7.8399999999999997E-2</v>
      </c>
      <c r="BD22" s="1">
        <v>11982.63</v>
      </c>
      <c r="BE22" s="1">
        <v>3667.85</v>
      </c>
      <c r="BF22">
        <v>0.99729999999999996</v>
      </c>
      <c r="BG22">
        <v>0.55700000000000005</v>
      </c>
      <c r="BH22">
        <v>0.215</v>
      </c>
      <c r="BI22">
        <v>0.1757</v>
      </c>
      <c r="BJ22">
        <v>3.2800000000000003E-2</v>
      </c>
      <c r="BK22">
        <v>1.9599999999999999E-2</v>
      </c>
    </row>
    <row r="23" spans="1:63" x14ac:dyDescent="0.25">
      <c r="A23" t="s">
        <v>21</v>
      </c>
      <c r="B23">
        <v>48124</v>
      </c>
      <c r="C23">
        <v>32.619999999999997</v>
      </c>
      <c r="D23">
        <v>110.06</v>
      </c>
      <c r="E23" s="1">
        <v>3589.99</v>
      </c>
      <c r="F23" s="1">
        <v>3486.09</v>
      </c>
      <c r="G23">
        <v>3.0200000000000001E-2</v>
      </c>
      <c r="H23">
        <v>6.9999999999999999E-4</v>
      </c>
      <c r="I23">
        <v>1.89E-2</v>
      </c>
      <c r="J23">
        <v>8.9999999999999998E-4</v>
      </c>
      <c r="K23">
        <v>3.0700000000000002E-2</v>
      </c>
      <c r="L23">
        <v>0.88980000000000004</v>
      </c>
      <c r="M23">
        <v>2.87E-2</v>
      </c>
      <c r="N23">
        <v>0.128</v>
      </c>
      <c r="O23">
        <v>1.12E-2</v>
      </c>
      <c r="P23">
        <v>9.7900000000000001E-2</v>
      </c>
      <c r="Q23" s="1">
        <v>63097.08</v>
      </c>
      <c r="R23">
        <v>0.26450000000000001</v>
      </c>
      <c r="S23">
        <v>0.18779999999999999</v>
      </c>
      <c r="T23">
        <v>0.54769999999999996</v>
      </c>
      <c r="U23">
        <v>19.059999999999999</v>
      </c>
      <c r="V23" s="1">
        <v>88330.559999999998</v>
      </c>
      <c r="W23">
        <v>185.87</v>
      </c>
      <c r="X23" s="1">
        <v>213534.6</v>
      </c>
      <c r="Y23">
        <v>0.81410000000000005</v>
      </c>
      <c r="Z23">
        <v>0.15060000000000001</v>
      </c>
      <c r="AA23">
        <v>3.5299999999999998E-2</v>
      </c>
      <c r="AB23">
        <v>0.18590000000000001</v>
      </c>
      <c r="AC23">
        <v>213.53</v>
      </c>
      <c r="AD23" s="1">
        <v>8267.34</v>
      </c>
      <c r="AE23">
        <v>978.84</v>
      </c>
      <c r="AF23" s="13">
        <v>227435.57</v>
      </c>
      <c r="AG23" s="79" t="s">
        <v>759</v>
      </c>
      <c r="AH23" s="1">
        <v>47616</v>
      </c>
      <c r="AI23" s="1">
        <v>93771.16</v>
      </c>
      <c r="AJ23">
        <v>67.760000000000005</v>
      </c>
      <c r="AK23">
        <v>38.35</v>
      </c>
      <c r="AL23">
        <v>42.77</v>
      </c>
      <c r="AM23">
        <v>4.75</v>
      </c>
      <c r="AN23" s="1">
        <v>1482.08</v>
      </c>
      <c r="AO23">
        <v>0.67669999999999997</v>
      </c>
      <c r="AP23" s="1">
        <v>1292.3399999999999</v>
      </c>
      <c r="AQ23" s="1">
        <v>1928.55</v>
      </c>
      <c r="AR23" s="1">
        <v>6347.58</v>
      </c>
      <c r="AS23">
        <v>616.12</v>
      </c>
      <c r="AT23">
        <v>369.15</v>
      </c>
      <c r="AU23" s="1">
        <v>10553.73</v>
      </c>
      <c r="AV23" s="1">
        <v>3062.29</v>
      </c>
      <c r="AW23">
        <v>0.2666</v>
      </c>
      <c r="AX23" s="1">
        <v>7330.43</v>
      </c>
      <c r="AY23">
        <v>0.6381</v>
      </c>
      <c r="AZ23">
        <v>740.55</v>
      </c>
      <c r="BA23">
        <v>6.4500000000000002E-2</v>
      </c>
      <c r="BB23">
        <v>353.95</v>
      </c>
      <c r="BC23">
        <v>3.0800000000000001E-2</v>
      </c>
      <c r="BD23" s="1">
        <v>11487.22</v>
      </c>
      <c r="BE23" s="1">
        <v>1569.86</v>
      </c>
      <c r="BF23">
        <v>0.1724</v>
      </c>
      <c r="BG23">
        <v>0.5867</v>
      </c>
      <c r="BH23">
        <v>0.22070000000000001</v>
      </c>
      <c r="BI23">
        <v>0.13980000000000001</v>
      </c>
      <c r="BJ23">
        <v>3.5200000000000002E-2</v>
      </c>
      <c r="BK23">
        <v>1.77E-2</v>
      </c>
    </row>
    <row r="24" spans="1:63" x14ac:dyDescent="0.25">
      <c r="A24" t="s">
        <v>22</v>
      </c>
      <c r="B24">
        <v>48116</v>
      </c>
      <c r="C24">
        <v>28.81</v>
      </c>
      <c r="D24">
        <v>130.49</v>
      </c>
      <c r="E24" s="1">
        <v>3759.34</v>
      </c>
      <c r="F24" s="1">
        <v>3657.44</v>
      </c>
      <c r="G24">
        <v>4.36E-2</v>
      </c>
      <c r="H24">
        <v>1E-3</v>
      </c>
      <c r="I24">
        <v>2.6200000000000001E-2</v>
      </c>
      <c r="J24">
        <v>8.0000000000000004E-4</v>
      </c>
      <c r="K24">
        <v>3.1800000000000002E-2</v>
      </c>
      <c r="L24">
        <v>0.86580000000000001</v>
      </c>
      <c r="M24">
        <v>3.09E-2</v>
      </c>
      <c r="N24">
        <v>0.1158</v>
      </c>
      <c r="O24">
        <v>1.5100000000000001E-2</v>
      </c>
      <c r="P24">
        <v>0.1017</v>
      </c>
      <c r="Q24" s="1">
        <v>65940.7</v>
      </c>
      <c r="R24">
        <v>0.2447</v>
      </c>
      <c r="S24">
        <v>0.19159999999999999</v>
      </c>
      <c r="T24">
        <v>0.56369999999999998</v>
      </c>
      <c r="U24">
        <v>19.98</v>
      </c>
      <c r="V24" s="1">
        <v>91384.4</v>
      </c>
      <c r="W24">
        <v>186.04</v>
      </c>
      <c r="X24" s="1">
        <v>222654.65</v>
      </c>
      <c r="Y24">
        <v>0.79949999999999999</v>
      </c>
      <c r="Z24">
        <v>0.17319999999999999</v>
      </c>
      <c r="AA24">
        <v>2.7199999999999998E-2</v>
      </c>
      <c r="AB24">
        <v>0.20050000000000001</v>
      </c>
      <c r="AC24">
        <v>222.65</v>
      </c>
      <c r="AD24" s="1">
        <v>8978.65</v>
      </c>
      <c r="AE24" s="1">
        <v>1022.52</v>
      </c>
      <c r="AF24" s="13">
        <v>236842.73</v>
      </c>
      <c r="AG24" s="79" t="s">
        <v>759</v>
      </c>
      <c r="AH24" s="1">
        <v>51230</v>
      </c>
      <c r="AI24" s="1">
        <v>101542.37</v>
      </c>
      <c r="AJ24">
        <v>72.459999999999994</v>
      </c>
      <c r="AK24">
        <v>39.840000000000003</v>
      </c>
      <c r="AL24">
        <v>46.11</v>
      </c>
      <c r="AM24">
        <v>4.87</v>
      </c>
      <c r="AN24" s="1">
        <v>1280.71</v>
      </c>
      <c r="AO24">
        <v>0.64159999999999995</v>
      </c>
      <c r="AP24" s="1">
        <v>1337.92</v>
      </c>
      <c r="AQ24" s="1">
        <v>2000.28</v>
      </c>
      <c r="AR24" s="1">
        <v>6621.82</v>
      </c>
      <c r="AS24">
        <v>673.22</v>
      </c>
      <c r="AT24">
        <v>376.77</v>
      </c>
      <c r="AU24" s="1">
        <v>11010</v>
      </c>
      <c r="AV24" s="1">
        <v>3056.1</v>
      </c>
      <c r="AW24">
        <v>0.25180000000000002</v>
      </c>
      <c r="AX24" s="1">
        <v>7970.47</v>
      </c>
      <c r="AY24">
        <v>0.65680000000000005</v>
      </c>
      <c r="AZ24">
        <v>764.31</v>
      </c>
      <c r="BA24">
        <v>6.3E-2</v>
      </c>
      <c r="BB24">
        <v>344.01</v>
      </c>
      <c r="BC24">
        <v>2.8299999999999999E-2</v>
      </c>
      <c r="BD24" s="1">
        <v>12134.89</v>
      </c>
      <c r="BE24" s="1">
        <v>1432.07</v>
      </c>
      <c r="BF24">
        <v>0.14419999999999999</v>
      </c>
      <c r="BG24">
        <v>0.59279999999999999</v>
      </c>
      <c r="BH24">
        <v>0.21859999999999999</v>
      </c>
      <c r="BI24">
        <v>0.13700000000000001</v>
      </c>
      <c r="BJ24">
        <v>3.4799999999999998E-2</v>
      </c>
      <c r="BK24">
        <v>1.6899999999999998E-2</v>
      </c>
    </row>
    <row r="25" spans="1:63" x14ac:dyDescent="0.25">
      <c r="A25" t="s">
        <v>23</v>
      </c>
      <c r="B25">
        <v>46706</v>
      </c>
      <c r="C25">
        <v>77.81</v>
      </c>
      <c r="D25">
        <v>13.25</v>
      </c>
      <c r="E25" s="1">
        <v>1031.04</v>
      </c>
      <c r="F25">
        <v>983.91</v>
      </c>
      <c r="G25">
        <v>3.8E-3</v>
      </c>
      <c r="H25">
        <v>1E-3</v>
      </c>
      <c r="I25">
        <v>8.3999999999999995E-3</v>
      </c>
      <c r="J25">
        <v>1.4E-3</v>
      </c>
      <c r="K25">
        <v>5.4100000000000002E-2</v>
      </c>
      <c r="L25">
        <v>0.90680000000000005</v>
      </c>
      <c r="M25">
        <v>2.4500000000000001E-2</v>
      </c>
      <c r="N25">
        <v>0.37859999999999999</v>
      </c>
      <c r="O25">
        <v>5.3E-3</v>
      </c>
      <c r="P25">
        <v>0.1353</v>
      </c>
      <c r="Q25" s="1">
        <v>52875.39</v>
      </c>
      <c r="R25">
        <v>0.29880000000000001</v>
      </c>
      <c r="S25">
        <v>0.1615</v>
      </c>
      <c r="T25">
        <v>0.53969999999999996</v>
      </c>
      <c r="U25">
        <v>8.81</v>
      </c>
      <c r="V25" s="1">
        <v>66331.77</v>
      </c>
      <c r="W25">
        <v>112.81</v>
      </c>
      <c r="X25" s="1">
        <v>161140.88</v>
      </c>
      <c r="Y25">
        <v>0.80649999999999999</v>
      </c>
      <c r="Z25">
        <v>0.12790000000000001</v>
      </c>
      <c r="AA25">
        <v>6.5600000000000006E-2</v>
      </c>
      <c r="AB25">
        <v>0.19350000000000001</v>
      </c>
      <c r="AC25">
        <v>161.13999999999999</v>
      </c>
      <c r="AD25" s="1">
        <v>4666.17</v>
      </c>
      <c r="AE25">
        <v>563.59</v>
      </c>
      <c r="AF25" s="13">
        <v>141929.46</v>
      </c>
      <c r="AG25" s="79" t="s">
        <v>759</v>
      </c>
      <c r="AH25" s="1">
        <v>32487</v>
      </c>
      <c r="AI25" s="1">
        <v>50780.89</v>
      </c>
      <c r="AJ25">
        <v>46.6</v>
      </c>
      <c r="AK25">
        <v>26.9</v>
      </c>
      <c r="AL25">
        <v>33.549999999999997</v>
      </c>
      <c r="AM25">
        <v>4.29</v>
      </c>
      <c r="AN25" s="1">
        <v>1500</v>
      </c>
      <c r="AO25">
        <v>1.2188000000000001</v>
      </c>
      <c r="AP25" s="1">
        <v>1536.42</v>
      </c>
      <c r="AQ25" s="1">
        <v>1958.24</v>
      </c>
      <c r="AR25" s="1">
        <v>6006.5</v>
      </c>
      <c r="AS25">
        <v>555.52</v>
      </c>
      <c r="AT25">
        <v>302.98</v>
      </c>
      <c r="AU25" s="1">
        <v>10359.66</v>
      </c>
      <c r="AV25" s="1">
        <v>5548.08</v>
      </c>
      <c r="AW25">
        <v>0.43730000000000002</v>
      </c>
      <c r="AX25" s="1">
        <v>4915.62</v>
      </c>
      <c r="AY25">
        <v>0.38750000000000001</v>
      </c>
      <c r="AZ25" s="1">
        <v>1481.51</v>
      </c>
      <c r="BA25">
        <v>0.1168</v>
      </c>
      <c r="BB25">
        <v>740.68</v>
      </c>
      <c r="BC25">
        <v>5.8400000000000001E-2</v>
      </c>
      <c r="BD25" s="1">
        <v>12685.89</v>
      </c>
      <c r="BE25" s="1">
        <v>4007.28</v>
      </c>
      <c r="BF25">
        <v>1.1413</v>
      </c>
      <c r="BG25">
        <v>0.52490000000000003</v>
      </c>
      <c r="BH25">
        <v>0.21310000000000001</v>
      </c>
      <c r="BI25">
        <v>0.20780000000000001</v>
      </c>
      <c r="BJ25">
        <v>3.4000000000000002E-2</v>
      </c>
      <c r="BK25">
        <v>2.0199999999999999E-2</v>
      </c>
    </row>
    <row r="26" spans="1:63" x14ac:dyDescent="0.25">
      <c r="A26" t="s">
        <v>24</v>
      </c>
      <c r="B26">
        <v>43539</v>
      </c>
      <c r="C26">
        <v>20.48</v>
      </c>
      <c r="D26">
        <v>166.63</v>
      </c>
      <c r="E26" s="1">
        <v>3411.88</v>
      </c>
      <c r="F26" s="1">
        <v>3114.3</v>
      </c>
      <c r="G26">
        <v>6.7000000000000002E-3</v>
      </c>
      <c r="H26">
        <v>5.9999999999999995E-4</v>
      </c>
      <c r="I26">
        <v>0.18390000000000001</v>
      </c>
      <c r="J26">
        <v>1.6000000000000001E-3</v>
      </c>
      <c r="K26">
        <v>4.8300000000000003E-2</v>
      </c>
      <c r="L26">
        <v>0.67930000000000001</v>
      </c>
      <c r="M26">
        <v>7.9500000000000001E-2</v>
      </c>
      <c r="N26">
        <v>0.69830000000000003</v>
      </c>
      <c r="O26">
        <v>1.66E-2</v>
      </c>
      <c r="P26">
        <v>0.16139999999999999</v>
      </c>
      <c r="Q26" s="1">
        <v>55205.29</v>
      </c>
      <c r="R26">
        <v>0.30109999999999998</v>
      </c>
      <c r="S26">
        <v>0.1996</v>
      </c>
      <c r="T26">
        <v>0.49930000000000002</v>
      </c>
      <c r="U26">
        <v>21.98</v>
      </c>
      <c r="V26" s="1">
        <v>78916.850000000006</v>
      </c>
      <c r="W26">
        <v>152.5</v>
      </c>
      <c r="X26" s="1">
        <v>83306.19</v>
      </c>
      <c r="Y26">
        <v>0.7208</v>
      </c>
      <c r="Z26">
        <v>0.22689999999999999</v>
      </c>
      <c r="AA26">
        <v>5.2299999999999999E-2</v>
      </c>
      <c r="AB26">
        <v>0.2792</v>
      </c>
      <c r="AC26">
        <v>83.31</v>
      </c>
      <c r="AD26" s="1">
        <v>3274.35</v>
      </c>
      <c r="AE26">
        <v>463.6</v>
      </c>
      <c r="AF26" s="13">
        <v>79945.97</v>
      </c>
      <c r="AG26" s="79" t="s">
        <v>759</v>
      </c>
      <c r="AH26" s="1">
        <v>26729</v>
      </c>
      <c r="AI26" s="1">
        <v>40206.49</v>
      </c>
      <c r="AJ26">
        <v>53.67</v>
      </c>
      <c r="AK26">
        <v>36.659999999999997</v>
      </c>
      <c r="AL26">
        <v>40.69</v>
      </c>
      <c r="AM26">
        <v>4.46</v>
      </c>
      <c r="AN26">
        <v>726.27</v>
      </c>
      <c r="AO26">
        <v>1.0494000000000001</v>
      </c>
      <c r="AP26" s="1">
        <v>1416.08</v>
      </c>
      <c r="AQ26" s="1">
        <v>2000.08</v>
      </c>
      <c r="AR26" s="1">
        <v>6268.2</v>
      </c>
      <c r="AS26">
        <v>620.63</v>
      </c>
      <c r="AT26">
        <v>345.24</v>
      </c>
      <c r="AU26" s="1">
        <v>10650.24</v>
      </c>
      <c r="AV26" s="1">
        <v>7593.33</v>
      </c>
      <c r="AW26">
        <v>0.5907</v>
      </c>
      <c r="AX26" s="1">
        <v>3220.19</v>
      </c>
      <c r="AY26">
        <v>0.2505</v>
      </c>
      <c r="AZ26">
        <v>779.12</v>
      </c>
      <c r="BA26">
        <v>6.0600000000000001E-2</v>
      </c>
      <c r="BB26" s="1">
        <v>1261.6099999999999</v>
      </c>
      <c r="BC26">
        <v>9.8100000000000007E-2</v>
      </c>
      <c r="BD26" s="1">
        <v>12854.25</v>
      </c>
      <c r="BE26" s="1">
        <v>5373.32</v>
      </c>
      <c r="BF26">
        <v>2.4597000000000002</v>
      </c>
      <c r="BG26">
        <v>0.51190000000000002</v>
      </c>
      <c r="BH26">
        <v>0.21240000000000001</v>
      </c>
      <c r="BI26">
        <v>0.2291</v>
      </c>
      <c r="BJ26">
        <v>3.09E-2</v>
      </c>
      <c r="BK26">
        <v>1.5699999999999999E-2</v>
      </c>
    </row>
    <row r="27" spans="1:63" x14ac:dyDescent="0.25">
      <c r="A27" t="s">
        <v>25</v>
      </c>
      <c r="B27">
        <v>45203</v>
      </c>
      <c r="C27">
        <v>97.67</v>
      </c>
      <c r="D27">
        <v>14.48</v>
      </c>
      <c r="E27" s="1">
        <v>1414.5</v>
      </c>
      <c r="F27" s="1">
        <v>1377.96</v>
      </c>
      <c r="G27">
        <v>4.1000000000000003E-3</v>
      </c>
      <c r="H27">
        <v>2.9999999999999997E-4</v>
      </c>
      <c r="I27">
        <v>6.6E-3</v>
      </c>
      <c r="J27">
        <v>6.9999999999999999E-4</v>
      </c>
      <c r="K27">
        <v>1.2699999999999999E-2</v>
      </c>
      <c r="L27">
        <v>0.95599999999999996</v>
      </c>
      <c r="M27">
        <v>1.9599999999999999E-2</v>
      </c>
      <c r="N27">
        <v>0.3785</v>
      </c>
      <c r="O27">
        <v>2.1700000000000001E-2</v>
      </c>
      <c r="P27">
        <v>0.13239999999999999</v>
      </c>
      <c r="Q27" s="1">
        <v>52295.38</v>
      </c>
      <c r="R27">
        <v>0.29199999999999998</v>
      </c>
      <c r="S27">
        <v>0.1802</v>
      </c>
      <c r="T27">
        <v>0.52780000000000005</v>
      </c>
      <c r="U27">
        <v>10.86</v>
      </c>
      <c r="V27" s="1">
        <v>69836.820000000007</v>
      </c>
      <c r="W27">
        <v>126.43</v>
      </c>
      <c r="X27" s="1">
        <v>172137</v>
      </c>
      <c r="Y27">
        <v>0.75590000000000002</v>
      </c>
      <c r="Z27">
        <v>0.1585</v>
      </c>
      <c r="AA27">
        <v>8.5599999999999996E-2</v>
      </c>
      <c r="AB27">
        <v>0.24410000000000001</v>
      </c>
      <c r="AC27">
        <v>172.14</v>
      </c>
      <c r="AD27" s="1">
        <v>4584.22</v>
      </c>
      <c r="AE27">
        <v>499.28</v>
      </c>
      <c r="AF27" s="13">
        <v>159678.19</v>
      </c>
      <c r="AG27" s="79" t="s">
        <v>759</v>
      </c>
      <c r="AH27" s="1">
        <v>32957</v>
      </c>
      <c r="AI27" s="1">
        <v>53136.480000000003</v>
      </c>
      <c r="AJ27">
        <v>40.659999999999997</v>
      </c>
      <c r="AK27">
        <v>25</v>
      </c>
      <c r="AL27">
        <v>27.68</v>
      </c>
      <c r="AM27">
        <v>4.18</v>
      </c>
      <c r="AN27" s="1">
        <v>1281.2</v>
      </c>
      <c r="AO27">
        <v>1.0427999999999999</v>
      </c>
      <c r="AP27" s="1">
        <v>1374.16</v>
      </c>
      <c r="AQ27" s="1">
        <v>2117.19</v>
      </c>
      <c r="AR27" s="1">
        <v>5863.41</v>
      </c>
      <c r="AS27">
        <v>429</v>
      </c>
      <c r="AT27">
        <v>290.83</v>
      </c>
      <c r="AU27" s="1">
        <v>10074.58</v>
      </c>
      <c r="AV27" s="1">
        <v>5044.78</v>
      </c>
      <c r="AW27">
        <v>0.42520000000000002</v>
      </c>
      <c r="AX27" s="1">
        <v>4648.1499999999996</v>
      </c>
      <c r="AY27">
        <v>0.39179999999999998</v>
      </c>
      <c r="AZ27" s="1">
        <v>1322.79</v>
      </c>
      <c r="BA27">
        <v>0.1115</v>
      </c>
      <c r="BB27">
        <v>848.54</v>
      </c>
      <c r="BC27">
        <v>7.1499999999999994E-2</v>
      </c>
      <c r="BD27" s="1">
        <v>11864.26</v>
      </c>
      <c r="BE27" s="1">
        <v>3990.23</v>
      </c>
      <c r="BF27">
        <v>1.0182</v>
      </c>
      <c r="BG27">
        <v>0.51800000000000002</v>
      </c>
      <c r="BH27">
        <v>0.21909999999999999</v>
      </c>
      <c r="BI27">
        <v>0.20619999999999999</v>
      </c>
      <c r="BJ27">
        <v>3.5900000000000001E-2</v>
      </c>
      <c r="BK27">
        <v>2.0799999999999999E-2</v>
      </c>
    </row>
    <row r="28" spans="1:63" x14ac:dyDescent="0.25">
      <c r="A28" t="s">
        <v>26</v>
      </c>
      <c r="B28">
        <v>46300</v>
      </c>
      <c r="C28">
        <v>60.38</v>
      </c>
      <c r="D28">
        <v>38.520000000000003</v>
      </c>
      <c r="E28" s="1">
        <v>2325.87</v>
      </c>
      <c r="F28" s="1">
        <v>2289.73</v>
      </c>
      <c r="G28">
        <v>8.8000000000000005E-3</v>
      </c>
      <c r="H28">
        <v>1E-3</v>
      </c>
      <c r="I28">
        <v>2.2800000000000001E-2</v>
      </c>
      <c r="J28">
        <v>1.2999999999999999E-3</v>
      </c>
      <c r="K28">
        <v>3.8600000000000002E-2</v>
      </c>
      <c r="L28">
        <v>0.88580000000000003</v>
      </c>
      <c r="M28">
        <v>4.1700000000000001E-2</v>
      </c>
      <c r="N28">
        <v>0.42699999999999999</v>
      </c>
      <c r="O28">
        <v>7.4999999999999997E-3</v>
      </c>
      <c r="P28">
        <v>0.14219999999999999</v>
      </c>
      <c r="Q28" s="1">
        <v>54239.21</v>
      </c>
      <c r="R28">
        <v>0.26490000000000002</v>
      </c>
      <c r="S28">
        <v>0.16370000000000001</v>
      </c>
      <c r="T28">
        <v>0.57130000000000003</v>
      </c>
      <c r="U28">
        <v>15.75</v>
      </c>
      <c r="V28" s="1">
        <v>76094.63</v>
      </c>
      <c r="W28">
        <v>143.61000000000001</v>
      </c>
      <c r="X28" s="1">
        <v>135902.51999999999</v>
      </c>
      <c r="Y28">
        <v>0.75160000000000005</v>
      </c>
      <c r="Z28">
        <v>0.19900000000000001</v>
      </c>
      <c r="AA28">
        <v>4.9399999999999999E-2</v>
      </c>
      <c r="AB28">
        <v>0.24840000000000001</v>
      </c>
      <c r="AC28">
        <v>135.9</v>
      </c>
      <c r="AD28" s="1">
        <v>4721.32</v>
      </c>
      <c r="AE28">
        <v>578.88</v>
      </c>
      <c r="AF28" s="13">
        <v>128727.98</v>
      </c>
      <c r="AG28" s="79" t="s">
        <v>759</v>
      </c>
      <c r="AH28" s="1">
        <v>31963</v>
      </c>
      <c r="AI28" s="1">
        <v>52672.2</v>
      </c>
      <c r="AJ28">
        <v>51.45</v>
      </c>
      <c r="AK28">
        <v>31.58</v>
      </c>
      <c r="AL28">
        <v>38.270000000000003</v>
      </c>
      <c r="AM28">
        <v>4.1500000000000004</v>
      </c>
      <c r="AN28" s="1">
        <v>1234.06</v>
      </c>
      <c r="AO28">
        <v>0.92700000000000005</v>
      </c>
      <c r="AP28" s="1">
        <v>1268.24</v>
      </c>
      <c r="AQ28" s="1">
        <v>1685.63</v>
      </c>
      <c r="AR28" s="1">
        <v>5685</v>
      </c>
      <c r="AS28">
        <v>507.74</v>
      </c>
      <c r="AT28">
        <v>328.67</v>
      </c>
      <c r="AU28" s="1">
        <v>9475.27</v>
      </c>
      <c r="AV28" s="1">
        <v>4948.54</v>
      </c>
      <c r="AW28">
        <v>0.4375</v>
      </c>
      <c r="AX28" s="1">
        <v>4167.45</v>
      </c>
      <c r="AY28">
        <v>0.36849999999999999</v>
      </c>
      <c r="AZ28" s="1">
        <v>1390.02</v>
      </c>
      <c r="BA28">
        <v>0.1229</v>
      </c>
      <c r="BB28">
        <v>804.23</v>
      </c>
      <c r="BC28">
        <v>7.1099999999999997E-2</v>
      </c>
      <c r="BD28" s="1">
        <v>11310.24</v>
      </c>
      <c r="BE28" s="1">
        <v>3825.45</v>
      </c>
      <c r="BF28">
        <v>0.99560000000000004</v>
      </c>
      <c r="BG28">
        <v>0.53820000000000001</v>
      </c>
      <c r="BH28">
        <v>0.22140000000000001</v>
      </c>
      <c r="BI28">
        <v>0.18790000000000001</v>
      </c>
      <c r="BJ28">
        <v>3.2500000000000001E-2</v>
      </c>
      <c r="BK28">
        <v>2.01E-2</v>
      </c>
    </row>
    <row r="29" spans="1:63" x14ac:dyDescent="0.25">
      <c r="A29" t="s">
        <v>27</v>
      </c>
      <c r="B29">
        <v>45765</v>
      </c>
      <c r="C29">
        <v>65.95</v>
      </c>
      <c r="D29">
        <v>30.4</v>
      </c>
      <c r="E29" s="1">
        <v>2004.7</v>
      </c>
      <c r="F29" s="1">
        <v>1876.01</v>
      </c>
      <c r="G29">
        <v>7.6E-3</v>
      </c>
      <c r="H29">
        <v>8.0000000000000004E-4</v>
      </c>
      <c r="I29">
        <v>1.9699999999999999E-2</v>
      </c>
      <c r="J29">
        <v>1.1000000000000001E-3</v>
      </c>
      <c r="K29">
        <v>3.09E-2</v>
      </c>
      <c r="L29">
        <v>0.90429999999999999</v>
      </c>
      <c r="M29">
        <v>3.5499999999999997E-2</v>
      </c>
      <c r="N29">
        <v>0.49099999999999999</v>
      </c>
      <c r="O29">
        <v>5.7000000000000002E-3</v>
      </c>
      <c r="P29">
        <v>0.14929999999999999</v>
      </c>
      <c r="Q29" s="1">
        <v>52971.71</v>
      </c>
      <c r="R29">
        <v>0.27050000000000002</v>
      </c>
      <c r="S29">
        <v>0.16550000000000001</v>
      </c>
      <c r="T29">
        <v>0.56399999999999995</v>
      </c>
      <c r="U29">
        <v>13.2</v>
      </c>
      <c r="V29" s="1">
        <v>72539.38</v>
      </c>
      <c r="W29">
        <v>147.37</v>
      </c>
      <c r="X29" s="1">
        <v>154653.37</v>
      </c>
      <c r="Y29">
        <v>0.72760000000000002</v>
      </c>
      <c r="Z29">
        <v>0.219</v>
      </c>
      <c r="AA29">
        <v>5.3400000000000003E-2</v>
      </c>
      <c r="AB29">
        <v>0.27239999999999998</v>
      </c>
      <c r="AC29">
        <v>154.65</v>
      </c>
      <c r="AD29" s="1">
        <v>4702.29</v>
      </c>
      <c r="AE29">
        <v>560.25</v>
      </c>
      <c r="AF29" s="13">
        <v>149063.04000000001</v>
      </c>
      <c r="AG29" s="79" t="s">
        <v>759</v>
      </c>
      <c r="AH29" s="1">
        <v>30476</v>
      </c>
      <c r="AI29" s="1">
        <v>50879.519999999997</v>
      </c>
      <c r="AJ29">
        <v>46.65</v>
      </c>
      <c r="AK29">
        <v>28.06</v>
      </c>
      <c r="AL29">
        <v>33.19</v>
      </c>
      <c r="AM29">
        <v>4.12</v>
      </c>
      <c r="AN29">
        <v>892.24</v>
      </c>
      <c r="AO29">
        <v>0.94689999999999996</v>
      </c>
      <c r="AP29" s="1">
        <v>1331.94</v>
      </c>
      <c r="AQ29" s="1">
        <v>1880.03</v>
      </c>
      <c r="AR29" s="1">
        <v>5811.06</v>
      </c>
      <c r="AS29">
        <v>572.77</v>
      </c>
      <c r="AT29">
        <v>348.47</v>
      </c>
      <c r="AU29" s="1">
        <v>9944.27</v>
      </c>
      <c r="AV29" s="1">
        <v>5360.41</v>
      </c>
      <c r="AW29">
        <v>0.4516</v>
      </c>
      <c r="AX29" s="1">
        <v>4450.1000000000004</v>
      </c>
      <c r="AY29">
        <v>0.37490000000000001</v>
      </c>
      <c r="AZ29" s="1">
        <v>1110.21</v>
      </c>
      <c r="BA29">
        <v>9.35E-2</v>
      </c>
      <c r="BB29">
        <v>949.65</v>
      </c>
      <c r="BC29">
        <v>0.08</v>
      </c>
      <c r="BD29" s="1">
        <v>11870.37</v>
      </c>
      <c r="BE29" s="1">
        <v>3584.58</v>
      </c>
      <c r="BF29">
        <v>0.9405</v>
      </c>
      <c r="BG29">
        <v>0.52249999999999996</v>
      </c>
      <c r="BH29">
        <v>0.22570000000000001</v>
      </c>
      <c r="BI29">
        <v>0.20430000000000001</v>
      </c>
      <c r="BJ29">
        <v>2.9499999999999998E-2</v>
      </c>
      <c r="BK29">
        <v>1.7999999999999999E-2</v>
      </c>
    </row>
    <row r="30" spans="1:63" x14ac:dyDescent="0.25">
      <c r="A30" t="s">
        <v>28</v>
      </c>
      <c r="B30">
        <v>43547</v>
      </c>
      <c r="C30">
        <v>37.14</v>
      </c>
      <c r="D30">
        <v>85.69</v>
      </c>
      <c r="E30" s="1">
        <v>3182.87</v>
      </c>
      <c r="F30" s="1">
        <v>3109.48</v>
      </c>
      <c r="G30">
        <v>2.8000000000000001E-2</v>
      </c>
      <c r="H30">
        <v>5.0000000000000001E-4</v>
      </c>
      <c r="I30">
        <v>1.77E-2</v>
      </c>
      <c r="J30">
        <v>6.9999999999999999E-4</v>
      </c>
      <c r="K30">
        <v>2.4799999999999999E-2</v>
      </c>
      <c r="L30">
        <v>0.89790000000000003</v>
      </c>
      <c r="M30">
        <v>3.04E-2</v>
      </c>
      <c r="N30">
        <v>9.5000000000000001E-2</v>
      </c>
      <c r="O30">
        <v>7.1000000000000004E-3</v>
      </c>
      <c r="P30">
        <v>0.1069</v>
      </c>
      <c r="Q30" s="1">
        <v>66911.56</v>
      </c>
      <c r="R30">
        <v>0.21290000000000001</v>
      </c>
      <c r="S30">
        <v>0.19470000000000001</v>
      </c>
      <c r="T30">
        <v>0.59230000000000005</v>
      </c>
      <c r="U30">
        <v>18.72</v>
      </c>
      <c r="V30" s="1">
        <v>91545.49</v>
      </c>
      <c r="W30">
        <v>168.24</v>
      </c>
      <c r="X30" s="1">
        <v>212261.68</v>
      </c>
      <c r="Y30">
        <v>0.89480000000000004</v>
      </c>
      <c r="Z30">
        <v>7.2099999999999997E-2</v>
      </c>
      <c r="AA30">
        <v>3.32E-2</v>
      </c>
      <c r="AB30">
        <v>0.1052</v>
      </c>
      <c r="AC30">
        <v>212.26</v>
      </c>
      <c r="AD30" s="1">
        <v>8889.1</v>
      </c>
      <c r="AE30" s="1">
        <v>1117.8599999999999</v>
      </c>
      <c r="AF30" s="13">
        <v>226534.75</v>
      </c>
      <c r="AG30" s="79" t="s">
        <v>759</v>
      </c>
      <c r="AH30" s="1">
        <v>57254</v>
      </c>
      <c r="AI30" s="1">
        <v>116793.85</v>
      </c>
      <c r="AJ30">
        <v>82.48</v>
      </c>
      <c r="AK30">
        <v>42.81</v>
      </c>
      <c r="AL30">
        <v>53.89</v>
      </c>
      <c r="AM30">
        <v>4.49</v>
      </c>
      <c r="AN30" s="1">
        <v>2608.34</v>
      </c>
      <c r="AO30">
        <v>0.67779999999999996</v>
      </c>
      <c r="AP30" s="1">
        <v>1481.85</v>
      </c>
      <c r="AQ30" s="1">
        <v>1848.9</v>
      </c>
      <c r="AR30" s="1">
        <v>6935.92</v>
      </c>
      <c r="AS30">
        <v>704.27</v>
      </c>
      <c r="AT30">
        <v>423.49</v>
      </c>
      <c r="AU30" s="1">
        <v>11394.43</v>
      </c>
      <c r="AV30" s="1">
        <v>3295.44</v>
      </c>
      <c r="AW30">
        <v>0.26079999999999998</v>
      </c>
      <c r="AX30" s="1">
        <v>8090.38</v>
      </c>
      <c r="AY30">
        <v>0.64019999999999999</v>
      </c>
      <c r="AZ30">
        <v>915.27</v>
      </c>
      <c r="BA30">
        <v>7.2400000000000006E-2</v>
      </c>
      <c r="BB30">
        <v>336.9</v>
      </c>
      <c r="BC30">
        <v>2.6700000000000002E-2</v>
      </c>
      <c r="BD30" s="1">
        <v>12637.98</v>
      </c>
      <c r="BE30" s="1">
        <v>1813.21</v>
      </c>
      <c r="BF30">
        <v>0.1709</v>
      </c>
      <c r="BG30">
        <v>0.59140000000000004</v>
      </c>
      <c r="BH30">
        <v>0.21529999999999999</v>
      </c>
      <c r="BI30">
        <v>0.1411</v>
      </c>
      <c r="BJ30">
        <v>3.5900000000000001E-2</v>
      </c>
      <c r="BK30">
        <v>1.6299999999999999E-2</v>
      </c>
    </row>
    <row r="31" spans="1:63" x14ac:dyDescent="0.25">
      <c r="A31" t="s">
        <v>29</v>
      </c>
      <c r="B31">
        <v>43554</v>
      </c>
      <c r="C31">
        <v>20.6</v>
      </c>
      <c r="D31">
        <v>143.72999999999999</v>
      </c>
      <c r="E31" s="1">
        <v>2960.91</v>
      </c>
      <c r="F31" s="1">
        <v>2925.24</v>
      </c>
      <c r="G31">
        <v>0.1012</v>
      </c>
      <c r="H31">
        <v>1.1000000000000001E-3</v>
      </c>
      <c r="I31">
        <v>0.1012</v>
      </c>
      <c r="J31">
        <v>8.0000000000000004E-4</v>
      </c>
      <c r="K31">
        <v>3.3500000000000002E-2</v>
      </c>
      <c r="L31">
        <v>0.71389999999999998</v>
      </c>
      <c r="M31">
        <v>4.8500000000000001E-2</v>
      </c>
      <c r="N31">
        <v>0.14449999999999999</v>
      </c>
      <c r="O31">
        <v>3.44E-2</v>
      </c>
      <c r="P31">
        <v>0.11219999999999999</v>
      </c>
      <c r="Q31" s="1">
        <v>72585.37</v>
      </c>
      <c r="R31">
        <v>0.223</v>
      </c>
      <c r="S31">
        <v>0.17649999999999999</v>
      </c>
      <c r="T31">
        <v>0.60050000000000003</v>
      </c>
      <c r="U31">
        <v>24.82</v>
      </c>
      <c r="V31" s="1">
        <v>86246.92</v>
      </c>
      <c r="W31">
        <v>118.85</v>
      </c>
      <c r="X31" s="1">
        <v>358142.84</v>
      </c>
      <c r="Y31">
        <v>0.71630000000000005</v>
      </c>
      <c r="Z31">
        <v>0.25940000000000002</v>
      </c>
      <c r="AA31">
        <v>2.4400000000000002E-2</v>
      </c>
      <c r="AB31">
        <v>0.28370000000000001</v>
      </c>
      <c r="AC31">
        <v>358.14</v>
      </c>
      <c r="AD31" s="1">
        <v>13816.13</v>
      </c>
      <c r="AE31" s="1">
        <v>1330.54</v>
      </c>
      <c r="AF31" s="13">
        <v>396777.03</v>
      </c>
      <c r="AG31" s="79" t="s">
        <v>759</v>
      </c>
      <c r="AH31" s="1">
        <v>54292</v>
      </c>
      <c r="AI31" s="1">
        <v>137629.43</v>
      </c>
      <c r="AJ31">
        <v>73.040000000000006</v>
      </c>
      <c r="AK31">
        <v>36.28</v>
      </c>
      <c r="AL31">
        <v>44.7</v>
      </c>
      <c r="AM31">
        <v>5.49</v>
      </c>
      <c r="AN31">
        <v>0</v>
      </c>
      <c r="AO31">
        <v>0.5333</v>
      </c>
      <c r="AP31" s="1">
        <v>1914.49</v>
      </c>
      <c r="AQ31" s="1">
        <v>2785.49</v>
      </c>
      <c r="AR31" s="1">
        <v>8506.6</v>
      </c>
      <c r="AS31">
        <v>993.05</v>
      </c>
      <c r="AT31">
        <v>672.74</v>
      </c>
      <c r="AU31" s="1">
        <v>14872.37</v>
      </c>
      <c r="AV31" s="1">
        <v>3016.99</v>
      </c>
      <c r="AW31">
        <v>0.1799</v>
      </c>
      <c r="AX31" s="1">
        <v>12236.36</v>
      </c>
      <c r="AY31">
        <v>0.72950000000000004</v>
      </c>
      <c r="AZ31" s="1">
        <v>1105.0899999999999</v>
      </c>
      <c r="BA31">
        <v>6.59E-2</v>
      </c>
      <c r="BB31">
        <v>414.32</v>
      </c>
      <c r="BC31">
        <v>2.47E-2</v>
      </c>
      <c r="BD31" s="1">
        <v>16772.75</v>
      </c>
      <c r="BE31">
        <v>679.08</v>
      </c>
      <c r="BF31">
        <v>3.9600000000000003E-2</v>
      </c>
      <c r="BG31">
        <v>0.59</v>
      </c>
      <c r="BH31">
        <v>0.21410000000000001</v>
      </c>
      <c r="BI31">
        <v>0.13569999999999999</v>
      </c>
      <c r="BJ31">
        <v>3.1300000000000001E-2</v>
      </c>
      <c r="BK31">
        <v>2.9000000000000001E-2</v>
      </c>
    </row>
    <row r="32" spans="1:63" x14ac:dyDescent="0.25">
      <c r="A32" t="s">
        <v>30</v>
      </c>
      <c r="B32">
        <v>46425</v>
      </c>
      <c r="C32">
        <v>121.19</v>
      </c>
      <c r="D32">
        <v>14.94</v>
      </c>
      <c r="E32" s="1">
        <v>1810.8</v>
      </c>
      <c r="F32" s="1">
        <v>1731.61</v>
      </c>
      <c r="G32">
        <v>2.8999999999999998E-3</v>
      </c>
      <c r="H32">
        <v>4.0000000000000002E-4</v>
      </c>
      <c r="I32">
        <v>6.1000000000000004E-3</v>
      </c>
      <c r="J32">
        <v>6.9999999999999999E-4</v>
      </c>
      <c r="K32">
        <v>1.1900000000000001E-2</v>
      </c>
      <c r="L32">
        <v>0.95979999999999999</v>
      </c>
      <c r="M32">
        <v>1.8200000000000001E-2</v>
      </c>
      <c r="N32">
        <v>0.43219999999999997</v>
      </c>
      <c r="O32">
        <v>4.3E-3</v>
      </c>
      <c r="P32">
        <v>0.1348</v>
      </c>
      <c r="Q32" s="1">
        <v>52211.14</v>
      </c>
      <c r="R32">
        <v>0.24970000000000001</v>
      </c>
      <c r="S32">
        <v>0.1797</v>
      </c>
      <c r="T32">
        <v>0.5706</v>
      </c>
      <c r="U32">
        <v>12.64</v>
      </c>
      <c r="V32" s="1">
        <v>70164.84</v>
      </c>
      <c r="W32">
        <v>138.12</v>
      </c>
      <c r="X32" s="1">
        <v>141289.76999999999</v>
      </c>
      <c r="Y32">
        <v>0.79890000000000005</v>
      </c>
      <c r="Z32">
        <v>0.1134</v>
      </c>
      <c r="AA32">
        <v>8.77E-2</v>
      </c>
      <c r="AB32">
        <v>0.2011</v>
      </c>
      <c r="AC32">
        <v>141.29</v>
      </c>
      <c r="AD32" s="1">
        <v>3721.99</v>
      </c>
      <c r="AE32">
        <v>454.39</v>
      </c>
      <c r="AF32" s="13">
        <v>132061.73000000001</v>
      </c>
      <c r="AG32" s="79" t="s">
        <v>759</v>
      </c>
      <c r="AH32" s="1">
        <v>32863</v>
      </c>
      <c r="AI32" s="1">
        <v>50322.92</v>
      </c>
      <c r="AJ32">
        <v>39.03</v>
      </c>
      <c r="AK32">
        <v>24.71</v>
      </c>
      <c r="AL32">
        <v>28.05</v>
      </c>
      <c r="AM32">
        <v>4.34</v>
      </c>
      <c r="AN32" s="1">
        <v>1162.83</v>
      </c>
      <c r="AO32">
        <v>0.99780000000000002</v>
      </c>
      <c r="AP32" s="1">
        <v>1277.45</v>
      </c>
      <c r="AQ32" s="1">
        <v>2138.86</v>
      </c>
      <c r="AR32" s="1">
        <v>5696.55</v>
      </c>
      <c r="AS32">
        <v>450.2</v>
      </c>
      <c r="AT32">
        <v>238.76</v>
      </c>
      <c r="AU32" s="1">
        <v>9801.82</v>
      </c>
      <c r="AV32" s="1">
        <v>5762.08</v>
      </c>
      <c r="AW32">
        <v>0.49940000000000001</v>
      </c>
      <c r="AX32" s="1">
        <v>3799.86</v>
      </c>
      <c r="AY32">
        <v>0.32929999999999998</v>
      </c>
      <c r="AZ32" s="1">
        <v>1164.68</v>
      </c>
      <c r="BA32">
        <v>0.1009</v>
      </c>
      <c r="BB32">
        <v>811</v>
      </c>
      <c r="BC32">
        <v>7.0300000000000001E-2</v>
      </c>
      <c r="BD32" s="1">
        <v>11537.62</v>
      </c>
      <c r="BE32" s="1">
        <v>4827</v>
      </c>
      <c r="BF32">
        <v>1.4954000000000001</v>
      </c>
      <c r="BG32">
        <v>0.52839999999999998</v>
      </c>
      <c r="BH32">
        <v>0.22040000000000001</v>
      </c>
      <c r="BI32">
        <v>0.19489999999999999</v>
      </c>
      <c r="BJ32">
        <v>3.7400000000000003E-2</v>
      </c>
      <c r="BK32">
        <v>1.8800000000000001E-2</v>
      </c>
    </row>
    <row r="33" spans="1:63" x14ac:dyDescent="0.25">
      <c r="A33" t="s">
        <v>31</v>
      </c>
      <c r="B33">
        <v>47241</v>
      </c>
      <c r="C33">
        <v>29.52</v>
      </c>
      <c r="D33">
        <v>250.59</v>
      </c>
      <c r="E33" s="1">
        <v>7398.47</v>
      </c>
      <c r="F33" s="1">
        <v>7236.61</v>
      </c>
      <c r="G33">
        <v>8.2799999999999999E-2</v>
      </c>
      <c r="H33">
        <v>8.9999999999999998E-4</v>
      </c>
      <c r="I33">
        <v>6.1800000000000001E-2</v>
      </c>
      <c r="J33">
        <v>1E-3</v>
      </c>
      <c r="K33">
        <v>4.9799999999999997E-2</v>
      </c>
      <c r="L33">
        <v>0.75849999999999995</v>
      </c>
      <c r="M33">
        <v>4.5199999999999997E-2</v>
      </c>
      <c r="N33">
        <v>0.1762</v>
      </c>
      <c r="O33">
        <v>4.07E-2</v>
      </c>
      <c r="P33">
        <v>0.1124</v>
      </c>
      <c r="Q33" s="1">
        <v>68213.22</v>
      </c>
      <c r="R33">
        <v>0.2752</v>
      </c>
      <c r="S33">
        <v>0.18770000000000001</v>
      </c>
      <c r="T33">
        <v>0.53710000000000002</v>
      </c>
      <c r="U33">
        <v>41.59</v>
      </c>
      <c r="V33" s="1">
        <v>90675.69</v>
      </c>
      <c r="W33">
        <v>175.83</v>
      </c>
      <c r="X33" s="1">
        <v>200999.09</v>
      </c>
      <c r="Y33">
        <v>0.7601</v>
      </c>
      <c r="Z33">
        <v>0.21540000000000001</v>
      </c>
      <c r="AA33">
        <v>2.4500000000000001E-2</v>
      </c>
      <c r="AB33">
        <v>0.2399</v>
      </c>
      <c r="AC33">
        <v>201</v>
      </c>
      <c r="AD33" s="1">
        <v>8865.07</v>
      </c>
      <c r="AE33">
        <v>965.03</v>
      </c>
      <c r="AF33" s="13">
        <v>228542.31</v>
      </c>
      <c r="AG33" s="79" t="s">
        <v>759</v>
      </c>
      <c r="AH33" s="1">
        <v>49930</v>
      </c>
      <c r="AI33" s="1">
        <v>92372.72</v>
      </c>
      <c r="AJ33">
        <v>72.459999999999994</v>
      </c>
      <c r="AK33">
        <v>40.96</v>
      </c>
      <c r="AL33">
        <v>48.15</v>
      </c>
      <c r="AM33">
        <v>4.9000000000000004</v>
      </c>
      <c r="AN33" s="1">
        <v>1280.71</v>
      </c>
      <c r="AO33">
        <v>0.66400000000000003</v>
      </c>
      <c r="AP33" s="1">
        <v>1383.68</v>
      </c>
      <c r="AQ33" s="1">
        <v>1985.94</v>
      </c>
      <c r="AR33" s="1">
        <v>7019.43</v>
      </c>
      <c r="AS33">
        <v>744.9</v>
      </c>
      <c r="AT33">
        <v>391.6</v>
      </c>
      <c r="AU33" s="1">
        <v>11525.55</v>
      </c>
      <c r="AV33" s="1">
        <v>3399</v>
      </c>
      <c r="AW33">
        <v>0.26840000000000003</v>
      </c>
      <c r="AX33" s="1">
        <v>7937.52</v>
      </c>
      <c r="AY33">
        <v>0.62680000000000002</v>
      </c>
      <c r="AZ33">
        <v>916.33</v>
      </c>
      <c r="BA33">
        <v>7.2400000000000006E-2</v>
      </c>
      <c r="BB33">
        <v>411.66</v>
      </c>
      <c r="BC33">
        <v>3.2500000000000001E-2</v>
      </c>
      <c r="BD33" s="1">
        <v>12664.52</v>
      </c>
      <c r="BE33" s="1">
        <v>1788.79</v>
      </c>
      <c r="BF33">
        <v>0.20910000000000001</v>
      </c>
      <c r="BG33">
        <v>0.60850000000000004</v>
      </c>
      <c r="BH33">
        <v>0.2253</v>
      </c>
      <c r="BI33">
        <v>0.1166</v>
      </c>
      <c r="BJ33">
        <v>3.1600000000000003E-2</v>
      </c>
      <c r="BK33">
        <v>1.8100000000000002E-2</v>
      </c>
    </row>
    <row r="34" spans="1:63" x14ac:dyDescent="0.25">
      <c r="A34" t="s">
        <v>32</v>
      </c>
      <c r="B34">
        <v>43562</v>
      </c>
      <c r="C34">
        <v>24.67</v>
      </c>
      <c r="D34">
        <v>147.91</v>
      </c>
      <c r="E34" s="1">
        <v>3648.43</v>
      </c>
      <c r="F34" s="1">
        <v>3187.93</v>
      </c>
      <c r="G34">
        <v>1.61E-2</v>
      </c>
      <c r="H34">
        <v>1.5E-3</v>
      </c>
      <c r="I34">
        <v>0.35170000000000001</v>
      </c>
      <c r="J34">
        <v>1.1999999999999999E-3</v>
      </c>
      <c r="K34">
        <v>9.5699999999999993E-2</v>
      </c>
      <c r="L34">
        <v>0.45150000000000001</v>
      </c>
      <c r="M34">
        <v>8.2299999999999998E-2</v>
      </c>
      <c r="N34">
        <v>0.63649999999999995</v>
      </c>
      <c r="O34">
        <v>4.19E-2</v>
      </c>
      <c r="P34">
        <v>0.157</v>
      </c>
      <c r="Q34" s="1">
        <v>59884.85</v>
      </c>
      <c r="R34">
        <v>0.32019999999999998</v>
      </c>
      <c r="S34">
        <v>0.18740000000000001</v>
      </c>
      <c r="T34">
        <v>0.49249999999999999</v>
      </c>
      <c r="U34">
        <v>26.24</v>
      </c>
      <c r="V34" s="1">
        <v>82140.38</v>
      </c>
      <c r="W34">
        <v>136.66</v>
      </c>
      <c r="X34" s="1">
        <v>142169.28</v>
      </c>
      <c r="Y34">
        <v>0.59960000000000002</v>
      </c>
      <c r="Z34">
        <v>0.35310000000000002</v>
      </c>
      <c r="AA34">
        <v>4.7399999999999998E-2</v>
      </c>
      <c r="AB34">
        <v>0.40039999999999998</v>
      </c>
      <c r="AC34">
        <v>142.16999999999999</v>
      </c>
      <c r="AD34" s="1">
        <v>6602.57</v>
      </c>
      <c r="AE34">
        <v>654.64</v>
      </c>
      <c r="AF34" s="13">
        <v>146678.79</v>
      </c>
      <c r="AG34" s="79" t="s">
        <v>759</v>
      </c>
      <c r="AH34" s="1">
        <v>29972</v>
      </c>
      <c r="AI34" s="1">
        <v>47467.82</v>
      </c>
      <c r="AJ34">
        <v>67.56</v>
      </c>
      <c r="AK34">
        <v>45.28</v>
      </c>
      <c r="AL34">
        <v>49.92</v>
      </c>
      <c r="AM34">
        <v>4.6500000000000004</v>
      </c>
      <c r="AN34" s="1">
        <v>1757.69</v>
      </c>
      <c r="AO34">
        <v>1.2016</v>
      </c>
      <c r="AP34" s="1">
        <v>1714.5</v>
      </c>
      <c r="AQ34" s="1">
        <v>2247.8000000000002</v>
      </c>
      <c r="AR34" s="1">
        <v>6878.11</v>
      </c>
      <c r="AS34">
        <v>725.23</v>
      </c>
      <c r="AT34">
        <v>395.56</v>
      </c>
      <c r="AU34" s="1">
        <v>11961.2</v>
      </c>
      <c r="AV34" s="1">
        <v>5997.25</v>
      </c>
      <c r="AW34">
        <v>0.41</v>
      </c>
      <c r="AX34" s="1">
        <v>6567.53</v>
      </c>
      <c r="AY34">
        <v>0.44900000000000001</v>
      </c>
      <c r="AZ34">
        <v>864.56</v>
      </c>
      <c r="BA34">
        <v>5.91E-2</v>
      </c>
      <c r="BB34" s="1">
        <v>1198.06</v>
      </c>
      <c r="BC34">
        <v>8.1900000000000001E-2</v>
      </c>
      <c r="BD34" s="1">
        <v>14627.4</v>
      </c>
      <c r="BE34" s="1">
        <v>2989.69</v>
      </c>
      <c r="BF34">
        <v>0.85660000000000003</v>
      </c>
      <c r="BG34">
        <v>0.52549999999999997</v>
      </c>
      <c r="BH34">
        <v>0.19980000000000001</v>
      </c>
      <c r="BI34">
        <v>0.22650000000000001</v>
      </c>
      <c r="BJ34">
        <v>3.04E-2</v>
      </c>
      <c r="BK34">
        <v>1.78E-2</v>
      </c>
    </row>
    <row r="35" spans="1:63" x14ac:dyDescent="0.25">
      <c r="A35" t="s">
        <v>33</v>
      </c>
      <c r="B35">
        <v>43570</v>
      </c>
      <c r="C35">
        <v>73</v>
      </c>
      <c r="D35">
        <v>20.399999999999999</v>
      </c>
      <c r="E35" s="1">
        <v>1488.99</v>
      </c>
      <c r="F35" s="1">
        <v>1395.55</v>
      </c>
      <c r="G35">
        <v>3.3E-3</v>
      </c>
      <c r="H35">
        <v>6.9999999999999999E-4</v>
      </c>
      <c r="I35">
        <v>2.8199999999999999E-2</v>
      </c>
      <c r="J35">
        <v>1.1999999999999999E-3</v>
      </c>
      <c r="K35">
        <v>2.2599999999999999E-2</v>
      </c>
      <c r="L35">
        <v>0.89510000000000001</v>
      </c>
      <c r="M35">
        <v>4.8899999999999999E-2</v>
      </c>
      <c r="N35">
        <v>0.59299999999999997</v>
      </c>
      <c r="O35">
        <v>1.6999999999999999E-3</v>
      </c>
      <c r="P35">
        <v>0.1573</v>
      </c>
      <c r="Q35" s="1">
        <v>50418.07</v>
      </c>
      <c r="R35">
        <v>0.29770000000000002</v>
      </c>
      <c r="S35">
        <v>0.16520000000000001</v>
      </c>
      <c r="T35">
        <v>0.53700000000000003</v>
      </c>
      <c r="U35">
        <v>10.31</v>
      </c>
      <c r="V35" s="1">
        <v>70060.13</v>
      </c>
      <c r="W35">
        <v>140.02000000000001</v>
      </c>
      <c r="X35" s="1">
        <v>123170.72</v>
      </c>
      <c r="Y35">
        <v>0.76100000000000001</v>
      </c>
      <c r="Z35">
        <v>0.1653</v>
      </c>
      <c r="AA35">
        <v>7.3599999999999999E-2</v>
      </c>
      <c r="AB35">
        <v>0.23899999999999999</v>
      </c>
      <c r="AC35">
        <v>123.17</v>
      </c>
      <c r="AD35" s="1">
        <v>3414.81</v>
      </c>
      <c r="AE35">
        <v>451.31</v>
      </c>
      <c r="AF35" s="13">
        <v>109758.76</v>
      </c>
      <c r="AG35" s="79" t="s">
        <v>759</v>
      </c>
      <c r="AH35" s="1">
        <v>28252</v>
      </c>
      <c r="AI35" s="1">
        <v>45496.65</v>
      </c>
      <c r="AJ35">
        <v>41.88</v>
      </c>
      <c r="AK35">
        <v>25.6</v>
      </c>
      <c r="AL35">
        <v>31.57</v>
      </c>
      <c r="AM35">
        <v>4.4000000000000004</v>
      </c>
      <c r="AN35" s="1">
        <v>1068.3900000000001</v>
      </c>
      <c r="AO35">
        <v>0.88270000000000004</v>
      </c>
      <c r="AP35" s="1">
        <v>1433.78</v>
      </c>
      <c r="AQ35" s="1">
        <v>2035.57</v>
      </c>
      <c r="AR35" s="1">
        <v>6030.23</v>
      </c>
      <c r="AS35">
        <v>613.22</v>
      </c>
      <c r="AT35">
        <v>291.86</v>
      </c>
      <c r="AU35" s="1">
        <v>10404.65</v>
      </c>
      <c r="AV35" s="1">
        <v>6995.65</v>
      </c>
      <c r="AW35">
        <v>0.55669999999999997</v>
      </c>
      <c r="AX35" s="1">
        <v>3224.29</v>
      </c>
      <c r="AY35">
        <v>0.25659999999999999</v>
      </c>
      <c r="AZ35" s="1">
        <v>1215.8399999999999</v>
      </c>
      <c r="BA35">
        <v>9.6799999999999997E-2</v>
      </c>
      <c r="BB35" s="1">
        <v>1130.43</v>
      </c>
      <c r="BC35">
        <v>0.09</v>
      </c>
      <c r="BD35" s="1">
        <v>12566.21</v>
      </c>
      <c r="BE35" s="1">
        <v>5314.72</v>
      </c>
      <c r="BF35">
        <v>1.8199000000000001</v>
      </c>
      <c r="BG35">
        <v>0.50890000000000002</v>
      </c>
      <c r="BH35">
        <v>0.21829999999999999</v>
      </c>
      <c r="BI35">
        <v>0.2112</v>
      </c>
      <c r="BJ35">
        <v>3.9E-2</v>
      </c>
      <c r="BK35">
        <v>2.2700000000000001E-2</v>
      </c>
    </row>
    <row r="36" spans="1:63" x14ac:dyDescent="0.25">
      <c r="A36" t="s">
        <v>34</v>
      </c>
      <c r="B36">
        <v>43588</v>
      </c>
      <c r="C36">
        <v>67.81</v>
      </c>
      <c r="D36">
        <v>38.18</v>
      </c>
      <c r="E36" s="1">
        <v>2589.0100000000002</v>
      </c>
      <c r="F36" s="1">
        <v>2397.0100000000002</v>
      </c>
      <c r="G36">
        <v>7.1999999999999998E-3</v>
      </c>
      <c r="H36">
        <v>8.0000000000000004E-4</v>
      </c>
      <c r="I36">
        <v>2.98E-2</v>
      </c>
      <c r="J36">
        <v>1E-3</v>
      </c>
      <c r="K36">
        <v>5.1999999999999998E-2</v>
      </c>
      <c r="L36">
        <v>0.85609999999999997</v>
      </c>
      <c r="M36">
        <v>5.3100000000000001E-2</v>
      </c>
      <c r="N36">
        <v>0.50190000000000001</v>
      </c>
      <c r="O36">
        <v>9.1000000000000004E-3</v>
      </c>
      <c r="P36">
        <v>0.1477</v>
      </c>
      <c r="Q36" s="1">
        <v>54061.07</v>
      </c>
      <c r="R36">
        <v>0.28720000000000001</v>
      </c>
      <c r="S36">
        <v>0.1739</v>
      </c>
      <c r="T36">
        <v>0.53879999999999995</v>
      </c>
      <c r="U36">
        <v>16.899999999999999</v>
      </c>
      <c r="V36" s="1">
        <v>78009.179999999993</v>
      </c>
      <c r="W36">
        <v>148.94</v>
      </c>
      <c r="X36" s="1">
        <v>125462.97</v>
      </c>
      <c r="Y36">
        <v>0.72989999999999999</v>
      </c>
      <c r="Z36">
        <v>0.22209999999999999</v>
      </c>
      <c r="AA36">
        <v>4.8000000000000001E-2</v>
      </c>
      <c r="AB36">
        <v>0.27010000000000001</v>
      </c>
      <c r="AC36">
        <v>125.46</v>
      </c>
      <c r="AD36" s="1">
        <v>3904.23</v>
      </c>
      <c r="AE36">
        <v>463.35</v>
      </c>
      <c r="AF36" s="13">
        <v>121052.52</v>
      </c>
      <c r="AG36" s="79" t="s">
        <v>759</v>
      </c>
      <c r="AH36" s="1">
        <v>29972</v>
      </c>
      <c r="AI36" s="1">
        <v>48644.04</v>
      </c>
      <c r="AJ36">
        <v>46.08</v>
      </c>
      <c r="AK36">
        <v>28.12</v>
      </c>
      <c r="AL36">
        <v>35.880000000000003</v>
      </c>
      <c r="AM36">
        <v>4.0599999999999996</v>
      </c>
      <c r="AN36" s="1">
        <v>1087.6500000000001</v>
      </c>
      <c r="AO36">
        <v>0.97970000000000002</v>
      </c>
      <c r="AP36" s="1">
        <v>1247.71</v>
      </c>
      <c r="AQ36" s="1">
        <v>1684.74</v>
      </c>
      <c r="AR36" s="1">
        <v>5824</v>
      </c>
      <c r="AS36">
        <v>535.83000000000004</v>
      </c>
      <c r="AT36">
        <v>270.57</v>
      </c>
      <c r="AU36" s="1">
        <v>9562.86</v>
      </c>
      <c r="AV36" s="1">
        <v>5605.99</v>
      </c>
      <c r="AW36">
        <v>0.48699999999999999</v>
      </c>
      <c r="AX36" s="1">
        <v>4014.4</v>
      </c>
      <c r="AY36">
        <v>0.34870000000000001</v>
      </c>
      <c r="AZ36">
        <v>983.65</v>
      </c>
      <c r="BA36">
        <v>8.5500000000000007E-2</v>
      </c>
      <c r="BB36">
        <v>907.23</v>
      </c>
      <c r="BC36">
        <v>7.8799999999999995E-2</v>
      </c>
      <c r="BD36" s="1">
        <v>11511.26</v>
      </c>
      <c r="BE36" s="1">
        <v>3961.53</v>
      </c>
      <c r="BF36">
        <v>1.2357</v>
      </c>
      <c r="BG36">
        <v>0.52859999999999996</v>
      </c>
      <c r="BH36">
        <v>0.21299999999999999</v>
      </c>
      <c r="BI36">
        <v>0.20830000000000001</v>
      </c>
      <c r="BJ36">
        <v>3.5900000000000001E-2</v>
      </c>
      <c r="BK36">
        <v>1.4200000000000001E-2</v>
      </c>
    </row>
    <row r="37" spans="1:63" x14ac:dyDescent="0.25">
      <c r="A37" t="s">
        <v>35</v>
      </c>
      <c r="B37">
        <v>43596</v>
      </c>
      <c r="C37">
        <v>99.67</v>
      </c>
      <c r="D37">
        <v>20.45</v>
      </c>
      <c r="E37" s="1">
        <v>2038.49</v>
      </c>
      <c r="F37" s="1">
        <v>1935.93</v>
      </c>
      <c r="G37">
        <v>6.7000000000000002E-3</v>
      </c>
      <c r="H37">
        <v>1.6000000000000001E-3</v>
      </c>
      <c r="I37">
        <v>1.5299999999999999E-2</v>
      </c>
      <c r="J37">
        <v>8.9999999999999998E-4</v>
      </c>
      <c r="K37">
        <v>3.8600000000000002E-2</v>
      </c>
      <c r="L37">
        <v>0.90349999999999997</v>
      </c>
      <c r="M37">
        <v>3.3300000000000003E-2</v>
      </c>
      <c r="N37">
        <v>0.44009999999999999</v>
      </c>
      <c r="O37">
        <v>5.4000000000000003E-3</v>
      </c>
      <c r="P37">
        <v>0.14979999999999999</v>
      </c>
      <c r="Q37" s="1">
        <v>53194.26</v>
      </c>
      <c r="R37">
        <v>0.27760000000000001</v>
      </c>
      <c r="S37">
        <v>0.15620000000000001</v>
      </c>
      <c r="T37">
        <v>0.56610000000000005</v>
      </c>
      <c r="U37">
        <v>14.44</v>
      </c>
      <c r="V37" s="1">
        <v>69670.91</v>
      </c>
      <c r="W37">
        <v>137.76</v>
      </c>
      <c r="X37" s="1">
        <v>139438.31</v>
      </c>
      <c r="Y37">
        <v>0.79510000000000003</v>
      </c>
      <c r="Z37">
        <v>0.1641</v>
      </c>
      <c r="AA37">
        <v>4.0800000000000003E-2</v>
      </c>
      <c r="AB37">
        <v>0.2049</v>
      </c>
      <c r="AC37">
        <v>139.44</v>
      </c>
      <c r="AD37" s="1">
        <v>4031.12</v>
      </c>
      <c r="AE37">
        <v>523.47</v>
      </c>
      <c r="AF37" s="13">
        <v>129599.29</v>
      </c>
      <c r="AG37" s="79" t="s">
        <v>759</v>
      </c>
      <c r="AH37" s="1">
        <v>31416</v>
      </c>
      <c r="AI37" s="1">
        <v>48741.31</v>
      </c>
      <c r="AJ37">
        <v>45.8</v>
      </c>
      <c r="AK37">
        <v>26.78</v>
      </c>
      <c r="AL37">
        <v>34.590000000000003</v>
      </c>
      <c r="AM37">
        <v>3.92</v>
      </c>
      <c r="AN37" s="1">
        <v>1176.58</v>
      </c>
      <c r="AO37">
        <v>1.1200000000000001</v>
      </c>
      <c r="AP37" s="1">
        <v>1252.4000000000001</v>
      </c>
      <c r="AQ37" s="1">
        <v>1843.59</v>
      </c>
      <c r="AR37" s="1">
        <v>5789.83</v>
      </c>
      <c r="AS37">
        <v>616.32000000000005</v>
      </c>
      <c r="AT37">
        <v>292.42</v>
      </c>
      <c r="AU37" s="1">
        <v>9794.56</v>
      </c>
      <c r="AV37" s="1">
        <v>5625.98</v>
      </c>
      <c r="AW37">
        <v>0.47710000000000002</v>
      </c>
      <c r="AX37" s="1">
        <v>4200.45</v>
      </c>
      <c r="AY37">
        <v>0.35620000000000002</v>
      </c>
      <c r="AZ37" s="1">
        <v>1154.21</v>
      </c>
      <c r="BA37">
        <v>9.7900000000000001E-2</v>
      </c>
      <c r="BB37">
        <v>810.91</v>
      </c>
      <c r="BC37">
        <v>6.88E-2</v>
      </c>
      <c r="BD37" s="1">
        <v>11791.55</v>
      </c>
      <c r="BE37" s="1">
        <v>4111.7700000000004</v>
      </c>
      <c r="BF37">
        <v>1.2768999999999999</v>
      </c>
      <c r="BG37">
        <v>0.53420000000000001</v>
      </c>
      <c r="BH37">
        <v>0.21990000000000001</v>
      </c>
      <c r="BI37">
        <v>0.19320000000000001</v>
      </c>
      <c r="BJ37">
        <v>3.3300000000000003E-2</v>
      </c>
      <c r="BK37">
        <v>1.9400000000000001E-2</v>
      </c>
    </row>
    <row r="38" spans="1:63" x14ac:dyDescent="0.25">
      <c r="A38" t="s">
        <v>36</v>
      </c>
      <c r="B38">
        <v>43604</v>
      </c>
      <c r="C38">
        <v>56</v>
      </c>
      <c r="D38">
        <v>25.31</v>
      </c>
      <c r="E38" s="1">
        <v>1417.22</v>
      </c>
      <c r="F38" s="1">
        <v>1315.47</v>
      </c>
      <c r="G38">
        <v>4.7000000000000002E-3</v>
      </c>
      <c r="H38">
        <v>1.2999999999999999E-3</v>
      </c>
      <c r="I38">
        <v>2.3199999999999998E-2</v>
      </c>
      <c r="J38">
        <v>8.0000000000000004E-4</v>
      </c>
      <c r="K38">
        <v>2.58E-2</v>
      </c>
      <c r="L38">
        <v>0.90839999999999999</v>
      </c>
      <c r="M38">
        <v>3.5799999999999998E-2</v>
      </c>
      <c r="N38">
        <v>0.54410000000000003</v>
      </c>
      <c r="O38">
        <v>4.1000000000000003E-3</v>
      </c>
      <c r="P38">
        <v>0.14419999999999999</v>
      </c>
      <c r="Q38" s="1">
        <v>51044.89</v>
      </c>
      <c r="R38">
        <v>0.29749999999999999</v>
      </c>
      <c r="S38">
        <v>0.16689999999999999</v>
      </c>
      <c r="T38">
        <v>0.53559999999999997</v>
      </c>
      <c r="U38">
        <v>10.36</v>
      </c>
      <c r="V38" s="1">
        <v>67814.899999999994</v>
      </c>
      <c r="W38">
        <v>132.15</v>
      </c>
      <c r="X38" s="1">
        <v>145184.82999999999</v>
      </c>
      <c r="Y38">
        <v>0.71120000000000005</v>
      </c>
      <c r="Z38">
        <v>0.2039</v>
      </c>
      <c r="AA38">
        <v>8.4900000000000003E-2</v>
      </c>
      <c r="AB38">
        <v>0.2888</v>
      </c>
      <c r="AC38">
        <v>145.18</v>
      </c>
      <c r="AD38" s="1">
        <v>4223.7700000000004</v>
      </c>
      <c r="AE38">
        <v>489.53</v>
      </c>
      <c r="AF38" s="13">
        <v>135157.12</v>
      </c>
      <c r="AG38" s="79" t="s">
        <v>759</v>
      </c>
      <c r="AH38" s="1">
        <v>29924</v>
      </c>
      <c r="AI38" s="1">
        <v>49893.02</v>
      </c>
      <c r="AJ38">
        <v>41.91</v>
      </c>
      <c r="AK38">
        <v>27.59</v>
      </c>
      <c r="AL38">
        <v>31.4</v>
      </c>
      <c r="AM38">
        <v>4.57</v>
      </c>
      <c r="AN38">
        <v>812.47</v>
      </c>
      <c r="AO38">
        <v>0.95689999999999997</v>
      </c>
      <c r="AP38" s="1">
        <v>1418.34</v>
      </c>
      <c r="AQ38" s="1">
        <v>2039.53</v>
      </c>
      <c r="AR38" s="1">
        <v>5809.8</v>
      </c>
      <c r="AS38">
        <v>517.15</v>
      </c>
      <c r="AT38">
        <v>342.41</v>
      </c>
      <c r="AU38" s="1">
        <v>10127.24</v>
      </c>
      <c r="AV38" s="1">
        <v>5939.61</v>
      </c>
      <c r="AW38">
        <v>0.48549999999999999</v>
      </c>
      <c r="AX38" s="1">
        <v>4042.05</v>
      </c>
      <c r="AY38">
        <v>0.33040000000000003</v>
      </c>
      <c r="AZ38" s="1">
        <v>1167.8900000000001</v>
      </c>
      <c r="BA38">
        <v>9.5500000000000002E-2</v>
      </c>
      <c r="BB38" s="1">
        <v>1084.33</v>
      </c>
      <c r="BC38">
        <v>8.8599999999999998E-2</v>
      </c>
      <c r="BD38" s="1">
        <v>12233.88</v>
      </c>
      <c r="BE38" s="1">
        <v>4115.01</v>
      </c>
      <c r="BF38">
        <v>1.1329</v>
      </c>
      <c r="BG38">
        <v>0.50109999999999999</v>
      </c>
      <c r="BH38">
        <v>0.21679999999999999</v>
      </c>
      <c r="BI38">
        <v>0.22339999999999999</v>
      </c>
      <c r="BJ38">
        <v>3.4000000000000002E-2</v>
      </c>
      <c r="BK38">
        <v>2.47E-2</v>
      </c>
    </row>
    <row r="39" spans="1:63" x14ac:dyDescent="0.25">
      <c r="A39" t="s">
        <v>37</v>
      </c>
      <c r="B39">
        <v>48074</v>
      </c>
      <c r="C39">
        <v>89.43</v>
      </c>
      <c r="D39">
        <v>18.16</v>
      </c>
      <c r="E39" s="1">
        <v>1623.89</v>
      </c>
      <c r="F39" s="1">
        <v>1584.72</v>
      </c>
      <c r="G39">
        <v>7.6E-3</v>
      </c>
      <c r="H39">
        <v>8.0000000000000004E-4</v>
      </c>
      <c r="I39">
        <v>9.4999999999999998E-3</v>
      </c>
      <c r="J39">
        <v>1.8E-3</v>
      </c>
      <c r="K39">
        <v>2.41E-2</v>
      </c>
      <c r="L39">
        <v>0.93120000000000003</v>
      </c>
      <c r="M39">
        <v>2.5000000000000001E-2</v>
      </c>
      <c r="N39">
        <v>0.30059999999999998</v>
      </c>
      <c r="O39">
        <v>5.3E-3</v>
      </c>
      <c r="P39">
        <v>0.1135</v>
      </c>
      <c r="Q39" s="1">
        <v>53402.53</v>
      </c>
      <c r="R39">
        <v>0.28960000000000002</v>
      </c>
      <c r="S39">
        <v>0.1709</v>
      </c>
      <c r="T39">
        <v>0.53949999999999998</v>
      </c>
      <c r="U39">
        <v>12.75</v>
      </c>
      <c r="V39" s="1">
        <v>68576.850000000006</v>
      </c>
      <c r="W39">
        <v>122.95</v>
      </c>
      <c r="X39" s="1">
        <v>166865.24</v>
      </c>
      <c r="Y39">
        <v>0.79759999999999998</v>
      </c>
      <c r="Z39">
        <v>0.1371</v>
      </c>
      <c r="AA39">
        <v>6.5199999999999994E-2</v>
      </c>
      <c r="AB39">
        <v>0.2024</v>
      </c>
      <c r="AC39">
        <v>166.87</v>
      </c>
      <c r="AD39" s="1">
        <v>5060.97</v>
      </c>
      <c r="AE39">
        <v>578.1</v>
      </c>
      <c r="AF39" s="13">
        <v>156924.71</v>
      </c>
      <c r="AG39" s="79" t="s">
        <v>759</v>
      </c>
      <c r="AH39" s="1">
        <v>35884</v>
      </c>
      <c r="AI39" s="1">
        <v>56911.47</v>
      </c>
      <c r="AJ39">
        <v>46.91</v>
      </c>
      <c r="AK39">
        <v>28.64</v>
      </c>
      <c r="AL39">
        <v>31.87</v>
      </c>
      <c r="AM39">
        <v>4.63</v>
      </c>
      <c r="AN39" s="1">
        <v>1463.04</v>
      </c>
      <c r="AO39">
        <v>1.0515000000000001</v>
      </c>
      <c r="AP39" s="1">
        <v>1317.63</v>
      </c>
      <c r="AQ39" s="1">
        <v>1842.37</v>
      </c>
      <c r="AR39" s="1">
        <v>5776.09</v>
      </c>
      <c r="AS39">
        <v>450.65</v>
      </c>
      <c r="AT39">
        <v>351.51</v>
      </c>
      <c r="AU39" s="1">
        <v>9738.24</v>
      </c>
      <c r="AV39" s="1">
        <v>4712.1499999999996</v>
      </c>
      <c r="AW39">
        <v>0.40579999999999999</v>
      </c>
      <c r="AX39" s="1">
        <v>5022.8599999999997</v>
      </c>
      <c r="AY39">
        <v>0.43259999999999998</v>
      </c>
      <c r="AZ39" s="1">
        <v>1277.6600000000001</v>
      </c>
      <c r="BA39">
        <v>0.11</v>
      </c>
      <c r="BB39">
        <v>598.6</v>
      </c>
      <c r="BC39">
        <v>5.16E-2</v>
      </c>
      <c r="BD39" s="1">
        <v>11611.27</v>
      </c>
      <c r="BE39" s="1">
        <v>3625.49</v>
      </c>
      <c r="BF39">
        <v>0.84019999999999995</v>
      </c>
      <c r="BG39">
        <v>0.54479999999999995</v>
      </c>
      <c r="BH39">
        <v>0.217</v>
      </c>
      <c r="BI39">
        <v>0.18290000000000001</v>
      </c>
      <c r="BJ39">
        <v>3.5400000000000001E-2</v>
      </c>
      <c r="BK39">
        <v>1.9900000000000001E-2</v>
      </c>
    </row>
    <row r="40" spans="1:63" x14ac:dyDescent="0.25">
      <c r="A40" t="s">
        <v>38</v>
      </c>
      <c r="B40">
        <v>48926</v>
      </c>
      <c r="C40">
        <v>93.62</v>
      </c>
      <c r="D40">
        <v>19.600000000000001</v>
      </c>
      <c r="E40" s="1">
        <v>1834.7</v>
      </c>
      <c r="F40" s="1">
        <v>1805.42</v>
      </c>
      <c r="G40">
        <v>1.3100000000000001E-2</v>
      </c>
      <c r="H40">
        <v>8.9999999999999998E-4</v>
      </c>
      <c r="I40">
        <v>2.5700000000000001E-2</v>
      </c>
      <c r="J40">
        <v>1.1999999999999999E-3</v>
      </c>
      <c r="K40">
        <v>3.5799999999999998E-2</v>
      </c>
      <c r="L40">
        <v>0.8821</v>
      </c>
      <c r="M40">
        <v>4.1200000000000001E-2</v>
      </c>
      <c r="N40">
        <v>0.38</v>
      </c>
      <c r="O40">
        <v>8.2000000000000007E-3</v>
      </c>
      <c r="P40">
        <v>0.1295</v>
      </c>
      <c r="Q40" s="1">
        <v>58164.97</v>
      </c>
      <c r="R40">
        <v>0.30270000000000002</v>
      </c>
      <c r="S40">
        <v>0.1719</v>
      </c>
      <c r="T40">
        <v>0.52549999999999997</v>
      </c>
      <c r="U40">
        <v>13.05</v>
      </c>
      <c r="V40" s="1">
        <v>79999.53</v>
      </c>
      <c r="W40">
        <v>135.49</v>
      </c>
      <c r="X40" s="1">
        <v>232963.33</v>
      </c>
      <c r="Y40">
        <v>0.64090000000000003</v>
      </c>
      <c r="Z40">
        <v>0.2366</v>
      </c>
      <c r="AA40">
        <v>0.1225</v>
      </c>
      <c r="AB40">
        <v>0.35909999999999997</v>
      </c>
      <c r="AC40">
        <v>232.96</v>
      </c>
      <c r="AD40" s="1">
        <v>7280.96</v>
      </c>
      <c r="AE40">
        <v>606.54</v>
      </c>
      <c r="AF40" s="13">
        <v>235346.85</v>
      </c>
      <c r="AG40" s="79" t="s">
        <v>759</v>
      </c>
      <c r="AH40" s="1">
        <v>33997</v>
      </c>
      <c r="AI40" s="1">
        <v>58562.04</v>
      </c>
      <c r="AJ40">
        <v>49.28</v>
      </c>
      <c r="AK40">
        <v>28.93</v>
      </c>
      <c r="AL40">
        <v>33.49</v>
      </c>
      <c r="AM40">
        <v>4.42</v>
      </c>
      <c r="AN40" s="1">
        <v>1714.11</v>
      </c>
      <c r="AO40">
        <v>1.0511999999999999</v>
      </c>
      <c r="AP40" s="1">
        <v>1493.49</v>
      </c>
      <c r="AQ40" s="1">
        <v>2067.36</v>
      </c>
      <c r="AR40" s="1">
        <v>6354.26</v>
      </c>
      <c r="AS40">
        <v>692.12</v>
      </c>
      <c r="AT40">
        <v>388.89</v>
      </c>
      <c r="AU40" s="1">
        <v>10996.13</v>
      </c>
      <c r="AV40" s="1">
        <v>4334.22</v>
      </c>
      <c r="AW40">
        <v>0.33229999999999998</v>
      </c>
      <c r="AX40" s="1">
        <v>6587.67</v>
      </c>
      <c r="AY40">
        <v>0.50509999999999999</v>
      </c>
      <c r="AZ40" s="1">
        <v>1364.14</v>
      </c>
      <c r="BA40">
        <v>0.1046</v>
      </c>
      <c r="BB40">
        <v>756.11</v>
      </c>
      <c r="BC40">
        <v>5.8000000000000003E-2</v>
      </c>
      <c r="BD40" s="1">
        <v>13042.13</v>
      </c>
      <c r="BE40" s="1">
        <v>2670.58</v>
      </c>
      <c r="BF40">
        <v>0.5554</v>
      </c>
      <c r="BG40">
        <v>0.55369999999999997</v>
      </c>
      <c r="BH40">
        <v>0.2203</v>
      </c>
      <c r="BI40">
        <v>0.16450000000000001</v>
      </c>
      <c r="BJ40">
        <v>3.6700000000000003E-2</v>
      </c>
      <c r="BK40">
        <v>2.47E-2</v>
      </c>
    </row>
    <row r="41" spans="1:63" x14ac:dyDescent="0.25">
      <c r="A41" t="s">
        <v>39</v>
      </c>
      <c r="B41">
        <v>43612</v>
      </c>
      <c r="C41">
        <v>29.24</v>
      </c>
      <c r="D41">
        <v>234.38</v>
      </c>
      <c r="E41" s="1">
        <v>6852.88</v>
      </c>
      <c r="F41" s="1">
        <v>6473.16</v>
      </c>
      <c r="G41">
        <v>2.3599999999999999E-2</v>
      </c>
      <c r="H41">
        <v>8.9999999999999998E-4</v>
      </c>
      <c r="I41">
        <v>7.6100000000000001E-2</v>
      </c>
      <c r="J41">
        <v>1.1999999999999999E-3</v>
      </c>
      <c r="K41">
        <v>4.6600000000000003E-2</v>
      </c>
      <c r="L41">
        <v>0.79790000000000005</v>
      </c>
      <c r="M41">
        <v>5.3800000000000001E-2</v>
      </c>
      <c r="N41">
        <v>0.4042</v>
      </c>
      <c r="O41">
        <v>2.1700000000000001E-2</v>
      </c>
      <c r="P41">
        <v>0.14299999999999999</v>
      </c>
      <c r="Q41" s="1">
        <v>61371.39</v>
      </c>
      <c r="R41">
        <v>0.25669999999999998</v>
      </c>
      <c r="S41">
        <v>0.17399999999999999</v>
      </c>
      <c r="T41">
        <v>0.56930000000000003</v>
      </c>
      <c r="U41">
        <v>37.04</v>
      </c>
      <c r="V41" s="1">
        <v>86338.03</v>
      </c>
      <c r="W41">
        <v>182.32</v>
      </c>
      <c r="X41" s="1">
        <v>165519.5</v>
      </c>
      <c r="Y41">
        <v>0.72060000000000002</v>
      </c>
      <c r="Z41">
        <v>0.245</v>
      </c>
      <c r="AA41">
        <v>3.4299999999999997E-2</v>
      </c>
      <c r="AB41">
        <v>0.27939999999999998</v>
      </c>
      <c r="AC41">
        <v>165.52</v>
      </c>
      <c r="AD41" s="1">
        <v>7157.19</v>
      </c>
      <c r="AE41">
        <v>843</v>
      </c>
      <c r="AF41" s="13">
        <v>172291.34</v>
      </c>
      <c r="AG41" s="79" t="s">
        <v>759</v>
      </c>
      <c r="AH41" s="1">
        <v>35233</v>
      </c>
      <c r="AI41" s="1">
        <v>56947.16</v>
      </c>
      <c r="AJ41">
        <v>66.58</v>
      </c>
      <c r="AK41">
        <v>40.78</v>
      </c>
      <c r="AL41">
        <v>45.4</v>
      </c>
      <c r="AM41">
        <v>4.8099999999999996</v>
      </c>
      <c r="AN41" s="1">
        <v>1044.1400000000001</v>
      </c>
      <c r="AO41">
        <v>0.96120000000000005</v>
      </c>
      <c r="AP41" s="1">
        <v>1385.27</v>
      </c>
      <c r="AQ41" s="1">
        <v>1981.99</v>
      </c>
      <c r="AR41" s="1">
        <v>6565.25</v>
      </c>
      <c r="AS41">
        <v>695.41</v>
      </c>
      <c r="AT41">
        <v>346.28</v>
      </c>
      <c r="AU41" s="1">
        <v>10974.2</v>
      </c>
      <c r="AV41" s="1">
        <v>4303.9799999999996</v>
      </c>
      <c r="AW41">
        <v>0.34489999999999998</v>
      </c>
      <c r="AX41" s="1">
        <v>6713.21</v>
      </c>
      <c r="AY41">
        <v>0.53800000000000003</v>
      </c>
      <c r="AZ41">
        <v>770.09</v>
      </c>
      <c r="BA41">
        <v>6.1699999999999998E-2</v>
      </c>
      <c r="BB41">
        <v>691.82</v>
      </c>
      <c r="BC41">
        <v>5.5399999999999998E-2</v>
      </c>
      <c r="BD41" s="1">
        <v>12479.1</v>
      </c>
      <c r="BE41" s="1">
        <v>2315.7800000000002</v>
      </c>
      <c r="BF41">
        <v>0.43930000000000002</v>
      </c>
      <c r="BG41">
        <v>0.56510000000000005</v>
      </c>
      <c r="BH41">
        <v>0.222</v>
      </c>
      <c r="BI41">
        <v>0.16550000000000001</v>
      </c>
      <c r="BJ41">
        <v>3.09E-2</v>
      </c>
      <c r="BK41">
        <v>1.6500000000000001E-2</v>
      </c>
    </row>
    <row r="42" spans="1:63" x14ac:dyDescent="0.25">
      <c r="A42" t="s">
        <v>40</v>
      </c>
      <c r="B42">
        <v>47167</v>
      </c>
      <c r="C42">
        <v>71.67</v>
      </c>
      <c r="D42">
        <v>14.64</v>
      </c>
      <c r="E42" s="1">
        <v>1048.96</v>
      </c>
      <c r="F42" s="1">
        <v>1020.53</v>
      </c>
      <c r="G42">
        <v>3.8999999999999998E-3</v>
      </c>
      <c r="H42">
        <v>5.9999999999999995E-4</v>
      </c>
      <c r="I42">
        <v>5.4999999999999997E-3</v>
      </c>
      <c r="J42">
        <v>5.0000000000000001E-4</v>
      </c>
      <c r="K42">
        <v>1.5599999999999999E-2</v>
      </c>
      <c r="L42">
        <v>0.95569999999999999</v>
      </c>
      <c r="M42">
        <v>1.83E-2</v>
      </c>
      <c r="N42">
        <v>0.33250000000000002</v>
      </c>
      <c r="O42">
        <v>4.4000000000000003E-3</v>
      </c>
      <c r="P42">
        <v>0.1295</v>
      </c>
      <c r="Q42" s="1">
        <v>51092.38</v>
      </c>
      <c r="R42">
        <v>0.2984</v>
      </c>
      <c r="S42">
        <v>0.1983</v>
      </c>
      <c r="T42">
        <v>0.50329999999999997</v>
      </c>
      <c r="U42">
        <v>7.9</v>
      </c>
      <c r="V42" s="1">
        <v>69102.070000000007</v>
      </c>
      <c r="W42">
        <v>128.72999999999999</v>
      </c>
      <c r="X42" s="1">
        <v>181908.57</v>
      </c>
      <c r="Y42">
        <v>0.76190000000000002</v>
      </c>
      <c r="Z42">
        <v>0.15359999999999999</v>
      </c>
      <c r="AA42">
        <v>8.4500000000000006E-2</v>
      </c>
      <c r="AB42">
        <v>0.23810000000000001</v>
      </c>
      <c r="AC42">
        <v>181.91</v>
      </c>
      <c r="AD42" s="1">
        <v>5341.99</v>
      </c>
      <c r="AE42">
        <v>595.47</v>
      </c>
      <c r="AF42" s="13">
        <v>168399.45</v>
      </c>
      <c r="AG42" s="79" t="s">
        <v>759</v>
      </c>
      <c r="AH42" s="1">
        <v>33449</v>
      </c>
      <c r="AI42" s="1">
        <v>55739.75</v>
      </c>
      <c r="AJ42">
        <v>45.87</v>
      </c>
      <c r="AK42">
        <v>27.65</v>
      </c>
      <c r="AL42">
        <v>31.15</v>
      </c>
      <c r="AM42">
        <v>4.25</v>
      </c>
      <c r="AN42" s="1">
        <v>1453.45</v>
      </c>
      <c r="AO42">
        <v>1.1145</v>
      </c>
      <c r="AP42" s="1">
        <v>1447.68</v>
      </c>
      <c r="AQ42" s="1">
        <v>2080.11</v>
      </c>
      <c r="AR42" s="1">
        <v>5954.43</v>
      </c>
      <c r="AS42">
        <v>483.85</v>
      </c>
      <c r="AT42">
        <v>288.45</v>
      </c>
      <c r="AU42" s="1">
        <v>10254.51</v>
      </c>
      <c r="AV42" s="1">
        <v>5014.2700000000004</v>
      </c>
      <c r="AW42">
        <v>0.39510000000000001</v>
      </c>
      <c r="AX42" s="1">
        <v>5542.24</v>
      </c>
      <c r="AY42">
        <v>0.43669999999999998</v>
      </c>
      <c r="AZ42" s="1">
        <v>1393.99</v>
      </c>
      <c r="BA42">
        <v>0.10979999999999999</v>
      </c>
      <c r="BB42">
        <v>740.93</v>
      </c>
      <c r="BC42">
        <v>5.8400000000000001E-2</v>
      </c>
      <c r="BD42" s="1">
        <v>12691.43</v>
      </c>
      <c r="BE42" s="1">
        <v>3747.85</v>
      </c>
      <c r="BF42">
        <v>0.86099999999999999</v>
      </c>
      <c r="BG42">
        <v>0.52210000000000001</v>
      </c>
      <c r="BH42">
        <v>0.21590000000000001</v>
      </c>
      <c r="BI42">
        <v>0.1981</v>
      </c>
      <c r="BJ42">
        <v>3.7499999999999999E-2</v>
      </c>
      <c r="BK42">
        <v>2.64E-2</v>
      </c>
    </row>
    <row r="43" spans="1:63" x14ac:dyDescent="0.25">
      <c r="A43" t="s">
        <v>41</v>
      </c>
      <c r="B43">
        <v>46854</v>
      </c>
      <c r="C43">
        <v>80</v>
      </c>
      <c r="D43">
        <v>13.5</v>
      </c>
      <c r="E43" s="1">
        <v>1079.74</v>
      </c>
      <c r="F43" s="1">
        <v>1030.98</v>
      </c>
      <c r="G43">
        <v>2.5999999999999999E-3</v>
      </c>
      <c r="H43">
        <v>6.9999999999999999E-4</v>
      </c>
      <c r="I43">
        <v>8.2000000000000007E-3</v>
      </c>
      <c r="J43">
        <v>5.0000000000000001E-4</v>
      </c>
      <c r="K43">
        <v>1.4999999999999999E-2</v>
      </c>
      <c r="L43">
        <v>0.94989999999999997</v>
      </c>
      <c r="M43">
        <v>2.3099999999999999E-2</v>
      </c>
      <c r="N43">
        <v>0.41899999999999998</v>
      </c>
      <c r="O43">
        <v>8.6999999999999994E-3</v>
      </c>
      <c r="P43">
        <v>0.14269999999999999</v>
      </c>
      <c r="Q43" s="1">
        <v>50409.3</v>
      </c>
      <c r="R43">
        <v>0.32990000000000003</v>
      </c>
      <c r="S43">
        <v>0.1583</v>
      </c>
      <c r="T43">
        <v>0.51180000000000003</v>
      </c>
      <c r="U43">
        <v>8.39</v>
      </c>
      <c r="V43" s="1">
        <v>70986.929999999993</v>
      </c>
      <c r="W43">
        <v>124.32</v>
      </c>
      <c r="X43" s="1">
        <v>176159.05</v>
      </c>
      <c r="Y43">
        <v>0.75939999999999996</v>
      </c>
      <c r="Z43">
        <v>0.15959999999999999</v>
      </c>
      <c r="AA43">
        <v>8.1000000000000003E-2</v>
      </c>
      <c r="AB43">
        <v>0.24060000000000001</v>
      </c>
      <c r="AC43">
        <v>176.16</v>
      </c>
      <c r="AD43" s="1">
        <v>4810.99</v>
      </c>
      <c r="AE43">
        <v>524.44000000000005</v>
      </c>
      <c r="AF43" s="13">
        <v>159002.13</v>
      </c>
      <c r="AG43" s="79" t="s">
        <v>759</v>
      </c>
      <c r="AH43" s="1">
        <v>32876</v>
      </c>
      <c r="AI43" s="1">
        <v>52316.65</v>
      </c>
      <c r="AJ43">
        <v>40.29</v>
      </c>
      <c r="AK43">
        <v>25.8</v>
      </c>
      <c r="AL43">
        <v>29.22</v>
      </c>
      <c r="AM43">
        <v>4.05</v>
      </c>
      <c r="AN43" s="1">
        <v>1237.0899999999999</v>
      </c>
      <c r="AO43">
        <v>1.1681999999999999</v>
      </c>
      <c r="AP43" s="1">
        <v>1469.97</v>
      </c>
      <c r="AQ43" s="1">
        <v>2180.81</v>
      </c>
      <c r="AR43" s="1">
        <v>5854.31</v>
      </c>
      <c r="AS43">
        <v>518.57000000000005</v>
      </c>
      <c r="AT43">
        <v>332.88</v>
      </c>
      <c r="AU43" s="1">
        <v>10356.549999999999</v>
      </c>
      <c r="AV43" s="1">
        <v>5321.22</v>
      </c>
      <c r="AW43">
        <v>0.41870000000000002</v>
      </c>
      <c r="AX43" s="1">
        <v>5073.96</v>
      </c>
      <c r="AY43">
        <v>0.3992</v>
      </c>
      <c r="AZ43" s="1">
        <v>1368.36</v>
      </c>
      <c r="BA43">
        <v>0.1077</v>
      </c>
      <c r="BB43">
        <v>945.68</v>
      </c>
      <c r="BC43">
        <v>7.4399999999999994E-2</v>
      </c>
      <c r="BD43" s="1">
        <v>12709.22</v>
      </c>
      <c r="BE43" s="1">
        <v>3834.77</v>
      </c>
      <c r="BF43">
        <v>1.0065999999999999</v>
      </c>
      <c r="BG43">
        <v>0.49940000000000001</v>
      </c>
      <c r="BH43">
        <v>0.217</v>
      </c>
      <c r="BI43">
        <v>0.2225</v>
      </c>
      <c r="BJ43">
        <v>3.6400000000000002E-2</v>
      </c>
      <c r="BK43">
        <v>2.46E-2</v>
      </c>
    </row>
    <row r="44" spans="1:63" x14ac:dyDescent="0.25">
      <c r="A44" t="s">
        <v>42</v>
      </c>
      <c r="B44">
        <v>48611</v>
      </c>
      <c r="C44">
        <v>73.19</v>
      </c>
      <c r="D44">
        <v>19.04</v>
      </c>
      <c r="E44" s="1">
        <v>1393.73</v>
      </c>
      <c r="F44" s="1">
        <v>1371.9</v>
      </c>
      <c r="G44">
        <v>8.3999999999999995E-3</v>
      </c>
      <c r="H44">
        <v>4.0000000000000002E-4</v>
      </c>
      <c r="I44">
        <v>8.8000000000000005E-3</v>
      </c>
      <c r="J44">
        <v>1.1999999999999999E-3</v>
      </c>
      <c r="K44">
        <v>3.4500000000000003E-2</v>
      </c>
      <c r="L44">
        <v>0.92149999999999999</v>
      </c>
      <c r="M44">
        <v>2.53E-2</v>
      </c>
      <c r="N44">
        <v>0.25740000000000002</v>
      </c>
      <c r="O44">
        <v>6.6E-3</v>
      </c>
      <c r="P44">
        <v>0.1124</v>
      </c>
      <c r="Q44" s="1">
        <v>54046.63</v>
      </c>
      <c r="R44">
        <v>0.309</v>
      </c>
      <c r="S44">
        <v>0.18590000000000001</v>
      </c>
      <c r="T44">
        <v>0.50509999999999999</v>
      </c>
      <c r="U44">
        <v>11.46</v>
      </c>
      <c r="V44" s="1">
        <v>66718.350000000006</v>
      </c>
      <c r="W44">
        <v>117.89</v>
      </c>
      <c r="X44" s="1">
        <v>168906.38</v>
      </c>
      <c r="Y44">
        <v>0.87819999999999998</v>
      </c>
      <c r="Z44">
        <v>7.8399999999999997E-2</v>
      </c>
      <c r="AA44">
        <v>4.3400000000000001E-2</v>
      </c>
      <c r="AB44">
        <v>0.12180000000000001</v>
      </c>
      <c r="AC44">
        <v>168.91</v>
      </c>
      <c r="AD44" s="1">
        <v>4908.71</v>
      </c>
      <c r="AE44">
        <v>638.35</v>
      </c>
      <c r="AF44" s="13">
        <v>159759.32</v>
      </c>
      <c r="AG44" s="79" t="s">
        <v>759</v>
      </c>
      <c r="AH44" s="1">
        <v>37895</v>
      </c>
      <c r="AI44" s="1">
        <v>62393.62</v>
      </c>
      <c r="AJ44">
        <v>44.2</v>
      </c>
      <c r="AK44">
        <v>27.97</v>
      </c>
      <c r="AL44">
        <v>30.65</v>
      </c>
      <c r="AM44">
        <v>4.5</v>
      </c>
      <c r="AN44" s="1">
        <v>1529.21</v>
      </c>
      <c r="AO44">
        <v>1.0589999999999999</v>
      </c>
      <c r="AP44" s="1">
        <v>1289.23</v>
      </c>
      <c r="AQ44" s="1">
        <v>1904.98</v>
      </c>
      <c r="AR44" s="1">
        <v>5671.64</v>
      </c>
      <c r="AS44">
        <v>514.01</v>
      </c>
      <c r="AT44">
        <v>357.15</v>
      </c>
      <c r="AU44" s="1">
        <v>9737.01</v>
      </c>
      <c r="AV44" s="1">
        <v>4665.6499999999996</v>
      </c>
      <c r="AW44">
        <v>0.40629999999999999</v>
      </c>
      <c r="AX44" s="1">
        <v>5089.03</v>
      </c>
      <c r="AY44">
        <v>0.44309999999999999</v>
      </c>
      <c r="AZ44" s="1">
        <v>1178.42</v>
      </c>
      <c r="BA44">
        <v>0.1026</v>
      </c>
      <c r="BB44">
        <v>551.30999999999995</v>
      </c>
      <c r="BC44">
        <v>4.8000000000000001E-2</v>
      </c>
      <c r="BD44" s="1">
        <v>11484.4</v>
      </c>
      <c r="BE44" s="1">
        <v>3639.87</v>
      </c>
      <c r="BF44">
        <v>0.77380000000000004</v>
      </c>
      <c r="BG44">
        <v>0.54249999999999998</v>
      </c>
      <c r="BH44">
        <v>0.20860000000000001</v>
      </c>
      <c r="BI44">
        <v>0.19009999999999999</v>
      </c>
      <c r="BJ44">
        <v>3.78E-2</v>
      </c>
      <c r="BK44">
        <v>2.1000000000000001E-2</v>
      </c>
    </row>
    <row r="45" spans="1:63" x14ac:dyDescent="0.25">
      <c r="A45" t="s">
        <v>43</v>
      </c>
      <c r="B45">
        <v>46318</v>
      </c>
      <c r="C45">
        <v>90.38</v>
      </c>
      <c r="D45">
        <v>15.83</v>
      </c>
      <c r="E45" s="1">
        <v>1430.5</v>
      </c>
      <c r="F45" s="1">
        <v>1396.9</v>
      </c>
      <c r="G45">
        <v>2.2000000000000001E-3</v>
      </c>
      <c r="H45">
        <v>4.0000000000000002E-4</v>
      </c>
      <c r="I45">
        <v>5.8999999999999999E-3</v>
      </c>
      <c r="J45">
        <v>1.1000000000000001E-3</v>
      </c>
      <c r="K45">
        <v>1.2800000000000001E-2</v>
      </c>
      <c r="L45">
        <v>0.95809999999999995</v>
      </c>
      <c r="M45">
        <v>1.95E-2</v>
      </c>
      <c r="N45">
        <v>0.44890000000000002</v>
      </c>
      <c r="O45">
        <v>4.0000000000000002E-4</v>
      </c>
      <c r="P45">
        <v>0.1381</v>
      </c>
      <c r="Q45" s="1">
        <v>50496.81</v>
      </c>
      <c r="R45">
        <v>0.27750000000000002</v>
      </c>
      <c r="S45">
        <v>0.18149999999999999</v>
      </c>
      <c r="T45">
        <v>0.54100000000000004</v>
      </c>
      <c r="U45">
        <v>10.46</v>
      </c>
      <c r="V45" s="1">
        <v>67504.86</v>
      </c>
      <c r="W45">
        <v>131.68</v>
      </c>
      <c r="X45" s="1">
        <v>117106.04</v>
      </c>
      <c r="Y45">
        <v>0.89429999999999998</v>
      </c>
      <c r="Z45">
        <v>5.8500000000000003E-2</v>
      </c>
      <c r="AA45">
        <v>4.7199999999999999E-2</v>
      </c>
      <c r="AB45">
        <v>0.1057</v>
      </c>
      <c r="AC45">
        <v>117.11</v>
      </c>
      <c r="AD45" s="1">
        <v>2862.99</v>
      </c>
      <c r="AE45">
        <v>403.97</v>
      </c>
      <c r="AF45" s="13">
        <v>106845.55</v>
      </c>
      <c r="AG45" s="79" t="s">
        <v>759</v>
      </c>
      <c r="AH45" s="1">
        <v>32453</v>
      </c>
      <c r="AI45" s="1">
        <v>48028.31</v>
      </c>
      <c r="AJ45">
        <v>34.380000000000003</v>
      </c>
      <c r="AK45">
        <v>23.68</v>
      </c>
      <c r="AL45">
        <v>26.4</v>
      </c>
      <c r="AM45">
        <v>4.32</v>
      </c>
      <c r="AN45">
        <v>858.69</v>
      </c>
      <c r="AO45">
        <v>1.0797000000000001</v>
      </c>
      <c r="AP45" s="1">
        <v>1287.05</v>
      </c>
      <c r="AQ45" s="1">
        <v>2138.89</v>
      </c>
      <c r="AR45" s="1">
        <v>5609.14</v>
      </c>
      <c r="AS45">
        <v>457.37</v>
      </c>
      <c r="AT45">
        <v>281.05</v>
      </c>
      <c r="AU45" s="1">
        <v>9773.5</v>
      </c>
      <c r="AV45" s="1">
        <v>6715.97</v>
      </c>
      <c r="AW45">
        <v>0.58460000000000001</v>
      </c>
      <c r="AX45" s="1">
        <v>2793.95</v>
      </c>
      <c r="AY45">
        <v>0.2432</v>
      </c>
      <c r="AZ45" s="1">
        <v>1116.32</v>
      </c>
      <c r="BA45">
        <v>9.7199999999999995E-2</v>
      </c>
      <c r="BB45">
        <v>861.98</v>
      </c>
      <c r="BC45">
        <v>7.4999999999999997E-2</v>
      </c>
      <c r="BD45" s="1">
        <v>11488.22</v>
      </c>
      <c r="BE45" s="1">
        <v>5992.97</v>
      </c>
      <c r="BF45">
        <v>2.2902</v>
      </c>
      <c r="BG45">
        <v>0.52170000000000005</v>
      </c>
      <c r="BH45">
        <v>0.22259999999999999</v>
      </c>
      <c r="BI45">
        <v>0.19470000000000001</v>
      </c>
      <c r="BJ45">
        <v>4.2799999999999998E-2</v>
      </c>
      <c r="BK45">
        <v>1.8100000000000002E-2</v>
      </c>
    </row>
    <row r="46" spans="1:63" x14ac:dyDescent="0.25">
      <c r="A46" t="s">
        <v>44</v>
      </c>
      <c r="B46">
        <v>43620</v>
      </c>
      <c r="C46">
        <v>14.38</v>
      </c>
      <c r="D46">
        <v>250.71</v>
      </c>
      <c r="E46" s="1">
        <v>3605.41</v>
      </c>
      <c r="F46" s="1">
        <v>3552.96</v>
      </c>
      <c r="G46">
        <v>6.1800000000000001E-2</v>
      </c>
      <c r="H46">
        <v>8.0000000000000004E-4</v>
      </c>
      <c r="I46">
        <v>5.6300000000000003E-2</v>
      </c>
      <c r="J46">
        <v>8.0000000000000004E-4</v>
      </c>
      <c r="K46">
        <v>2.8500000000000001E-2</v>
      </c>
      <c r="L46">
        <v>0.81320000000000003</v>
      </c>
      <c r="M46">
        <v>3.8699999999999998E-2</v>
      </c>
      <c r="N46">
        <v>0.1002</v>
      </c>
      <c r="O46">
        <v>1.6799999999999999E-2</v>
      </c>
      <c r="P46">
        <v>0.10680000000000001</v>
      </c>
      <c r="Q46" s="1">
        <v>70154.350000000006</v>
      </c>
      <c r="R46">
        <v>0.17730000000000001</v>
      </c>
      <c r="S46">
        <v>0.1993</v>
      </c>
      <c r="T46">
        <v>0.62339999999999995</v>
      </c>
      <c r="U46">
        <v>21.82</v>
      </c>
      <c r="V46" s="1">
        <v>92186</v>
      </c>
      <c r="W46">
        <v>164.12</v>
      </c>
      <c r="X46" s="1">
        <v>198585.29</v>
      </c>
      <c r="Y46">
        <v>0.87470000000000003</v>
      </c>
      <c r="Z46">
        <v>0.10009999999999999</v>
      </c>
      <c r="AA46">
        <v>2.52E-2</v>
      </c>
      <c r="AB46">
        <v>0.12529999999999999</v>
      </c>
      <c r="AC46">
        <v>198.59</v>
      </c>
      <c r="AD46" s="1">
        <v>9460.0400000000009</v>
      </c>
      <c r="AE46" s="1">
        <v>1162.01</v>
      </c>
      <c r="AF46" s="13">
        <v>220516.9</v>
      </c>
      <c r="AG46" s="79" t="s">
        <v>759</v>
      </c>
      <c r="AH46" s="1">
        <v>59020</v>
      </c>
      <c r="AI46" s="1">
        <v>127249.04</v>
      </c>
      <c r="AJ46">
        <v>95.19</v>
      </c>
      <c r="AK46">
        <v>47.91</v>
      </c>
      <c r="AL46">
        <v>62.56</v>
      </c>
      <c r="AM46">
        <v>4.74</v>
      </c>
      <c r="AN46" s="1">
        <v>3276.39</v>
      </c>
      <c r="AO46">
        <v>0.64800000000000002</v>
      </c>
      <c r="AP46" s="1">
        <v>1525.29</v>
      </c>
      <c r="AQ46" s="1">
        <v>1930.47</v>
      </c>
      <c r="AR46" s="1">
        <v>7298.24</v>
      </c>
      <c r="AS46">
        <v>797.98</v>
      </c>
      <c r="AT46">
        <v>450.75</v>
      </c>
      <c r="AU46" s="1">
        <v>12002.72</v>
      </c>
      <c r="AV46" s="1">
        <v>3492.29</v>
      </c>
      <c r="AW46">
        <v>0.26329999999999998</v>
      </c>
      <c r="AX46" s="1">
        <v>8436.2900000000009</v>
      </c>
      <c r="AY46">
        <v>0.6361</v>
      </c>
      <c r="AZ46">
        <v>997.05</v>
      </c>
      <c r="BA46">
        <v>7.5200000000000003E-2</v>
      </c>
      <c r="BB46">
        <v>336.75</v>
      </c>
      <c r="BC46">
        <v>2.5399999999999999E-2</v>
      </c>
      <c r="BD46" s="1">
        <v>13262.38</v>
      </c>
      <c r="BE46" s="1">
        <v>1993.03</v>
      </c>
      <c r="BF46">
        <v>0.17730000000000001</v>
      </c>
      <c r="BG46">
        <v>0.60040000000000004</v>
      </c>
      <c r="BH46">
        <v>0.21709999999999999</v>
      </c>
      <c r="BI46">
        <v>0.13089999999999999</v>
      </c>
      <c r="BJ46">
        <v>3.4799999999999998E-2</v>
      </c>
      <c r="BK46">
        <v>1.67E-2</v>
      </c>
    </row>
    <row r="47" spans="1:63" x14ac:dyDescent="0.25">
      <c r="A47" t="s">
        <v>45</v>
      </c>
      <c r="B47">
        <v>46748</v>
      </c>
      <c r="C47">
        <v>55.9</v>
      </c>
      <c r="D47">
        <v>61.21</v>
      </c>
      <c r="E47" s="1">
        <v>3422.01</v>
      </c>
      <c r="F47" s="1">
        <v>3264.66</v>
      </c>
      <c r="G47">
        <v>1.6899999999999998E-2</v>
      </c>
      <c r="H47">
        <v>5.0000000000000001E-4</v>
      </c>
      <c r="I47">
        <v>1.5900000000000001E-2</v>
      </c>
      <c r="J47">
        <v>1.4E-3</v>
      </c>
      <c r="K47">
        <v>2.8799999999999999E-2</v>
      </c>
      <c r="L47">
        <v>0.91120000000000001</v>
      </c>
      <c r="M47">
        <v>2.52E-2</v>
      </c>
      <c r="N47">
        <v>0.19120000000000001</v>
      </c>
      <c r="O47">
        <v>0.01</v>
      </c>
      <c r="P47">
        <v>0.112</v>
      </c>
      <c r="Q47" s="1">
        <v>59837.02</v>
      </c>
      <c r="R47">
        <v>0.25530000000000003</v>
      </c>
      <c r="S47">
        <v>0.192</v>
      </c>
      <c r="T47">
        <v>0.55279999999999996</v>
      </c>
      <c r="U47">
        <v>19.84</v>
      </c>
      <c r="V47" s="1">
        <v>84772.51</v>
      </c>
      <c r="W47">
        <v>169.71</v>
      </c>
      <c r="X47" s="1">
        <v>187067.15</v>
      </c>
      <c r="Y47">
        <v>0.84119999999999995</v>
      </c>
      <c r="Z47">
        <v>0.12330000000000001</v>
      </c>
      <c r="AA47">
        <v>3.5499999999999997E-2</v>
      </c>
      <c r="AB47">
        <v>0.1588</v>
      </c>
      <c r="AC47">
        <v>187.07</v>
      </c>
      <c r="AD47" s="1">
        <v>6758.92</v>
      </c>
      <c r="AE47">
        <v>866.83</v>
      </c>
      <c r="AF47" s="13">
        <v>192451.08</v>
      </c>
      <c r="AG47" s="79" t="s">
        <v>759</v>
      </c>
      <c r="AH47" s="1">
        <v>42715</v>
      </c>
      <c r="AI47" s="1">
        <v>74823.95</v>
      </c>
      <c r="AJ47">
        <v>56.79</v>
      </c>
      <c r="AK47">
        <v>35.51</v>
      </c>
      <c r="AL47">
        <v>37.299999999999997</v>
      </c>
      <c r="AM47">
        <v>4.33</v>
      </c>
      <c r="AN47" s="1">
        <v>1714.33</v>
      </c>
      <c r="AO47">
        <v>0.81530000000000002</v>
      </c>
      <c r="AP47" s="1">
        <v>1260.18</v>
      </c>
      <c r="AQ47" s="1">
        <v>1899.78</v>
      </c>
      <c r="AR47" s="1">
        <v>5993.74</v>
      </c>
      <c r="AS47">
        <v>578.33000000000004</v>
      </c>
      <c r="AT47">
        <v>304.19</v>
      </c>
      <c r="AU47" s="1">
        <v>10036.219999999999</v>
      </c>
      <c r="AV47" s="1">
        <v>3889.77</v>
      </c>
      <c r="AW47">
        <v>0.34470000000000001</v>
      </c>
      <c r="AX47" s="1">
        <v>6266.27</v>
      </c>
      <c r="AY47">
        <v>0.55530000000000002</v>
      </c>
      <c r="AZ47">
        <v>686.88</v>
      </c>
      <c r="BA47">
        <v>6.0900000000000003E-2</v>
      </c>
      <c r="BB47">
        <v>441.72</v>
      </c>
      <c r="BC47">
        <v>3.9100000000000003E-2</v>
      </c>
      <c r="BD47" s="1">
        <v>11284.64</v>
      </c>
      <c r="BE47" s="1">
        <v>2395.67</v>
      </c>
      <c r="BF47">
        <v>0.35270000000000001</v>
      </c>
      <c r="BG47">
        <v>0.57399999999999995</v>
      </c>
      <c r="BH47">
        <v>0.22500000000000001</v>
      </c>
      <c r="BI47">
        <v>0.1497</v>
      </c>
      <c r="BJ47">
        <v>3.3500000000000002E-2</v>
      </c>
      <c r="BK47">
        <v>1.78E-2</v>
      </c>
    </row>
    <row r="48" spans="1:63" x14ac:dyDescent="0.25">
      <c r="A48" t="s">
        <v>46</v>
      </c>
      <c r="B48">
        <v>48462</v>
      </c>
      <c r="C48">
        <v>82.52</v>
      </c>
      <c r="D48">
        <v>14.25</v>
      </c>
      <c r="E48" s="1">
        <v>1175.6400000000001</v>
      </c>
      <c r="F48" s="1">
        <v>1095.31</v>
      </c>
      <c r="G48">
        <v>2E-3</v>
      </c>
      <c r="H48">
        <v>4.0000000000000002E-4</v>
      </c>
      <c r="I48">
        <v>5.3E-3</v>
      </c>
      <c r="J48">
        <v>1.1999999999999999E-3</v>
      </c>
      <c r="K48">
        <v>1.1299999999999999E-2</v>
      </c>
      <c r="L48">
        <v>0.96350000000000002</v>
      </c>
      <c r="M48">
        <v>1.6400000000000001E-2</v>
      </c>
      <c r="N48">
        <v>0.4456</v>
      </c>
      <c r="O48">
        <v>8.0000000000000004E-4</v>
      </c>
      <c r="P48">
        <v>0.1381</v>
      </c>
      <c r="Q48" s="1">
        <v>50506.14</v>
      </c>
      <c r="R48">
        <v>0.28549999999999998</v>
      </c>
      <c r="S48">
        <v>0.15490000000000001</v>
      </c>
      <c r="T48">
        <v>0.55959999999999999</v>
      </c>
      <c r="U48">
        <v>8.4</v>
      </c>
      <c r="V48" s="1">
        <v>67856.149999999994</v>
      </c>
      <c r="W48">
        <v>134.41999999999999</v>
      </c>
      <c r="X48" s="1">
        <v>134100.51999999999</v>
      </c>
      <c r="Y48">
        <v>0.85719999999999996</v>
      </c>
      <c r="Z48">
        <v>7.7299999999999994E-2</v>
      </c>
      <c r="AA48">
        <v>6.54E-2</v>
      </c>
      <c r="AB48">
        <v>0.14280000000000001</v>
      </c>
      <c r="AC48">
        <v>134.1</v>
      </c>
      <c r="AD48" s="1">
        <v>3670.12</v>
      </c>
      <c r="AE48">
        <v>478.58</v>
      </c>
      <c r="AF48" s="13">
        <v>122144.75</v>
      </c>
      <c r="AG48" s="79" t="s">
        <v>759</v>
      </c>
      <c r="AH48" s="1">
        <v>32043</v>
      </c>
      <c r="AI48" s="1">
        <v>47441.03</v>
      </c>
      <c r="AJ48">
        <v>40.450000000000003</v>
      </c>
      <c r="AK48">
        <v>26.35</v>
      </c>
      <c r="AL48">
        <v>29.85</v>
      </c>
      <c r="AM48">
        <v>4.09</v>
      </c>
      <c r="AN48" s="1">
        <v>1061.58</v>
      </c>
      <c r="AO48">
        <v>1.1738999999999999</v>
      </c>
      <c r="AP48" s="1">
        <v>1398.37</v>
      </c>
      <c r="AQ48" s="1">
        <v>2054.33</v>
      </c>
      <c r="AR48" s="1">
        <v>5622.59</v>
      </c>
      <c r="AS48">
        <v>482.96</v>
      </c>
      <c r="AT48">
        <v>280.32</v>
      </c>
      <c r="AU48" s="1">
        <v>9838.57</v>
      </c>
      <c r="AV48" s="1">
        <v>6573.31</v>
      </c>
      <c r="AW48">
        <v>0.53849999999999998</v>
      </c>
      <c r="AX48" s="1">
        <v>3676.47</v>
      </c>
      <c r="AY48">
        <v>0.30120000000000002</v>
      </c>
      <c r="AZ48" s="1">
        <v>1142.74</v>
      </c>
      <c r="BA48">
        <v>9.3600000000000003E-2</v>
      </c>
      <c r="BB48">
        <v>814</v>
      </c>
      <c r="BC48">
        <v>6.6699999999999995E-2</v>
      </c>
      <c r="BD48" s="1">
        <v>12206.52</v>
      </c>
      <c r="BE48" s="1">
        <v>5098.5</v>
      </c>
      <c r="BF48">
        <v>1.7710999999999999</v>
      </c>
      <c r="BG48">
        <v>0.50360000000000005</v>
      </c>
      <c r="BH48">
        <v>0.21690000000000001</v>
      </c>
      <c r="BI48">
        <v>0.223</v>
      </c>
      <c r="BJ48">
        <v>3.6799999999999999E-2</v>
      </c>
      <c r="BK48">
        <v>1.9599999999999999E-2</v>
      </c>
    </row>
    <row r="49" spans="1:63" x14ac:dyDescent="0.25">
      <c r="A49" t="s">
        <v>47</v>
      </c>
      <c r="B49">
        <v>46383</v>
      </c>
      <c r="C49">
        <v>88.76</v>
      </c>
      <c r="D49">
        <v>16.41</v>
      </c>
      <c r="E49" s="1">
        <v>1456.9</v>
      </c>
      <c r="F49" s="1">
        <v>1412.87</v>
      </c>
      <c r="G49">
        <v>2E-3</v>
      </c>
      <c r="H49">
        <v>2.9999999999999997E-4</v>
      </c>
      <c r="I49">
        <v>6.3E-3</v>
      </c>
      <c r="J49">
        <v>8.0000000000000004E-4</v>
      </c>
      <c r="K49">
        <v>1.41E-2</v>
      </c>
      <c r="L49">
        <v>0.95430000000000004</v>
      </c>
      <c r="M49">
        <v>2.2100000000000002E-2</v>
      </c>
      <c r="N49">
        <v>0.47720000000000001</v>
      </c>
      <c r="O49">
        <v>8.9999999999999998E-4</v>
      </c>
      <c r="P49">
        <v>0.1434</v>
      </c>
      <c r="Q49" s="1">
        <v>50132.68</v>
      </c>
      <c r="R49">
        <v>0.25659999999999999</v>
      </c>
      <c r="S49">
        <v>0.18210000000000001</v>
      </c>
      <c r="T49">
        <v>0.56130000000000002</v>
      </c>
      <c r="U49">
        <v>11.03</v>
      </c>
      <c r="V49" s="1">
        <v>67236.94</v>
      </c>
      <c r="W49">
        <v>127.87</v>
      </c>
      <c r="X49" s="1">
        <v>116659.91</v>
      </c>
      <c r="Y49">
        <v>0.85950000000000004</v>
      </c>
      <c r="Z49">
        <v>7.8700000000000006E-2</v>
      </c>
      <c r="AA49">
        <v>6.1699999999999998E-2</v>
      </c>
      <c r="AB49">
        <v>0.14050000000000001</v>
      </c>
      <c r="AC49">
        <v>116.66</v>
      </c>
      <c r="AD49" s="1">
        <v>2965.76</v>
      </c>
      <c r="AE49">
        <v>398.01</v>
      </c>
      <c r="AF49" s="13">
        <v>106349.02</v>
      </c>
      <c r="AG49" s="79" t="s">
        <v>759</v>
      </c>
      <c r="AH49" s="1">
        <v>31164</v>
      </c>
      <c r="AI49" s="1">
        <v>45968.75</v>
      </c>
      <c r="AJ49">
        <v>38.119999999999997</v>
      </c>
      <c r="AK49">
        <v>24.42</v>
      </c>
      <c r="AL49">
        <v>27.59</v>
      </c>
      <c r="AM49">
        <v>4.01</v>
      </c>
      <c r="AN49">
        <v>718.99</v>
      </c>
      <c r="AO49">
        <v>1.0548999999999999</v>
      </c>
      <c r="AP49" s="1">
        <v>1313.27</v>
      </c>
      <c r="AQ49" s="1">
        <v>2059.41</v>
      </c>
      <c r="AR49" s="1">
        <v>5672.68</v>
      </c>
      <c r="AS49">
        <v>472.4</v>
      </c>
      <c r="AT49">
        <v>235.75</v>
      </c>
      <c r="AU49" s="1">
        <v>9753.51</v>
      </c>
      <c r="AV49" s="1">
        <v>6862.46</v>
      </c>
      <c r="AW49">
        <v>0.59099999999999997</v>
      </c>
      <c r="AX49" s="1">
        <v>2762.37</v>
      </c>
      <c r="AY49">
        <v>0.2379</v>
      </c>
      <c r="AZ49" s="1">
        <v>1111.0899999999999</v>
      </c>
      <c r="BA49">
        <v>9.5699999999999993E-2</v>
      </c>
      <c r="BB49">
        <v>876.23</v>
      </c>
      <c r="BC49">
        <v>7.5499999999999998E-2</v>
      </c>
      <c r="BD49" s="1">
        <v>11612.15</v>
      </c>
      <c r="BE49" s="1">
        <v>5941.28</v>
      </c>
      <c r="BF49">
        <v>2.3319999999999999</v>
      </c>
      <c r="BG49">
        <v>0.52290000000000003</v>
      </c>
      <c r="BH49">
        <v>0.22739999999999999</v>
      </c>
      <c r="BI49">
        <v>0.18959999999999999</v>
      </c>
      <c r="BJ49">
        <v>4.1700000000000001E-2</v>
      </c>
      <c r="BK49">
        <v>1.84E-2</v>
      </c>
    </row>
    <row r="50" spans="1:63" x14ac:dyDescent="0.25">
      <c r="A50" t="s">
        <v>48</v>
      </c>
      <c r="B50">
        <v>46862</v>
      </c>
      <c r="C50">
        <v>50.52</v>
      </c>
      <c r="D50">
        <v>36.28</v>
      </c>
      <c r="E50" s="1">
        <v>1833.25</v>
      </c>
      <c r="F50" s="1">
        <v>1783.48</v>
      </c>
      <c r="G50">
        <v>9.7000000000000003E-3</v>
      </c>
      <c r="H50">
        <v>4.0000000000000002E-4</v>
      </c>
      <c r="I50">
        <v>7.7999999999999996E-3</v>
      </c>
      <c r="J50">
        <v>1.6000000000000001E-3</v>
      </c>
      <c r="K50">
        <v>1.9900000000000001E-2</v>
      </c>
      <c r="L50">
        <v>0.94269999999999998</v>
      </c>
      <c r="M50">
        <v>1.7899999999999999E-2</v>
      </c>
      <c r="N50">
        <v>0.21429999999999999</v>
      </c>
      <c r="O50">
        <v>6.4000000000000003E-3</v>
      </c>
      <c r="P50">
        <v>0.1067</v>
      </c>
      <c r="Q50" s="1">
        <v>56801.4</v>
      </c>
      <c r="R50">
        <v>0.25169999999999998</v>
      </c>
      <c r="S50">
        <v>0.18099999999999999</v>
      </c>
      <c r="T50">
        <v>0.56730000000000003</v>
      </c>
      <c r="U50">
        <v>11.39</v>
      </c>
      <c r="V50" s="1">
        <v>79806.289999999994</v>
      </c>
      <c r="W50">
        <v>157.04</v>
      </c>
      <c r="X50" s="1">
        <v>181052.29</v>
      </c>
      <c r="Y50">
        <v>0.82769999999999999</v>
      </c>
      <c r="Z50">
        <v>0.1226</v>
      </c>
      <c r="AA50">
        <v>4.9700000000000001E-2</v>
      </c>
      <c r="AB50">
        <v>0.17230000000000001</v>
      </c>
      <c r="AC50">
        <v>181.05</v>
      </c>
      <c r="AD50" s="1">
        <v>6008.54</v>
      </c>
      <c r="AE50">
        <v>715.39</v>
      </c>
      <c r="AF50" s="13">
        <v>176656.16</v>
      </c>
      <c r="AG50" s="79" t="s">
        <v>759</v>
      </c>
      <c r="AH50" s="1">
        <v>39400</v>
      </c>
      <c r="AI50" s="1">
        <v>70916.5</v>
      </c>
      <c r="AJ50">
        <v>50.52</v>
      </c>
      <c r="AK50">
        <v>30.7</v>
      </c>
      <c r="AL50">
        <v>33.79</v>
      </c>
      <c r="AM50">
        <v>4.71</v>
      </c>
      <c r="AN50" s="1">
        <v>1567.84</v>
      </c>
      <c r="AO50">
        <v>0.91649999999999998</v>
      </c>
      <c r="AP50" s="1">
        <v>1310.4000000000001</v>
      </c>
      <c r="AQ50" s="1">
        <v>1812.75</v>
      </c>
      <c r="AR50" s="1">
        <v>5716.62</v>
      </c>
      <c r="AS50">
        <v>480.79</v>
      </c>
      <c r="AT50">
        <v>280.02999999999997</v>
      </c>
      <c r="AU50" s="1">
        <v>9600.58</v>
      </c>
      <c r="AV50" s="1">
        <v>4163.9399999999996</v>
      </c>
      <c r="AW50">
        <v>0.36749999999999999</v>
      </c>
      <c r="AX50" s="1">
        <v>5721.13</v>
      </c>
      <c r="AY50">
        <v>0.50490000000000002</v>
      </c>
      <c r="AZ50">
        <v>982.34</v>
      </c>
      <c r="BA50">
        <v>8.6699999999999999E-2</v>
      </c>
      <c r="BB50">
        <v>463.61</v>
      </c>
      <c r="BC50">
        <v>4.0899999999999999E-2</v>
      </c>
      <c r="BD50" s="1">
        <v>11331.02</v>
      </c>
      <c r="BE50" s="1">
        <v>2875.83</v>
      </c>
      <c r="BF50">
        <v>0.47060000000000002</v>
      </c>
      <c r="BG50">
        <v>0.55579999999999996</v>
      </c>
      <c r="BH50">
        <v>0.2177</v>
      </c>
      <c r="BI50">
        <v>0.16470000000000001</v>
      </c>
      <c r="BJ50">
        <v>3.5499999999999997E-2</v>
      </c>
      <c r="BK50">
        <v>2.63E-2</v>
      </c>
    </row>
    <row r="51" spans="1:63" x14ac:dyDescent="0.25">
      <c r="A51" t="s">
        <v>49</v>
      </c>
      <c r="B51">
        <v>49593</v>
      </c>
      <c r="C51">
        <v>101.14</v>
      </c>
      <c r="D51">
        <v>10.86</v>
      </c>
      <c r="E51" s="1">
        <v>1098.7</v>
      </c>
      <c r="F51" s="1">
        <v>1095.21</v>
      </c>
      <c r="G51">
        <v>1.6999999999999999E-3</v>
      </c>
      <c r="H51">
        <v>5.0000000000000001E-4</v>
      </c>
      <c r="I51">
        <v>3.5999999999999999E-3</v>
      </c>
      <c r="J51">
        <v>1E-3</v>
      </c>
      <c r="K51">
        <v>7.0000000000000001E-3</v>
      </c>
      <c r="L51">
        <v>0.97599999999999998</v>
      </c>
      <c r="M51">
        <v>1.0200000000000001E-2</v>
      </c>
      <c r="N51">
        <v>0.45150000000000001</v>
      </c>
      <c r="O51">
        <v>5.9999999999999995E-4</v>
      </c>
      <c r="P51">
        <v>0.1361</v>
      </c>
      <c r="Q51" s="1">
        <v>49484.29</v>
      </c>
      <c r="R51">
        <v>0.28299999999999997</v>
      </c>
      <c r="S51">
        <v>0.17760000000000001</v>
      </c>
      <c r="T51">
        <v>0.5393</v>
      </c>
      <c r="U51">
        <v>9.58</v>
      </c>
      <c r="V51" s="1">
        <v>62028.959999999999</v>
      </c>
      <c r="W51">
        <v>110.66</v>
      </c>
      <c r="X51" s="1">
        <v>127810.2</v>
      </c>
      <c r="Y51">
        <v>0.83489999999999998</v>
      </c>
      <c r="Z51">
        <v>8.5599999999999996E-2</v>
      </c>
      <c r="AA51">
        <v>7.9500000000000001E-2</v>
      </c>
      <c r="AB51">
        <v>0.1651</v>
      </c>
      <c r="AC51">
        <v>127.81</v>
      </c>
      <c r="AD51" s="1">
        <v>3296.9</v>
      </c>
      <c r="AE51">
        <v>416.85</v>
      </c>
      <c r="AF51" s="13">
        <v>109644.46</v>
      </c>
      <c r="AG51" s="79" t="s">
        <v>759</v>
      </c>
      <c r="AH51" s="1">
        <v>32421</v>
      </c>
      <c r="AI51" s="1">
        <v>49053.75</v>
      </c>
      <c r="AJ51">
        <v>36.22</v>
      </c>
      <c r="AK51">
        <v>24.15</v>
      </c>
      <c r="AL51">
        <v>26.79</v>
      </c>
      <c r="AM51">
        <v>4.2</v>
      </c>
      <c r="AN51" s="1">
        <v>1624.65</v>
      </c>
      <c r="AO51">
        <v>1.0523</v>
      </c>
      <c r="AP51" s="1">
        <v>1376.66</v>
      </c>
      <c r="AQ51" s="1">
        <v>2199.7399999999998</v>
      </c>
      <c r="AR51" s="1">
        <v>5640.15</v>
      </c>
      <c r="AS51">
        <v>469.98</v>
      </c>
      <c r="AT51">
        <v>303.93</v>
      </c>
      <c r="AU51" s="1">
        <v>9990.4699999999993</v>
      </c>
      <c r="AV51" s="1">
        <v>6714.34</v>
      </c>
      <c r="AW51">
        <v>0.55159999999999998</v>
      </c>
      <c r="AX51" s="1">
        <v>3221.58</v>
      </c>
      <c r="AY51">
        <v>0.26469999999999999</v>
      </c>
      <c r="AZ51" s="1">
        <v>1330.6</v>
      </c>
      <c r="BA51">
        <v>0.10929999999999999</v>
      </c>
      <c r="BB51">
        <v>905.03</v>
      </c>
      <c r="BC51">
        <v>7.4399999999999994E-2</v>
      </c>
      <c r="BD51" s="1">
        <v>12171.56</v>
      </c>
      <c r="BE51" s="1">
        <v>6129.14</v>
      </c>
      <c r="BF51">
        <v>2.0625</v>
      </c>
      <c r="BG51">
        <v>0.50760000000000005</v>
      </c>
      <c r="BH51">
        <v>0.22389999999999999</v>
      </c>
      <c r="BI51">
        <v>0.2097</v>
      </c>
      <c r="BJ51">
        <v>3.95E-2</v>
      </c>
      <c r="BK51">
        <v>1.9300000000000001E-2</v>
      </c>
    </row>
    <row r="52" spans="1:63" x14ac:dyDescent="0.25">
      <c r="A52" t="s">
        <v>50</v>
      </c>
      <c r="B52">
        <v>50096</v>
      </c>
      <c r="C52">
        <v>76.900000000000006</v>
      </c>
      <c r="D52">
        <v>8.83</v>
      </c>
      <c r="E52">
        <v>678.71</v>
      </c>
      <c r="F52">
        <v>629.13</v>
      </c>
      <c r="G52">
        <v>2.5000000000000001E-3</v>
      </c>
      <c r="H52">
        <v>2.0000000000000001E-4</v>
      </c>
      <c r="I52">
        <v>5.4999999999999997E-3</v>
      </c>
      <c r="J52">
        <v>1.9E-3</v>
      </c>
      <c r="K52">
        <v>2.3800000000000002E-2</v>
      </c>
      <c r="L52">
        <v>0.94650000000000001</v>
      </c>
      <c r="M52">
        <v>1.9599999999999999E-2</v>
      </c>
      <c r="N52">
        <v>0.50449999999999995</v>
      </c>
      <c r="O52">
        <v>6.1000000000000004E-3</v>
      </c>
      <c r="P52">
        <v>0.15759999999999999</v>
      </c>
      <c r="Q52" s="1">
        <v>45997.21</v>
      </c>
      <c r="R52">
        <v>0.33019999999999999</v>
      </c>
      <c r="S52">
        <v>0.16</v>
      </c>
      <c r="T52">
        <v>0.50980000000000003</v>
      </c>
      <c r="U52">
        <v>6.93</v>
      </c>
      <c r="V52" s="1">
        <v>61020.15</v>
      </c>
      <c r="W52">
        <v>93.78</v>
      </c>
      <c r="X52" s="1">
        <v>128143.22</v>
      </c>
      <c r="Y52">
        <v>0.87839999999999996</v>
      </c>
      <c r="Z52">
        <v>6.0199999999999997E-2</v>
      </c>
      <c r="AA52">
        <v>6.1400000000000003E-2</v>
      </c>
      <c r="AB52">
        <v>0.1216</v>
      </c>
      <c r="AC52">
        <v>128.13999999999999</v>
      </c>
      <c r="AD52" s="1">
        <v>3102.33</v>
      </c>
      <c r="AE52">
        <v>407.2</v>
      </c>
      <c r="AF52" s="13">
        <v>110060.64</v>
      </c>
      <c r="AG52" s="79" t="s">
        <v>759</v>
      </c>
      <c r="AH52" s="1">
        <v>30107</v>
      </c>
      <c r="AI52" s="1">
        <v>45346.14</v>
      </c>
      <c r="AJ52">
        <v>38.049999999999997</v>
      </c>
      <c r="AK52">
        <v>23.34</v>
      </c>
      <c r="AL52">
        <v>26.86</v>
      </c>
      <c r="AM52">
        <v>4.05</v>
      </c>
      <c r="AN52" s="1">
        <v>1303.82</v>
      </c>
      <c r="AO52">
        <v>1.4648000000000001</v>
      </c>
      <c r="AP52" s="1">
        <v>1584.84</v>
      </c>
      <c r="AQ52" s="1">
        <v>2391.9699999999998</v>
      </c>
      <c r="AR52" s="1">
        <v>6163.33</v>
      </c>
      <c r="AS52">
        <v>519.62</v>
      </c>
      <c r="AT52">
        <v>323.72000000000003</v>
      </c>
      <c r="AU52" s="1">
        <v>10983.48</v>
      </c>
      <c r="AV52" s="1">
        <v>8391</v>
      </c>
      <c r="AW52">
        <v>0.58140000000000003</v>
      </c>
      <c r="AX52" s="1">
        <v>3581.36</v>
      </c>
      <c r="AY52">
        <v>0.2482</v>
      </c>
      <c r="AZ52" s="1">
        <v>1316.32</v>
      </c>
      <c r="BA52">
        <v>9.1200000000000003E-2</v>
      </c>
      <c r="BB52" s="1">
        <v>1143.1099999999999</v>
      </c>
      <c r="BC52">
        <v>7.9200000000000007E-2</v>
      </c>
      <c r="BD52" s="1">
        <v>14431.79</v>
      </c>
      <c r="BE52" s="1">
        <v>7006.15</v>
      </c>
      <c r="BF52">
        <v>2.8169</v>
      </c>
      <c r="BG52">
        <v>0.49349999999999999</v>
      </c>
      <c r="BH52">
        <v>0.20899999999999999</v>
      </c>
      <c r="BI52">
        <v>0.24060000000000001</v>
      </c>
      <c r="BJ52">
        <v>3.7900000000000003E-2</v>
      </c>
      <c r="BK52">
        <v>1.9E-2</v>
      </c>
    </row>
    <row r="53" spans="1:63" x14ac:dyDescent="0.25">
      <c r="A53" t="s">
        <v>51</v>
      </c>
      <c r="B53">
        <v>45211</v>
      </c>
      <c r="C53">
        <v>56.67</v>
      </c>
      <c r="D53">
        <v>23.42</v>
      </c>
      <c r="E53" s="1">
        <v>1327.19</v>
      </c>
      <c r="F53" s="1">
        <v>1297.31</v>
      </c>
      <c r="G53">
        <v>7.6E-3</v>
      </c>
      <c r="H53">
        <v>5.0000000000000001E-4</v>
      </c>
      <c r="I53">
        <v>7.4999999999999997E-3</v>
      </c>
      <c r="J53">
        <v>1.2999999999999999E-3</v>
      </c>
      <c r="K53">
        <v>2.47E-2</v>
      </c>
      <c r="L53">
        <v>0.93789999999999996</v>
      </c>
      <c r="M53">
        <v>2.0500000000000001E-2</v>
      </c>
      <c r="N53">
        <v>0.24560000000000001</v>
      </c>
      <c r="O53">
        <v>6.8999999999999999E-3</v>
      </c>
      <c r="P53">
        <v>0.1007</v>
      </c>
      <c r="Q53" s="1">
        <v>53937.77</v>
      </c>
      <c r="R53">
        <v>0.30259999999999998</v>
      </c>
      <c r="S53">
        <v>0.18129999999999999</v>
      </c>
      <c r="T53">
        <v>0.51600000000000001</v>
      </c>
      <c r="U53">
        <v>10.47</v>
      </c>
      <c r="V53" s="1">
        <v>68622.320000000007</v>
      </c>
      <c r="W53">
        <v>123.18</v>
      </c>
      <c r="X53" s="1">
        <v>169374.2</v>
      </c>
      <c r="Y53">
        <v>0.83160000000000001</v>
      </c>
      <c r="Z53">
        <v>0.1106</v>
      </c>
      <c r="AA53">
        <v>5.7799999999999997E-2</v>
      </c>
      <c r="AB53">
        <v>0.16839999999999999</v>
      </c>
      <c r="AC53">
        <v>169.37</v>
      </c>
      <c r="AD53" s="1">
        <v>5228.32</v>
      </c>
      <c r="AE53">
        <v>627</v>
      </c>
      <c r="AF53" s="13">
        <v>166016.76999999999</v>
      </c>
      <c r="AG53" s="79" t="s">
        <v>759</v>
      </c>
      <c r="AH53" s="1">
        <v>39265</v>
      </c>
      <c r="AI53" s="1">
        <v>62678.46</v>
      </c>
      <c r="AJ53">
        <v>46.82</v>
      </c>
      <c r="AK53">
        <v>29.26</v>
      </c>
      <c r="AL53">
        <v>33.11</v>
      </c>
      <c r="AM53">
        <v>4.84</v>
      </c>
      <c r="AN53" s="1">
        <v>1484.77</v>
      </c>
      <c r="AO53">
        <v>0.99309999999999998</v>
      </c>
      <c r="AP53" s="1">
        <v>1377.77</v>
      </c>
      <c r="AQ53" s="1">
        <v>1845.78</v>
      </c>
      <c r="AR53" s="1">
        <v>5437.19</v>
      </c>
      <c r="AS53">
        <v>430.22</v>
      </c>
      <c r="AT53">
        <v>311.02</v>
      </c>
      <c r="AU53" s="1">
        <v>9401.98</v>
      </c>
      <c r="AV53" s="1">
        <v>4320.16</v>
      </c>
      <c r="AW53">
        <v>0.38069999999999998</v>
      </c>
      <c r="AX53" s="1">
        <v>5293.45</v>
      </c>
      <c r="AY53">
        <v>0.46650000000000003</v>
      </c>
      <c r="AZ53" s="1">
        <v>1206.57</v>
      </c>
      <c r="BA53">
        <v>0.10630000000000001</v>
      </c>
      <c r="BB53">
        <v>527.03</v>
      </c>
      <c r="BC53">
        <v>4.6399999999999997E-2</v>
      </c>
      <c r="BD53" s="1">
        <v>11347.21</v>
      </c>
      <c r="BE53" s="1">
        <v>3267.76</v>
      </c>
      <c r="BF53">
        <v>0.69220000000000004</v>
      </c>
      <c r="BG53">
        <v>0.53849999999999998</v>
      </c>
      <c r="BH53">
        <v>0.2072</v>
      </c>
      <c r="BI53">
        <v>0.1923</v>
      </c>
      <c r="BJ53">
        <v>3.78E-2</v>
      </c>
      <c r="BK53">
        <v>2.4199999999999999E-2</v>
      </c>
    </row>
    <row r="54" spans="1:63" x14ac:dyDescent="0.25">
      <c r="A54" t="s">
        <v>52</v>
      </c>
      <c r="B54">
        <v>48306</v>
      </c>
      <c r="C54">
        <v>36.9</v>
      </c>
      <c r="D54">
        <v>89.76</v>
      </c>
      <c r="E54" s="1">
        <v>3312.59</v>
      </c>
      <c r="F54" s="1">
        <v>3198.89</v>
      </c>
      <c r="G54">
        <v>1.9800000000000002E-2</v>
      </c>
      <c r="H54">
        <v>8.0000000000000004E-4</v>
      </c>
      <c r="I54">
        <v>6.5500000000000003E-2</v>
      </c>
      <c r="J54">
        <v>1.2999999999999999E-3</v>
      </c>
      <c r="K54">
        <v>5.1200000000000002E-2</v>
      </c>
      <c r="L54">
        <v>0.80569999999999997</v>
      </c>
      <c r="M54">
        <v>5.57E-2</v>
      </c>
      <c r="N54">
        <v>0.4002</v>
      </c>
      <c r="O54">
        <v>1.6299999999999999E-2</v>
      </c>
      <c r="P54">
        <v>0.1358</v>
      </c>
      <c r="Q54" s="1">
        <v>59442.04</v>
      </c>
      <c r="R54">
        <v>0.31919999999999998</v>
      </c>
      <c r="S54">
        <v>0.182</v>
      </c>
      <c r="T54">
        <v>0.49880000000000002</v>
      </c>
      <c r="U54">
        <v>21.22</v>
      </c>
      <c r="V54" s="1">
        <v>81254.55</v>
      </c>
      <c r="W54">
        <v>152.12</v>
      </c>
      <c r="X54" s="1">
        <v>170056.72</v>
      </c>
      <c r="Y54">
        <v>0.66159999999999997</v>
      </c>
      <c r="Z54">
        <v>0.30059999999999998</v>
      </c>
      <c r="AA54">
        <v>3.7699999999999997E-2</v>
      </c>
      <c r="AB54">
        <v>0.33839999999999998</v>
      </c>
      <c r="AC54">
        <v>170.06</v>
      </c>
      <c r="AD54" s="1">
        <v>7005.21</v>
      </c>
      <c r="AE54">
        <v>743.22</v>
      </c>
      <c r="AF54" s="13">
        <v>177210.16</v>
      </c>
      <c r="AG54" s="79" t="s">
        <v>759</v>
      </c>
      <c r="AH54" s="1">
        <v>33997</v>
      </c>
      <c r="AI54" s="1">
        <v>55400.38</v>
      </c>
      <c r="AJ54">
        <v>64.430000000000007</v>
      </c>
      <c r="AK54">
        <v>38.950000000000003</v>
      </c>
      <c r="AL54">
        <v>43.14</v>
      </c>
      <c r="AM54">
        <v>4.84</v>
      </c>
      <c r="AN54" s="1">
        <v>1741.45</v>
      </c>
      <c r="AO54">
        <v>1.0215000000000001</v>
      </c>
      <c r="AP54" s="1">
        <v>1384.05</v>
      </c>
      <c r="AQ54" s="1">
        <v>1868.31</v>
      </c>
      <c r="AR54" s="1">
        <v>6470.62</v>
      </c>
      <c r="AS54">
        <v>645.79</v>
      </c>
      <c r="AT54">
        <v>311.52</v>
      </c>
      <c r="AU54" s="1">
        <v>10680.29</v>
      </c>
      <c r="AV54" s="1">
        <v>4046.8</v>
      </c>
      <c r="AW54">
        <v>0.32829999999999998</v>
      </c>
      <c r="AX54" s="1">
        <v>6468</v>
      </c>
      <c r="AY54">
        <v>0.52480000000000004</v>
      </c>
      <c r="AZ54" s="1">
        <v>1062.5999999999999</v>
      </c>
      <c r="BA54">
        <v>8.6199999999999999E-2</v>
      </c>
      <c r="BB54">
        <v>747.63</v>
      </c>
      <c r="BC54">
        <v>6.0699999999999997E-2</v>
      </c>
      <c r="BD54" s="1">
        <v>12325.02</v>
      </c>
      <c r="BE54" s="1">
        <v>2350.39</v>
      </c>
      <c r="BF54">
        <v>0.50190000000000001</v>
      </c>
      <c r="BG54">
        <v>0.56599999999999995</v>
      </c>
      <c r="BH54">
        <v>0.22289999999999999</v>
      </c>
      <c r="BI54">
        <v>0.15939999999999999</v>
      </c>
      <c r="BJ54">
        <v>3.1600000000000003E-2</v>
      </c>
      <c r="BK54">
        <v>0.02</v>
      </c>
    </row>
    <row r="55" spans="1:63" x14ac:dyDescent="0.25">
      <c r="A55" t="s">
        <v>53</v>
      </c>
      <c r="B55">
        <v>49767</v>
      </c>
      <c r="C55">
        <v>73.52</v>
      </c>
      <c r="D55">
        <v>10.93</v>
      </c>
      <c r="E55">
        <v>803.8</v>
      </c>
      <c r="F55">
        <v>826.4</v>
      </c>
      <c r="G55">
        <v>3.5999999999999999E-3</v>
      </c>
      <c r="H55">
        <v>1.1000000000000001E-3</v>
      </c>
      <c r="I55">
        <v>5.7999999999999996E-3</v>
      </c>
      <c r="J55">
        <v>2.9999999999999997E-4</v>
      </c>
      <c r="K55">
        <v>1.4E-2</v>
      </c>
      <c r="L55">
        <v>0.95469999999999999</v>
      </c>
      <c r="M55">
        <v>2.0400000000000001E-2</v>
      </c>
      <c r="N55">
        <v>0.25319999999999998</v>
      </c>
      <c r="O55">
        <v>2.0999999999999999E-3</v>
      </c>
      <c r="P55">
        <v>0.1202</v>
      </c>
      <c r="Q55" s="1">
        <v>52020.04</v>
      </c>
      <c r="R55">
        <v>0.28070000000000001</v>
      </c>
      <c r="S55">
        <v>0.1696</v>
      </c>
      <c r="T55">
        <v>0.54959999999999998</v>
      </c>
      <c r="U55">
        <v>6.81</v>
      </c>
      <c r="V55" s="1">
        <v>67996.039999999994</v>
      </c>
      <c r="W55">
        <v>114.68</v>
      </c>
      <c r="X55" s="1">
        <v>156134.14000000001</v>
      </c>
      <c r="Y55">
        <v>0.90200000000000002</v>
      </c>
      <c r="Z55">
        <v>5.7099999999999998E-2</v>
      </c>
      <c r="AA55">
        <v>4.0899999999999999E-2</v>
      </c>
      <c r="AB55">
        <v>9.8000000000000004E-2</v>
      </c>
      <c r="AC55">
        <v>156.13</v>
      </c>
      <c r="AD55" s="1">
        <v>3703.18</v>
      </c>
      <c r="AE55">
        <v>506.95</v>
      </c>
      <c r="AF55" s="13">
        <v>129579.12</v>
      </c>
      <c r="AG55" s="79" t="s">
        <v>759</v>
      </c>
      <c r="AH55" s="1">
        <v>35833</v>
      </c>
      <c r="AI55" s="1">
        <v>55409.09</v>
      </c>
      <c r="AJ55">
        <v>36.18</v>
      </c>
      <c r="AK55">
        <v>23.08</v>
      </c>
      <c r="AL55">
        <v>26.44</v>
      </c>
      <c r="AM55">
        <v>4.8600000000000003</v>
      </c>
      <c r="AN55" s="1">
        <v>1653.93</v>
      </c>
      <c r="AO55">
        <v>1.3403</v>
      </c>
      <c r="AP55" s="1">
        <v>1321.2</v>
      </c>
      <c r="AQ55" s="1">
        <v>1860.24</v>
      </c>
      <c r="AR55" s="1">
        <v>5853.61</v>
      </c>
      <c r="AS55">
        <v>453.32</v>
      </c>
      <c r="AT55">
        <v>371</v>
      </c>
      <c r="AU55" s="1">
        <v>9859.3700000000008</v>
      </c>
      <c r="AV55" s="1">
        <v>5725.3</v>
      </c>
      <c r="AW55">
        <v>0.46529999999999999</v>
      </c>
      <c r="AX55" s="1">
        <v>4536.84</v>
      </c>
      <c r="AY55">
        <v>0.36870000000000003</v>
      </c>
      <c r="AZ55" s="1">
        <v>1510.01</v>
      </c>
      <c r="BA55">
        <v>0.1227</v>
      </c>
      <c r="BB55">
        <v>531.79999999999995</v>
      </c>
      <c r="BC55">
        <v>4.3200000000000002E-2</v>
      </c>
      <c r="BD55" s="1">
        <v>12303.95</v>
      </c>
      <c r="BE55" s="1">
        <v>5275.64</v>
      </c>
      <c r="BF55">
        <v>1.51</v>
      </c>
      <c r="BG55">
        <v>0.53039999999999998</v>
      </c>
      <c r="BH55">
        <v>0.21379999999999999</v>
      </c>
      <c r="BI55">
        <v>0.19070000000000001</v>
      </c>
      <c r="BJ55">
        <v>3.6299999999999999E-2</v>
      </c>
      <c r="BK55">
        <v>2.8899999999999999E-2</v>
      </c>
    </row>
    <row r="56" spans="1:63" x14ac:dyDescent="0.25">
      <c r="A56" t="s">
        <v>54</v>
      </c>
      <c r="B56">
        <v>43638</v>
      </c>
      <c r="C56">
        <v>37.520000000000003</v>
      </c>
      <c r="D56">
        <v>75.680000000000007</v>
      </c>
      <c r="E56" s="1">
        <v>2839.67</v>
      </c>
      <c r="F56" s="1">
        <v>2730.09</v>
      </c>
      <c r="G56">
        <v>2.3300000000000001E-2</v>
      </c>
      <c r="H56">
        <v>8.9999999999999998E-4</v>
      </c>
      <c r="I56">
        <v>7.0199999999999999E-2</v>
      </c>
      <c r="J56">
        <v>1.1999999999999999E-3</v>
      </c>
      <c r="K56">
        <v>4.4299999999999999E-2</v>
      </c>
      <c r="L56">
        <v>0.79859999999999998</v>
      </c>
      <c r="M56">
        <v>6.1600000000000002E-2</v>
      </c>
      <c r="N56">
        <v>0.37869999999999998</v>
      </c>
      <c r="O56">
        <v>1.52E-2</v>
      </c>
      <c r="P56">
        <v>0.1293</v>
      </c>
      <c r="Q56" s="1">
        <v>60491.35</v>
      </c>
      <c r="R56">
        <v>0.29949999999999999</v>
      </c>
      <c r="S56">
        <v>0.1875</v>
      </c>
      <c r="T56">
        <v>0.51300000000000001</v>
      </c>
      <c r="U56">
        <v>17.940000000000001</v>
      </c>
      <c r="V56" s="1">
        <v>81014.06</v>
      </c>
      <c r="W56">
        <v>153.72</v>
      </c>
      <c r="X56" s="1">
        <v>179541.05</v>
      </c>
      <c r="Y56">
        <v>0.65569999999999995</v>
      </c>
      <c r="Z56">
        <v>0.30630000000000002</v>
      </c>
      <c r="AA56">
        <v>3.7999999999999999E-2</v>
      </c>
      <c r="AB56">
        <v>0.34429999999999999</v>
      </c>
      <c r="AC56">
        <v>179.54</v>
      </c>
      <c r="AD56" s="1">
        <v>7117.89</v>
      </c>
      <c r="AE56">
        <v>728.71</v>
      </c>
      <c r="AF56" s="13">
        <v>184390.24</v>
      </c>
      <c r="AG56" s="79" t="s">
        <v>759</v>
      </c>
      <c r="AH56" s="1">
        <v>34156</v>
      </c>
      <c r="AI56" s="1">
        <v>58472.92</v>
      </c>
      <c r="AJ56">
        <v>60.55</v>
      </c>
      <c r="AK56">
        <v>37.97</v>
      </c>
      <c r="AL56">
        <v>41.55</v>
      </c>
      <c r="AM56">
        <v>4.87</v>
      </c>
      <c r="AN56" s="1">
        <v>1741.45</v>
      </c>
      <c r="AO56">
        <v>0.98370000000000002</v>
      </c>
      <c r="AP56" s="1">
        <v>1347.09</v>
      </c>
      <c r="AQ56" s="1">
        <v>1901.08</v>
      </c>
      <c r="AR56" s="1">
        <v>6432.83</v>
      </c>
      <c r="AS56">
        <v>657.71</v>
      </c>
      <c r="AT56">
        <v>315.8</v>
      </c>
      <c r="AU56" s="1">
        <v>10654.51</v>
      </c>
      <c r="AV56" s="1">
        <v>3869.6</v>
      </c>
      <c r="AW56">
        <v>0.31169999999999998</v>
      </c>
      <c r="AX56" s="1">
        <v>6624.46</v>
      </c>
      <c r="AY56">
        <v>0.53359999999999996</v>
      </c>
      <c r="AZ56" s="1">
        <v>1179.82</v>
      </c>
      <c r="BA56">
        <v>9.5000000000000001E-2</v>
      </c>
      <c r="BB56">
        <v>740.16</v>
      </c>
      <c r="BC56">
        <v>5.96E-2</v>
      </c>
      <c r="BD56" s="1">
        <v>12414.04</v>
      </c>
      <c r="BE56" s="1">
        <v>2050.23</v>
      </c>
      <c r="BF56">
        <v>0.3931</v>
      </c>
      <c r="BG56">
        <v>0.56499999999999995</v>
      </c>
      <c r="BH56">
        <v>0.21879999999999999</v>
      </c>
      <c r="BI56">
        <v>0.16370000000000001</v>
      </c>
      <c r="BJ56">
        <v>3.27E-2</v>
      </c>
      <c r="BK56">
        <v>1.9800000000000002E-2</v>
      </c>
    </row>
    <row r="57" spans="1:63" x14ac:dyDescent="0.25">
      <c r="A57" t="s">
        <v>55</v>
      </c>
      <c r="B57">
        <v>45229</v>
      </c>
      <c r="C57">
        <v>80</v>
      </c>
      <c r="D57">
        <v>10.1</v>
      </c>
      <c r="E57">
        <v>807.84</v>
      </c>
      <c r="F57">
        <v>799.63</v>
      </c>
      <c r="G57">
        <v>1.6999999999999999E-3</v>
      </c>
      <c r="H57">
        <v>1E-4</v>
      </c>
      <c r="I57">
        <v>3.3999999999999998E-3</v>
      </c>
      <c r="J57">
        <v>6.9999999999999999E-4</v>
      </c>
      <c r="K57">
        <v>8.6E-3</v>
      </c>
      <c r="L57">
        <v>0.97519999999999996</v>
      </c>
      <c r="M57">
        <v>1.03E-2</v>
      </c>
      <c r="N57">
        <v>0.48880000000000001</v>
      </c>
      <c r="O57">
        <v>3.0999999999999999E-3</v>
      </c>
      <c r="P57">
        <v>0.1406</v>
      </c>
      <c r="Q57" s="1">
        <v>49639.75</v>
      </c>
      <c r="R57">
        <v>0.2646</v>
      </c>
      <c r="S57">
        <v>0.19400000000000001</v>
      </c>
      <c r="T57">
        <v>0.54139999999999999</v>
      </c>
      <c r="U57">
        <v>7.52</v>
      </c>
      <c r="V57" s="1">
        <v>61101.51</v>
      </c>
      <c r="W57">
        <v>103.73</v>
      </c>
      <c r="X57" s="1">
        <v>121553.11</v>
      </c>
      <c r="Y57">
        <v>0.90429999999999999</v>
      </c>
      <c r="Z57">
        <v>3.8399999999999997E-2</v>
      </c>
      <c r="AA57">
        <v>5.7299999999999997E-2</v>
      </c>
      <c r="AB57">
        <v>9.5699999999999993E-2</v>
      </c>
      <c r="AC57">
        <v>121.55</v>
      </c>
      <c r="AD57" s="1">
        <v>2948.53</v>
      </c>
      <c r="AE57">
        <v>414.36</v>
      </c>
      <c r="AF57" s="13">
        <v>104387.77</v>
      </c>
      <c r="AG57" s="79" t="s">
        <v>759</v>
      </c>
      <c r="AH57" s="1">
        <v>31833</v>
      </c>
      <c r="AI57" s="1">
        <v>47150.67</v>
      </c>
      <c r="AJ57">
        <v>33.54</v>
      </c>
      <c r="AK57">
        <v>23.67</v>
      </c>
      <c r="AL57">
        <v>25.15</v>
      </c>
      <c r="AM57">
        <v>4.6399999999999997</v>
      </c>
      <c r="AN57" s="1">
        <v>1569.35</v>
      </c>
      <c r="AO57">
        <v>1.1899</v>
      </c>
      <c r="AP57" s="1">
        <v>1486.39</v>
      </c>
      <c r="AQ57" s="1">
        <v>2137.0700000000002</v>
      </c>
      <c r="AR57" s="1">
        <v>5682.95</v>
      </c>
      <c r="AS57">
        <v>436.95</v>
      </c>
      <c r="AT57">
        <v>292.95999999999998</v>
      </c>
      <c r="AU57" s="1">
        <v>10036.32</v>
      </c>
      <c r="AV57" s="1">
        <v>7615.48</v>
      </c>
      <c r="AW57">
        <v>0.59360000000000002</v>
      </c>
      <c r="AX57" s="1">
        <v>2956.35</v>
      </c>
      <c r="AY57">
        <v>0.23039999999999999</v>
      </c>
      <c r="AZ57" s="1">
        <v>1337.33</v>
      </c>
      <c r="BA57">
        <v>0.1042</v>
      </c>
      <c r="BB57">
        <v>919.68</v>
      </c>
      <c r="BC57">
        <v>7.17E-2</v>
      </c>
      <c r="BD57" s="1">
        <v>12828.84</v>
      </c>
      <c r="BE57" s="1">
        <v>6902.55</v>
      </c>
      <c r="BF57">
        <v>2.6181000000000001</v>
      </c>
      <c r="BG57">
        <v>0.51559999999999995</v>
      </c>
      <c r="BH57">
        <v>0.21149999999999999</v>
      </c>
      <c r="BI57">
        <v>0.20349999999999999</v>
      </c>
      <c r="BJ57">
        <v>4.36E-2</v>
      </c>
      <c r="BK57">
        <v>2.58E-2</v>
      </c>
    </row>
    <row r="58" spans="1:63" x14ac:dyDescent="0.25">
      <c r="A58" t="s">
        <v>56</v>
      </c>
      <c r="B58">
        <v>43646</v>
      </c>
      <c r="C58">
        <v>28.19</v>
      </c>
      <c r="D58">
        <v>134.6</v>
      </c>
      <c r="E58" s="1">
        <v>3794.33</v>
      </c>
      <c r="F58" s="1">
        <v>3678.75</v>
      </c>
      <c r="G58">
        <v>4.2999999999999997E-2</v>
      </c>
      <c r="H58">
        <v>1E-3</v>
      </c>
      <c r="I58">
        <v>3.6499999999999998E-2</v>
      </c>
      <c r="J58">
        <v>8.0000000000000004E-4</v>
      </c>
      <c r="K58">
        <v>3.1600000000000003E-2</v>
      </c>
      <c r="L58">
        <v>0.85499999999999998</v>
      </c>
      <c r="M58">
        <v>3.2099999999999997E-2</v>
      </c>
      <c r="N58">
        <v>0.13780000000000001</v>
      </c>
      <c r="O58">
        <v>1.6500000000000001E-2</v>
      </c>
      <c r="P58">
        <v>0.1018</v>
      </c>
      <c r="Q58" s="1">
        <v>65257.8</v>
      </c>
      <c r="R58">
        <v>0.27460000000000001</v>
      </c>
      <c r="S58">
        <v>0.1867</v>
      </c>
      <c r="T58">
        <v>0.53869999999999996</v>
      </c>
      <c r="U58">
        <v>20.96</v>
      </c>
      <c r="V58" s="1">
        <v>89520.43</v>
      </c>
      <c r="W58">
        <v>178.97</v>
      </c>
      <c r="X58" s="1">
        <v>225362.66</v>
      </c>
      <c r="Y58">
        <v>0.77859999999999996</v>
      </c>
      <c r="Z58">
        <v>0.19320000000000001</v>
      </c>
      <c r="AA58">
        <v>2.81E-2</v>
      </c>
      <c r="AB58">
        <v>0.22140000000000001</v>
      </c>
      <c r="AC58">
        <v>225.36</v>
      </c>
      <c r="AD58" s="1">
        <v>8851.42</v>
      </c>
      <c r="AE58" s="1">
        <v>1009.76</v>
      </c>
      <c r="AF58" s="13">
        <v>237505.03</v>
      </c>
      <c r="AG58" s="79" t="s">
        <v>759</v>
      </c>
      <c r="AH58" s="1">
        <v>47409</v>
      </c>
      <c r="AI58" s="1">
        <v>92188.54</v>
      </c>
      <c r="AJ58">
        <v>68.010000000000005</v>
      </c>
      <c r="AK58">
        <v>38.299999999999997</v>
      </c>
      <c r="AL58">
        <v>42.53</v>
      </c>
      <c r="AM58">
        <v>4.6500000000000004</v>
      </c>
      <c r="AN58" s="1">
        <v>1280.71</v>
      </c>
      <c r="AO58">
        <v>0.66020000000000001</v>
      </c>
      <c r="AP58" s="1">
        <v>1332.68</v>
      </c>
      <c r="AQ58" s="1">
        <v>1999.09</v>
      </c>
      <c r="AR58" s="1">
        <v>6617.38</v>
      </c>
      <c r="AS58">
        <v>666.08</v>
      </c>
      <c r="AT58">
        <v>366.49</v>
      </c>
      <c r="AU58" s="1">
        <v>10981.72</v>
      </c>
      <c r="AV58" s="1">
        <v>3064.5</v>
      </c>
      <c r="AW58">
        <v>0.25359999999999999</v>
      </c>
      <c r="AX58" s="1">
        <v>7909.02</v>
      </c>
      <c r="AY58">
        <v>0.65449999999999997</v>
      </c>
      <c r="AZ58">
        <v>739.61</v>
      </c>
      <c r="BA58">
        <v>6.1199999999999997E-2</v>
      </c>
      <c r="BB58">
        <v>370.8</v>
      </c>
      <c r="BC58">
        <v>3.0700000000000002E-2</v>
      </c>
      <c r="BD58" s="1">
        <v>12083.94</v>
      </c>
      <c r="BE58" s="1">
        <v>1411.01</v>
      </c>
      <c r="BF58">
        <v>0.15090000000000001</v>
      </c>
      <c r="BG58">
        <v>0.59379999999999999</v>
      </c>
      <c r="BH58">
        <v>0.22070000000000001</v>
      </c>
      <c r="BI58">
        <v>0.13370000000000001</v>
      </c>
      <c r="BJ58">
        <v>3.3700000000000001E-2</v>
      </c>
      <c r="BK58">
        <v>1.8100000000000002E-2</v>
      </c>
    </row>
    <row r="59" spans="1:63" x14ac:dyDescent="0.25">
      <c r="A59" t="s">
        <v>57</v>
      </c>
      <c r="B59">
        <v>45237</v>
      </c>
      <c r="C59">
        <v>44.33</v>
      </c>
      <c r="D59">
        <v>26.25</v>
      </c>
      <c r="E59" s="1">
        <v>1163.75</v>
      </c>
      <c r="F59" s="1">
        <v>1109.5899999999999</v>
      </c>
      <c r="G59">
        <v>3.8999999999999998E-3</v>
      </c>
      <c r="H59">
        <v>1.1000000000000001E-3</v>
      </c>
      <c r="I59">
        <v>2.7900000000000001E-2</v>
      </c>
      <c r="J59">
        <v>1.1000000000000001E-3</v>
      </c>
      <c r="K59">
        <v>3.0499999999999999E-2</v>
      </c>
      <c r="L59">
        <v>0.88990000000000002</v>
      </c>
      <c r="M59">
        <v>4.5499999999999999E-2</v>
      </c>
      <c r="N59">
        <v>0.59209999999999996</v>
      </c>
      <c r="O59">
        <v>2E-3</v>
      </c>
      <c r="P59">
        <v>0.15479999999999999</v>
      </c>
      <c r="Q59" s="1">
        <v>49428.95</v>
      </c>
      <c r="R59">
        <v>0.34150000000000003</v>
      </c>
      <c r="S59">
        <v>0.17080000000000001</v>
      </c>
      <c r="T59">
        <v>0.48770000000000002</v>
      </c>
      <c r="U59">
        <v>10.47</v>
      </c>
      <c r="V59" s="1">
        <v>63811.37</v>
      </c>
      <c r="W59">
        <v>107.19</v>
      </c>
      <c r="X59" s="1">
        <v>119371.18</v>
      </c>
      <c r="Y59">
        <v>0.75980000000000003</v>
      </c>
      <c r="Z59">
        <v>0.16919999999999999</v>
      </c>
      <c r="AA59">
        <v>7.0999999999999994E-2</v>
      </c>
      <c r="AB59">
        <v>0.2402</v>
      </c>
      <c r="AC59">
        <v>119.37</v>
      </c>
      <c r="AD59" s="1">
        <v>3351.65</v>
      </c>
      <c r="AE59">
        <v>463.18</v>
      </c>
      <c r="AF59" s="13">
        <v>108504.78</v>
      </c>
      <c r="AG59" s="79" t="s">
        <v>759</v>
      </c>
      <c r="AH59" s="1">
        <v>28468</v>
      </c>
      <c r="AI59" s="1">
        <v>47223.88</v>
      </c>
      <c r="AJ59">
        <v>43.45</v>
      </c>
      <c r="AK59">
        <v>26.68</v>
      </c>
      <c r="AL59">
        <v>32.01</v>
      </c>
      <c r="AM59">
        <v>4.2300000000000004</v>
      </c>
      <c r="AN59">
        <v>959.57</v>
      </c>
      <c r="AO59">
        <v>0.84819999999999995</v>
      </c>
      <c r="AP59" s="1">
        <v>1508.81</v>
      </c>
      <c r="AQ59" s="1">
        <v>2026.89</v>
      </c>
      <c r="AR59" s="1">
        <v>5897.6</v>
      </c>
      <c r="AS59">
        <v>520.59</v>
      </c>
      <c r="AT59">
        <v>334.17</v>
      </c>
      <c r="AU59" s="1">
        <v>10288.07</v>
      </c>
      <c r="AV59" s="1">
        <v>6947.25</v>
      </c>
      <c r="AW59">
        <v>0.55569999999999997</v>
      </c>
      <c r="AX59" s="1">
        <v>3133.85</v>
      </c>
      <c r="AY59">
        <v>0.25069999999999998</v>
      </c>
      <c r="AZ59" s="1">
        <v>1316.51</v>
      </c>
      <c r="BA59">
        <v>0.1053</v>
      </c>
      <c r="BB59" s="1">
        <v>1103.54</v>
      </c>
      <c r="BC59">
        <v>8.8300000000000003E-2</v>
      </c>
      <c r="BD59" s="1">
        <v>12501.14</v>
      </c>
      <c r="BE59" s="1">
        <v>5512.05</v>
      </c>
      <c r="BF59">
        <v>1.7414000000000001</v>
      </c>
      <c r="BG59">
        <v>0.51359999999999995</v>
      </c>
      <c r="BH59">
        <v>0.2135</v>
      </c>
      <c r="BI59">
        <v>0.20730000000000001</v>
      </c>
      <c r="BJ59">
        <v>4.0500000000000001E-2</v>
      </c>
      <c r="BK59">
        <v>2.5100000000000001E-2</v>
      </c>
    </row>
    <row r="60" spans="1:63" x14ac:dyDescent="0.25">
      <c r="A60" t="s">
        <v>58</v>
      </c>
      <c r="B60">
        <v>47613</v>
      </c>
      <c r="C60">
        <v>98.76</v>
      </c>
      <c r="D60">
        <v>9.51</v>
      </c>
      <c r="E60">
        <v>939.35</v>
      </c>
      <c r="F60">
        <v>883.79</v>
      </c>
      <c r="G60">
        <v>2.2000000000000001E-3</v>
      </c>
      <c r="H60">
        <v>2.9999999999999997E-4</v>
      </c>
      <c r="I60">
        <v>5.8999999999999999E-3</v>
      </c>
      <c r="J60">
        <v>1.1000000000000001E-3</v>
      </c>
      <c r="K60">
        <v>1.4800000000000001E-2</v>
      </c>
      <c r="L60">
        <v>0.95509999999999995</v>
      </c>
      <c r="M60">
        <v>2.0500000000000001E-2</v>
      </c>
      <c r="N60">
        <v>0.47699999999999998</v>
      </c>
      <c r="O60">
        <v>6.9999999999999999E-4</v>
      </c>
      <c r="P60">
        <v>0.14360000000000001</v>
      </c>
      <c r="Q60" s="1">
        <v>49335.38</v>
      </c>
      <c r="R60">
        <v>0.28439999999999999</v>
      </c>
      <c r="S60">
        <v>0.18140000000000001</v>
      </c>
      <c r="T60">
        <v>0.53420000000000001</v>
      </c>
      <c r="U60">
        <v>7.74</v>
      </c>
      <c r="V60" s="1">
        <v>63817.5</v>
      </c>
      <c r="W60">
        <v>116.24</v>
      </c>
      <c r="X60" s="1">
        <v>133676.64000000001</v>
      </c>
      <c r="Y60">
        <v>0.89280000000000004</v>
      </c>
      <c r="Z60">
        <v>4.99E-2</v>
      </c>
      <c r="AA60">
        <v>5.7299999999999997E-2</v>
      </c>
      <c r="AB60">
        <v>0.1072</v>
      </c>
      <c r="AC60">
        <v>133.68</v>
      </c>
      <c r="AD60" s="1">
        <v>3111.31</v>
      </c>
      <c r="AE60">
        <v>417.85</v>
      </c>
      <c r="AF60" s="13">
        <v>112130.76</v>
      </c>
      <c r="AG60" s="79" t="s">
        <v>759</v>
      </c>
      <c r="AH60" s="1">
        <v>31685</v>
      </c>
      <c r="AI60" s="1">
        <v>48650.58</v>
      </c>
      <c r="AJ60">
        <v>34.770000000000003</v>
      </c>
      <c r="AK60">
        <v>22.53</v>
      </c>
      <c r="AL60">
        <v>26.14</v>
      </c>
      <c r="AM60">
        <v>4.4400000000000004</v>
      </c>
      <c r="AN60" s="1">
        <v>1268.8800000000001</v>
      </c>
      <c r="AO60">
        <v>1.2041999999999999</v>
      </c>
      <c r="AP60" s="1">
        <v>1519.14</v>
      </c>
      <c r="AQ60" s="1">
        <v>2384.7199999999998</v>
      </c>
      <c r="AR60" s="1">
        <v>5824.47</v>
      </c>
      <c r="AS60">
        <v>476.32</v>
      </c>
      <c r="AT60">
        <v>284</v>
      </c>
      <c r="AU60" s="1">
        <v>10488.65</v>
      </c>
      <c r="AV60" s="1">
        <v>7399.07</v>
      </c>
      <c r="AW60">
        <v>0.56310000000000004</v>
      </c>
      <c r="AX60" s="1">
        <v>3309.36</v>
      </c>
      <c r="AY60">
        <v>0.25190000000000001</v>
      </c>
      <c r="AZ60" s="1">
        <v>1425.26</v>
      </c>
      <c r="BA60">
        <v>0.1085</v>
      </c>
      <c r="BB60" s="1">
        <v>1005.41</v>
      </c>
      <c r="BC60">
        <v>7.6499999999999999E-2</v>
      </c>
      <c r="BD60" s="1">
        <v>13139.1</v>
      </c>
      <c r="BE60" s="1">
        <v>6092.43</v>
      </c>
      <c r="BF60">
        <v>2.2141000000000002</v>
      </c>
      <c r="BG60">
        <v>0.49930000000000002</v>
      </c>
      <c r="BH60">
        <v>0.21590000000000001</v>
      </c>
      <c r="BI60">
        <v>0.22570000000000001</v>
      </c>
      <c r="BJ60">
        <v>4.0099999999999997E-2</v>
      </c>
      <c r="BK60">
        <v>1.9E-2</v>
      </c>
    </row>
    <row r="61" spans="1:63" x14ac:dyDescent="0.25">
      <c r="A61" t="s">
        <v>59</v>
      </c>
      <c r="B61">
        <v>50112</v>
      </c>
      <c r="C61">
        <v>82.67</v>
      </c>
      <c r="D61">
        <v>9.42</v>
      </c>
      <c r="E61">
        <v>778.48</v>
      </c>
      <c r="F61">
        <v>768.62</v>
      </c>
      <c r="G61">
        <v>2.2000000000000001E-3</v>
      </c>
      <c r="H61">
        <v>1E-4</v>
      </c>
      <c r="I61">
        <v>3.3999999999999998E-3</v>
      </c>
      <c r="J61">
        <v>1.1000000000000001E-3</v>
      </c>
      <c r="K61">
        <v>1.0999999999999999E-2</v>
      </c>
      <c r="L61">
        <v>0.96870000000000001</v>
      </c>
      <c r="M61">
        <v>1.35E-2</v>
      </c>
      <c r="N61">
        <v>0.41260000000000002</v>
      </c>
      <c r="O61">
        <v>3.3E-3</v>
      </c>
      <c r="P61">
        <v>0.13589999999999999</v>
      </c>
      <c r="Q61" s="1">
        <v>49400.08</v>
      </c>
      <c r="R61">
        <v>0.28370000000000001</v>
      </c>
      <c r="S61">
        <v>0.1832</v>
      </c>
      <c r="T61">
        <v>0.53310000000000002</v>
      </c>
      <c r="U61">
        <v>7.06</v>
      </c>
      <c r="V61" s="1">
        <v>58806.11</v>
      </c>
      <c r="W61">
        <v>106.71</v>
      </c>
      <c r="X61" s="1">
        <v>130521.49</v>
      </c>
      <c r="Y61">
        <v>0.91359999999999997</v>
      </c>
      <c r="Z61">
        <v>4.0899999999999999E-2</v>
      </c>
      <c r="AA61">
        <v>4.5499999999999999E-2</v>
      </c>
      <c r="AB61">
        <v>8.6400000000000005E-2</v>
      </c>
      <c r="AC61">
        <v>130.52000000000001</v>
      </c>
      <c r="AD61" s="1">
        <v>3142.48</v>
      </c>
      <c r="AE61">
        <v>440.05</v>
      </c>
      <c r="AF61" s="13">
        <v>109491.86</v>
      </c>
      <c r="AG61" s="79" t="s">
        <v>759</v>
      </c>
      <c r="AH61" s="1">
        <v>31957</v>
      </c>
      <c r="AI61" s="1">
        <v>48337.08</v>
      </c>
      <c r="AJ61">
        <v>35.19</v>
      </c>
      <c r="AK61">
        <v>23.58</v>
      </c>
      <c r="AL61">
        <v>25.26</v>
      </c>
      <c r="AM61">
        <v>4.7300000000000004</v>
      </c>
      <c r="AN61" s="1">
        <v>1346.18</v>
      </c>
      <c r="AO61">
        <v>1.2699</v>
      </c>
      <c r="AP61" s="1">
        <v>1464.84</v>
      </c>
      <c r="AQ61" s="1">
        <v>2044.28</v>
      </c>
      <c r="AR61" s="1">
        <v>5561.72</v>
      </c>
      <c r="AS61">
        <v>472.85</v>
      </c>
      <c r="AT61">
        <v>297.52</v>
      </c>
      <c r="AU61" s="1">
        <v>9841.2099999999991</v>
      </c>
      <c r="AV61" s="1">
        <v>7214.82</v>
      </c>
      <c r="AW61">
        <v>0.57379999999999998</v>
      </c>
      <c r="AX61" s="1">
        <v>3158.11</v>
      </c>
      <c r="AY61">
        <v>0.25119999999999998</v>
      </c>
      <c r="AZ61" s="1">
        <v>1387.82</v>
      </c>
      <c r="BA61">
        <v>0.1104</v>
      </c>
      <c r="BB61">
        <v>813.26</v>
      </c>
      <c r="BC61">
        <v>6.4699999999999994E-2</v>
      </c>
      <c r="BD61" s="1">
        <v>12574.01</v>
      </c>
      <c r="BE61" s="1">
        <v>6466.94</v>
      </c>
      <c r="BF61">
        <v>2.3410000000000002</v>
      </c>
      <c r="BG61">
        <v>0.51390000000000002</v>
      </c>
      <c r="BH61">
        <v>0.2099</v>
      </c>
      <c r="BI61">
        <v>0.21360000000000001</v>
      </c>
      <c r="BJ61">
        <v>3.7900000000000003E-2</v>
      </c>
      <c r="BK61">
        <v>2.47E-2</v>
      </c>
    </row>
    <row r="62" spans="1:63" x14ac:dyDescent="0.25">
      <c r="A62" t="s">
        <v>60</v>
      </c>
      <c r="B62">
        <v>50120</v>
      </c>
      <c r="C62">
        <v>75.52</v>
      </c>
      <c r="D62">
        <v>16.239999999999998</v>
      </c>
      <c r="E62" s="1">
        <v>1226.78</v>
      </c>
      <c r="F62" s="1">
        <v>1165.45</v>
      </c>
      <c r="G62">
        <v>4.0000000000000001E-3</v>
      </c>
      <c r="H62">
        <v>1.1999999999999999E-3</v>
      </c>
      <c r="I62">
        <v>1.3299999999999999E-2</v>
      </c>
      <c r="J62">
        <v>1.1999999999999999E-3</v>
      </c>
      <c r="K62">
        <v>3.6999999999999998E-2</v>
      </c>
      <c r="L62">
        <v>0.91269999999999996</v>
      </c>
      <c r="M62">
        <v>3.0599999999999999E-2</v>
      </c>
      <c r="N62">
        <v>0.45319999999999999</v>
      </c>
      <c r="O62">
        <v>4.0000000000000001E-3</v>
      </c>
      <c r="P62">
        <v>0.15379999999999999</v>
      </c>
      <c r="Q62" s="1">
        <v>51577.46</v>
      </c>
      <c r="R62">
        <v>0.29199999999999998</v>
      </c>
      <c r="S62">
        <v>0.16700000000000001</v>
      </c>
      <c r="T62">
        <v>0.54110000000000003</v>
      </c>
      <c r="U62">
        <v>10.16</v>
      </c>
      <c r="V62" s="1">
        <v>65881.009999999995</v>
      </c>
      <c r="W62">
        <v>116.72</v>
      </c>
      <c r="X62" s="1">
        <v>146934.1</v>
      </c>
      <c r="Y62">
        <v>0.7974</v>
      </c>
      <c r="Z62">
        <v>0.14369999999999999</v>
      </c>
      <c r="AA62">
        <v>5.8900000000000001E-2</v>
      </c>
      <c r="AB62">
        <v>0.2026</v>
      </c>
      <c r="AC62">
        <v>146.93</v>
      </c>
      <c r="AD62" s="1">
        <v>4255.42</v>
      </c>
      <c r="AE62">
        <v>531.44000000000005</v>
      </c>
      <c r="AF62" s="13">
        <v>134451.75</v>
      </c>
      <c r="AG62" s="79" t="s">
        <v>759</v>
      </c>
      <c r="AH62" s="1">
        <v>31022</v>
      </c>
      <c r="AI62" s="1">
        <v>48491.19</v>
      </c>
      <c r="AJ62">
        <v>45.88</v>
      </c>
      <c r="AK62">
        <v>27.34</v>
      </c>
      <c r="AL62">
        <v>33.35</v>
      </c>
      <c r="AM62">
        <v>3.88</v>
      </c>
      <c r="AN62" s="1">
        <v>1334.76</v>
      </c>
      <c r="AO62">
        <v>1.1329</v>
      </c>
      <c r="AP62" s="1">
        <v>1507.7</v>
      </c>
      <c r="AQ62" s="1">
        <v>1944.94</v>
      </c>
      <c r="AR62" s="1">
        <v>5838.51</v>
      </c>
      <c r="AS62">
        <v>570.30999999999995</v>
      </c>
      <c r="AT62">
        <v>370.68</v>
      </c>
      <c r="AU62" s="1">
        <v>10232.14</v>
      </c>
      <c r="AV62" s="1">
        <v>5883.54</v>
      </c>
      <c r="AW62">
        <v>0.47149999999999997</v>
      </c>
      <c r="AX62" s="1">
        <v>4353.8599999999997</v>
      </c>
      <c r="AY62">
        <v>0.34889999999999999</v>
      </c>
      <c r="AZ62" s="1">
        <v>1369.15</v>
      </c>
      <c r="BA62">
        <v>0.10970000000000001</v>
      </c>
      <c r="BB62">
        <v>873</v>
      </c>
      <c r="BC62">
        <v>7.0000000000000007E-2</v>
      </c>
      <c r="BD62" s="1">
        <v>12479.57</v>
      </c>
      <c r="BE62" s="1">
        <v>4223.53</v>
      </c>
      <c r="BF62">
        <v>1.2857000000000001</v>
      </c>
      <c r="BG62">
        <v>0.51690000000000003</v>
      </c>
      <c r="BH62">
        <v>0.21809999999999999</v>
      </c>
      <c r="BI62">
        <v>0.21329999999999999</v>
      </c>
      <c r="BJ62">
        <v>3.4700000000000002E-2</v>
      </c>
      <c r="BK62">
        <v>1.7100000000000001E-2</v>
      </c>
    </row>
    <row r="63" spans="1:63" x14ac:dyDescent="0.25">
      <c r="A63" t="s">
        <v>61</v>
      </c>
      <c r="B63">
        <v>43653</v>
      </c>
      <c r="C63">
        <v>31.38</v>
      </c>
      <c r="D63">
        <v>63.36</v>
      </c>
      <c r="E63" s="1">
        <v>1988.2</v>
      </c>
      <c r="F63" s="1">
        <v>1852.51</v>
      </c>
      <c r="G63">
        <v>1.4E-2</v>
      </c>
      <c r="H63">
        <v>5.9999999999999995E-4</v>
      </c>
      <c r="I63">
        <v>0.19359999999999999</v>
      </c>
      <c r="J63">
        <v>8.9999999999999998E-4</v>
      </c>
      <c r="K63">
        <v>6.0600000000000001E-2</v>
      </c>
      <c r="L63">
        <v>0.67159999999999997</v>
      </c>
      <c r="M63">
        <v>5.8599999999999999E-2</v>
      </c>
      <c r="N63">
        <v>0.49519999999999997</v>
      </c>
      <c r="O63">
        <v>1.38E-2</v>
      </c>
      <c r="P63">
        <v>0.1429</v>
      </c>
      <c r="Q63" s="1">
        <v>59379.08</v>
      </c>
      <c r="R63">
        <v>0.32679999999999998</v>
      </c>
      <c r="S63">
        <v>0.19819999999999999</v>
      </c>
      <c r="T63">
        <v>0.47499999999999998</v>
      </c>
      <c r="U63">
        <v>15.96</v>
      </c>
      <c r="V63" s="1">
        <v>78506.070000000007</v>
      </c>
      <c r="W63">
        <v>121.18</v>
      </c>
      <c r="X63" s="1">
        <v>191998.4</v>
      </c>
      <c r="Y63">
        <v>0.58640000000000003</v>
      </c>
      <c r="Z63">
        <v>0.3422</v>
      </c>
      <c r="AA63">
        <v>7.1400000000000005E-2</v>
      </c>
      <c r="AB63">
        <v>0.41360000000000002</v>
      </c>
      <c r="AC63">
        <v>192</v>
      </c>
      <c r="AD63" s="1">
        <v>7855.16</v>
      </c>
      <c r="AE63">
        <v>693.63</v>
      </c>
      <c r="AF63" s="13">
        <v>186231.87</v>
      </c>
      <c r="AG63" s="79" t="s">
        <v>759</v>
      </c>
      <c r="AH63" s="1">
        <v>31993</v>
      </c>
      <c r="AI63" s="1">
        <v>49763.15</v>
      </c>
      <c r="AJ63">
        <v>61.38</v>
      </c>
      <c r="AK63">
        <v>38.68</v>
      </c>
      <c r="AL63">
        <v>44.82</v>
      </c>
      <c r="AM63">
        <v>4.96</v>
      </c>
      <c r="AN63">
        <v>889.63</v>
      </c>
      <c r="AO63">
        <v>1.0185999999999999</v>
      </c>
      <c r="AP63" s="1">
        <v>1715.45</v>
      </c>
      <c r="AQ63" s="1">
        <v>2212.4499999999998</v>
      </c>
      <c r="AR63" s="1">
        <v>6679.49</v>
      </c>
      <c r="AS63">
        <v>708.17</v>
      </c>
      <c r="AT63">
        <v>407.91</v>
      </c>
      <c r="AU63" s="1">
        <v>11723.46</v>
      </c>
      <c r="AV63" s="1">
        <v>4619.0600000000004</v>
      </c>
      <c r="AW63">
        <v>0.33389999999999997</v>
      </c>
      <c r="AX63" s="1">
        <v>7186.68</v>
      </c>
      <c r="AY63">
        <v>0.51949999999999996</v>
      </c>
      <c r="AZ63" s="1">
        <v>1139.1199999999999</v>
      </c>
      <c r="BA63">
        <v>8.2299999999999998E-2</v>
      </c>
      <c r="BB63">
        <v>888.88</v>
      </c>
      <c r="BC63">
        <v>6.4299999999999996E-2</v>
      </c>
      <c r="BD63" s="1">
        <v>13833.75</v>
      </c>
      <c r="BE63" s="1">
        <v>2123.4899999999998</v>
      </c>
      <c r="BF63">
        <v>0.505</v>
      </c>
      <c r="BG63">
        <v>0.54779999999999995</v>
      </c>
      <c r="BH63">
        <v>0.20899999999999999</v>
      </c>
      <c r="BI63">
        <v>0.1842</v>
      </c>
      <c r="BJ63">
        <v>3.2899999999999999E-2</v>
      </c>
      <c r="BK63">
        <v>2.6100000000000002E-2</v>
      </c>
    </row>
    <row r="64" spans="1:63" x14ac:dyDescent="0.25">
      <c r="A64" t="s">
        <v>62</v>
      </c>
      <c r="B64">
        <v>48678</v>
      </c>
      <c r="C64">
        <v>82.24</v>
      </c>
      <c r="D64">
        <v>17.920000000000002</v>
      </c>
      <c r="E64" s="1">
        <v>1473.67</v>
      </c>
      <c r="F64" s="1">
        <v>1439.1</v>
      </c>
      <c r="G64">
        <v>3.8999999999999998E-3</v>
      </c>
      <c r="H64">
        <v>5.0000000000000001E-4</v>
      </c>
      <c r="I64">
        <v>5.7000000000000002E-3</v>
      </c>
      <c r="J64">
        <v>1.1000000000000001E-3</v>
      </c>
      <c r="K64">
        <v>9.4000000000000004E-3</v>
      </c>
      <c r="L64">
        <v>0.96560000000000001</v>
      </c>
      <c r="M64">
        <v>1.3899999999999999E-2</v>
      </c>
      <c r="N64">
        <v>0.35370000000000001</v>
      </c>
      <c r="O64">
        <v>1.1000000000000001E-3</v>
      </c>
      <c r="P64">
        <v>0.12429999999999999</v>
      </c>
      <c r="Q64" s="1">
        <v>52291.05</v>
      </c>
      <c r="R64">
        <v>0.28310000000000002</v>
      </c>
      <c r="S64">
        <v>0.1762</v>
      </c>
      <c r="T64">
        <v>0.54069999999999996</v>
      </c>
      <c r="U64">
        <v>11.32</v>
      </c>
      <c r="V64" s="1">
        <v>67835.61</v>
      </c>
      <c r="W64">
        <v>125.39</v>
      </c>
      <c r="X64" s="1">
        <v>142480.13</v>
      </c>
      <c r="Y64">
        <v>0.82620000000000005</v>
      </c>
      <c r="Z64">
        <v>0.1042</v>
      </c>
      <c r="AA64">
        <v>6.9699999999999998E-2</v>
      </c>
      <c r="AB64">
        <v>0.17380000000000001</v>
      </c>
      <c r="AC64">
        <v>142.47999999999999</v>
      </c>
      <c r="AD64" s="1">
        <v>4111.55</v>
      </c>
      <c r="AE64">
        <v>518.51</v>
      </c>
      <c r="AF64" s="13">
        <v>132932.06</v>
      </c>
      <c r="AG64" s="79" t="s">
        <v>759</v>
      </c>
      <c r="AH64" s="1">
        <v>34166</v>
      </c>
      <c r="AI64" s="1">
        <v>53447.8</v>
      </c>
      <c r="AJ64">
        <v>45.92</v>
      </c>
      <c r="AK64">
        <v>27.6</v>
      </c>
      <c r="AL64">
        <v>31.53</v>
      </c>
      <c r="AM64">
        <v>4.79</v>
      </c>
      <c r="AN64" s="1">
        <v>1383.99</v>
      </c>
      <c r="AO64">
        <v>1.0858000000000001</v>
      </c>
      <c r="AP64" s="1">
        <v>1292.3699999999999</v>
      </c>
      <c r="AQ64" s="1">
        <v>1961.23</v>
      </c>
      <c r="AR64" s="1">
        <v>5683.11</v>
      </c>
      <c r="AS64">
        <v>445.9</v>
      </c>
      <c r="AT64">
        <v>296.79000000000002</v>
      </c>
      <c r="AU64" s="1">
        <v>9679.4</v>
      </c>
      <c r="AV64" s="1">
        <v>5390.84</v>
      </c>
      <c r="AW64">
        <v>0.46710000000000002</v>
      </c>
      <c r="AX64" s="1">
        <v>4311.6499999999996</v>
      </c>
      <c r="AY64">
        <v>0.37359999999999999</v>
      </c>
      <c r="AZ64" s="1">
        <v>1202.51</v>
      </c>
      <c r="BA64">
        <v>0.1042</v>
      </c>
      <c r="BB64">
        <v>634.97</v>
      </c>
      <c r="BC64">
        <v>5.5E-2</v>
      </c>
      <c r="BD64" s="1">
        <v>11539.96</v>
      </c>
      <c r="BE64" s="1">
        <v>4630.1000000000004</v>
      </c>
      <c r="BF64">
        <v>1.2604</v>
      </c>
      <c r="BG64">
        <v>0.54169999999999996</v>
      </c>
      <c r="BH64">
        <v>0.2233</v>
      </c>
      <c r="BI64">
        <v>0.1721</v>
      </c>
      <c r="BJ64">
        <v>0.04</v>
      </c>
      <c r="BK64">
        <v>2.29E-2</v>
      </c>
    </row>
    <row r="65" spans="1:63" x14ac:dyDescent="0.25">
      <c r="A65" t="s">
        <v>63</v>
      </c>
      <c r="B65">
        <v>46177</v>
      </c>
      <c r="C65">
        <v>53.1</v>
      </c>
      <c r="D65">
        <v>16.760000000000002</v>
      </c>
      <c r="E65">
        <v>890.13</v>
      </c>
      <c r="F65">
        <v>849.08</v>
      </c>
      <c r="G65">
        <v>3.3E-3</v>
      </c>
      <c r="H65">
        <v>1.6000000000000001E-3</v>
      </c>
      <c r="I65">
        <v>1.4E-2</v>
      </c>
      <c r="J65">
        <v>8.9999999999999998E-4</v>
      </c>
      <c r="K65">
        <v>3.2899999999999999E-2</v>
      </c>
      <c r="L65">
        <v>0.91649999999999998</v>
      </c>
      <c r="M65">
        <v>3.0800000000000001E-2</v>
      </c>
      <c r="N65">
        <v>0.45440000000000003</v>
      </c>
      <c r="O65">
        <v>3.3999999999999998E-3</v>
      </c>
      <c r="P65">
        <v>0.13869999999999999</v>
      </c>
      <c r="Q65" s="1">
        <v>49875.16</v>
      </c>
      <c r="R65">
        <v>0.35849999999999999</v>
      </c>
      <c r="S65">
        <v>0.15279999999999999</v>
      </c>
      <c r="T65">
        <v>0.48870000000000002</v>
      </c>
      <c r="U65">
        <v>8.18</v>
      </c>
      <c r="V65" s="1">
        <v>64418.3</v>
      </c>
      <c r="W65">
        <v>104.76</v>
      </c>
      <c r="X65" s="1">
        <v>142903.20000000001</v>
      </c>
      <c r="Y65">
        <v>0.81289999999999996</v>
      </c>
      <c r="Z65">
        <v>0.12609999999999999</v>
      </c>
      <c r="AA65">
        <v>6.0999999999999999E-2</v>
      </c>
      <c r="AB65">
        <v>0.18709999999999999</v>
      </c>
      <c r="AC65">
        <v>142.9</v>
      </c>
      <c r="AD65" s="1">
        <v>4191.82</v>
      </c>
      <c r="AE65">
        <v>536.36</v>
      </c>
      <c r="AF65" s="13">
        <v>127353.14</v>
      </c>
      <c r="AG65" s="79" t="s">
        <v>759</v>
      </c>
      <c r="AH65" s="1">
        <v>32125</v>
      </c>
      <c r="AI65" s="1">
        <v>49710.83</v>
      </c>
      <c r="AJ65">
        <v>47.76</v>
      </c>
      <c r="AK65">
        <v>27.02</v>
      </c>
      <c r="AL65">
        <v>34.26</v>
      </c>
      <c r="AM65">
        <v>4.28</v>
      </c>
      <c r="AN65" s="1">
        <v>1350.89</v>
      </c>
      <c r="AO65">
        <v>1.0517000000000001</v>
      </c>
      <c r="AP65" s="1">
        <v>1583.6</v>
      </c>
      <c r="AQ65" s="1">
        <v>2044.38</v>
      </c>
      <c r="AR65" s="1">
        <v>5730.72</v>
      </c>
      <c r="AS65">
        <v>539.97</v>
      </c>
      <c r="AT65">
        <v>382.71</v>
      </c>
      <c r="AU65" s="1">
        <v>10281.379999999999</v>
      </c>
      <c r="AV65" s="1">
        <v>6234.25</v>
      </c>
      <c r="AW65">
        <v>0.4854</v>
      </c>
      <c r="AX65" s="1">
        <v>4125.8100000000004</v>
      </c>
      <c r="AY65">
        <v>0.32119999999999999</v>
      </c>
      <c r="AZ65" s="1">
        <v>1591.68</v>
      </c>
      <c r="BA65">
        <v>0.1239</v>
      </c>
      <c r="BB65">
        <v>892.11</v>
      </c>
      <c r="BC65">
        <v>6.9500000000000006E-2</v>
      </c>
      <c r="BD65" s="1">
        <v>12843.84</v>
      </c>
      <c r="BE65" s="1">
        <v>4635.1400000000003</v>
      </c>
      <c r="BF65">
        <v>1.3656999999999999</v>
      </c>
      <c r="BG65">
        <v>0.5081</v>
      </c>
      <c r="BH65">
        <v>0.20680000000000001</v>
      </c>
      <c r="BI65">
        <v>0.2281</v>
      </c>
      <c r="BJ65">
        <v>3.5200000000000002E-2</v>
      </c>
      <c r="BK65">
        <v>2.18E-2</v>
      </c>
    </row>
    <row r="66" spans="1:63" x14ac:dyDescent="0.25">
      <c r="A66" t="s">
        <v>64</v>
      </c>
      <c r="B66">
        <v>43661</v>
      </c>
      <c r="C66">
        <v>30.48</v>
      </c>
      <c r="D66">
        <v>198.34</v>
      </c>
      <c r="E66" s="1">
        <v>6044.8</v>
      </c>
      <c r="F66" s="1">
        <v>5847.33</v>
      </c>
      <c r="G66">
        <v>1.89E-2</v>
      </c>
      <c r="H66">
        <v>5.0000000000000001E-4</v>
      </c>
      <c r="I66">
        <v>3.73E-2</v>
      </c>
      <c r="J66">
        <v>1.1000000000000001E-3</v>
      </c>
      <c r="K66">
        <v>3.09E-2</v>
      </c>
      <c r="L66">
        <v>0.871</v>
      </c>
      <c r="M66">
        <v>4.0300000000000002E-2</v>
      </c>
      <c r="N66">
        <v>0.29270000000000002</v>
      </c>
      <c r="O66">
        <v>1.3100000000000001E-2</v>
      </c>
      <c r="P66">
        <v>0.13009999999999999</v>
      </c>
      <c r="Q66" s="1">
        <v>61358.7</v>
      </c>
      <c r="R66">
        <v>0.2908</v>
      </c>
      <c r="S66">
        <v>0.1976</v>
      </c>
      <c r="T66">
        <v>0.51170000000000004</v>
      </c>
      <c r="U66">
        <v>31.91</v>
      </c>
      <c r="V66" s="1">
        <v>89536.97</v>
      </c>
      <c r="W66">
        <v>186.9</v>
      </c>
      <c r="X66" s="1">
        <v>161793.64000000001</v>
      </c>
      <c r="Y66">
        <v>0.76939999999999997</v>
      </c>
      <c r="Z66">
        <v>0.19439999999999999</v>
      </c>
      <c r="AA66">
        <v>3.6200000000000003E-2</v>
      </c>
      <c r="AB66">
        <v>0.2306</v>
      </c>
      <c r="AC66">
        <v>161.79</v>
      </c>
      <c r="AD66" s="1">
        <v>6676.63</v>
      </c>
      <c r="AE66">
        <v>815.51</v>
      </c>
      <c r="AF66" s="13">
        <v>164636.41</v>
      </c>
      <c r="AG66" s="79" t="s">
        <v>759</v>
      </c>
      <c r="AH66" s="1">
        <v>39413</v>
      </c>
      <c r="AI66" s="1">
        <v>62574.32</v>
      </c>
      <c r="AJ66">
        <v>66.5</v>
      </c>
      <c r="AK66">
        <v>39.18</v>
      </c>
      <c r="AL66">
        <v>43.31</v>
      </c>
      <c r="AM66">
        <v>4.6399999999999997</v>
      </c>
      <c r="AN66">
        <v>0</v>
      </c>
      <c r="AO66">
        <v>0.81520000000000004</v>
      </c>
      <c r="AP66" s="1">
        <v>1284.27</v>
      </c>
      <c r="AQ66" s="1">
        <v>1925.14</v>
      </c>
      <c r="AR66" s="1">
        <v>6158.36</v>
      </c>
      <c r="AS66">
        <v>648.74</v>
      </c>
      <c r="AT66">
        <v>320.42</v>
      </c>
      <c r="AU66" s="1">
        <v>10336.94</v>
      </c>
      <c r="AV66" s="1">
        <v>4180.54</v>
      </c>
      <c r="AW66">
        <v>0.36130000000000001</v>
      </c>
      <c r="AX66" s="1">
        <v>5999.26</v>
      </c>
      <c r="AY66">
        <v>0.51849999999999996</v>
      </c>
      <c r="AZ66">
        <v>827.65</v>
      </c>
      <c r="BA66">
        <v>7.1499999999999994E-2</v>
      </c>
      <c r="BB66">
        <v>562.4</v>
      </c>
      <c r="BC66">
        <v>4.8599999999999997E-2</v>
      </c>
      <c r="BD66" s="1">
        <v>11569.85</v>
      </c>
      <c r="BE66" s="1">
        <v>2679.66</v>
      </c>
      <c r="BF66">
        <v>0.46629999999999999</v>
      </c>
      <c r="BG66">
        <v>0.57169999999999999</v>
      </c>
      <c r="BH66">
        <v>0.2266</v>
      </c>
      <c r="BI66">
        <v>0.15290000000000001</v>
      </c>
      <c r="BJ66">
        <v>3.2500000000000001E-2</v>
      </c>
      <c r="BK66">
        <v>1.6299999999999999E-2</v>
      </c>
    </row>
    <row r="67" spans="1:63" x14ac:dyDescent="0.25">
      <c r="A67" t="s">
        <v>65</v>
      </c>
      <c r="B67">
        <v>43679</v>
      </c>
      <c r="C67">
        <v>85.62</v>
      </c>
      <c r="D67">
        <v>24.04</v>
      </c>
      <c r="E67" s="1">
        <v>2058.4499999999998</v>
      </c>
      <c r="F67" s="1">
        <v>1955.94</v>
      </c>
      <c r="G67">
        <v>6.8999999999999999E-3</v>
      </c>
      <c r="H67">
        <v>1.1000000000000001E-3</v>
      </c>
      <c r="I67">
        <v>1.6400000000000001E-2</v>
      </c>
      <c r="J67">
        <v>1.2999999999999999E-3</v>
      </c>
      <c r="K67">
        <v>3.3000000000000002E-2</v>
      </c>
      <c r="L67">
        <v>0.90649999999999997</v>
      </c>
      <c r="M67">
        <v>3.49E-2</v>
      </c>
      <c r="N67">
        <v>0.44890000000000002</v>
      </c>
      <c r="O67">
        <v>6.1000000000000004E-3</v>
      </c>
      <c r="P67">
        <v>0.14050000000000001</v>
      </c>
      <c r="Q67" s="1">
        <v>53858.1</v>
      </c>
      <c r="R67">
        <v>0.24790000000000001</v>
      </c>
      <c r="S67">
        <v>0.16700000000000001</v>
      </c>
      <c r="T67">
        <v>0.58509999999999995</v>
      </c>
      <c r="U67">
        <v>14</v>
      </c>
      <c r="V67" s="1">
        <v>71510.09</v>
      </c>
      <c r="W67">
        <v>143.52000000000001</v>
      </c>
      <c r="X67" s="1">
        <v>149288.26</v>
      </c>
      <c r="Y67">
        <v>0.76349999999999996</v>
      </c>
      <c r="Z67">
        <v>0.18659999999999999</v>
      </c>
      <c r="AA67">
        <v>4.99E-2</v>
      </c>
      <c r="AB67">
        <v>0.23649999999999999</v>
      </c>
      <c r="AC67">
        <v>149.29</v>
      </c>
      <c r="AD67" s="1">
        <v>4378.7299999999996</v>
      </c>
      <c r="AE67">
        <v>541.01</v>
      </c>
      <c r="AF67" s="13">
        <v>142384.94</v>
      </c>
      <c r="AG67" s="79" t="s">
        <v>759</v>
      </c>
      <c r="AH67" s="1">
        <v>31380</v>
      </c>
      <c r="AI67" s="1">
        <v>49457.74</v>
      </c>
      <c r="AJ67">
        <v>46.31</v>
      </c>
      <c r="AK67">
        <v>27.31</v>
      </c>
      <c r="AL67">
        <v>33.4</v>
      </c>
      <c r="AM67">
        <v>4.01</v>
      </c>
      <c r="AN67" s="1">
        <v>1132.71</v>
      </c>
      <c r="AO67">
        <v>1.0825</v>
      </c>
      <c r="AP67" s="1">
        <v>1276.58</v>
      </c>
      <c r="AQ67" s="1">
        <v>1785.41</v>
      </c>
      <c r="AR67" s="1">
        <v>5607.28</v>
      </c>
      <c r="AS67">
        <v>574.95000000000005</v>
      </c>
      <c r="AT67">
        <v>286.24</v>
      </c>
      <c r="AU67" s="1">
        <v>9530.4599999999991</v>
      </c>
      <c r="AV67" s="1">
        <v>5235.3500000000004</v>
      </c>
      <c r="AW67">
        <v>0.45429999999999998</v>
      </c>
      <c r="AX67" s="1">
        <v>4357.92</v>
      </c>
      <c r="AY67">
        <v>0.37819999999999998</v>
      </c>
      <c r="AZ67" s="1">
        <v>1131.2</v>
      </c>
      <c r="BA67">
        <v>9.8199999999999996E-2</v>
      </c>
      <c r="BB67">
        <v>798.88</v>
      </c>
      <c r="BC67">
        <v>6.93E-2</v>
      </c>
      <c r="BD67" s="1">
        <v>11523.34</v>
      </c>
      <c r="BE67" s="1">
        <v>3745.99</v>
      </c>
      <c r="BF67">
        <v>1.0933999999999999</v>
      </c>
      <c r="BG67">
        <v>0.52829999999999999</v>
      </c>
      <c r="BH67">
        <v>0.21490000000000001</v>
      </c>
      <c r="BI67">
        <v>0.20419999999999999</v>
      </c>
      <c r="BJ67">
        <v>3.2899999999999999E-2</v>
      </c>
      <c r="BK67">
        <v>1.9699999999999999E-2</v>
      </c>
    </row>
    <row r="68" spans="1:63" x14ac:dyDescent="0.25">
      <c r="A68" t="s">
        <v>66</v>
      </c>
      <c r="B68">
        <v>46508</v>
      </c>
      <c r="C68">
        <v>93.33</v>
      </c>
      <c r="D68">
        <v>8.64</v>
      </c>
      <c r="E68">
        <v>806.38</v>
      </c>
      <c r="F68">
        <v>763.93</v>
      </c>
      <c r="G68">
        <v>3.8999999999999998E-3</v>
      </c>
      <c r="H68">
        <v>4.0000000000000002E-4</v>
      </c>
      <c r="I68">
        <v>4.0000000000000001E-3</v>
      </c>
      <c r="J68">
        <v>1.4E-3</v>
      </c>
      <c r="K68">
        <v>2.3599999999999999E-2</v>
      </c>
      <c r="L68">
        <v>0.94779999999999998</v>
      </c>
      <c r="M68">
        <v>1.9E-2</v>
      </c>
      <c r="N68">
        <v>0.39229999999999998</v>
      </c>
      <c r="O68">
        <v>8.0000000000000004E-4</v>
      </c>
      <c r="P68">
        <v>0.13320000000000001</v>
      </c>
      <c r="Q68" s="1">
        <v>50707.67</v>
      </c>
      <c r="R68">
        <v>0.31430000000000002</v>
      </c>
      <c r="S68">
        <v>0.15229999999999999</v>
      </c>
      <c r="T68">
        <v>0.5333</v>
      </c>
      <c r="U68">
        <v>7.53</v>
      </c>
      <c r="V68" s="1">
        <v>60398.65</v>
      </c>
      <c r="W68">
        <v>102.65</v>
      </c>
      <c r="X68" s="1">
        <v>159084.75</v>
      </c>
      <c r="Y68">
        <v>0.872</v>
      </c>
      <c r="Z68">
        <v>6.9699999999999998E-2</v>
      </c>
      <c r="AA68">
        <v>5.8299999999999998E-2</v>
      </c>
      <c r="AB68">
        <v>0.128</v>
      </c>
      <c r="AC68">
        <v>159.08000000000001</v>
      </c>
      <c r="AD68" s="1">
        <v>3905.68</v>
      </c>
      <c r="AE68">
        <v>487</v>
      </c>
      <c r="AF68" s="13">
        <v>132302.51999999999</v>
      </c>
      <c r="AG68" s="79" t="s">
        <v>759</v>
      </c>
      <c r="AH68" s="1">
        <v>33193</v>
      </c>
      <c r="AI68" s="1">
        <v>49372.959999999999</v>
      </c>
      <c r="AJ68">
        <v>39.5</v>
      </c>
      <c r="AK68">
        <v>23.25</v>
      </c>
      <c r="AL68">
        <v>28.27</v>
      </c>
      <c r="AM68">
        <v>4.59</v>
      </c>
      <c r="AN68" s="1">
        <v>1397.93</v>
      </c>
      <c r="AO68">
        <v>1.4853000000000001</v>
      </c>
      <c r="AP68" s="1">
        <v>1535.12</v>
      </c>
      <c r="AQ68" s="1">
        <v>2097.3000000000002</v>
      </c>
      <c r="AR68" s="1">
        <v>6041.58</v>
      </c>
      <c r="AS68">
        <v>553.97</v>
      </c>
      <c r="AT68">
        <v>321.14999999999998</v>
      </c>
      <c r="AU68" s="1">
        <v>10549.12</v>
      </c>
      <c r="AV68" s="1">
        <v>6475.44</v>
      </c>
      <c r="AW68">
        <v>0.47939999999999999</v>
      </c>
      <c r="AX68" s="1">
        <v>4804.1099999999997</v>
      </c>
      <c r="AY68">
        <v>0.35570000000000002</v>
      </c>
      <c r="AZ68" s="1">
        <v>1451.18</v>
      </c>
      <c r="BA68">
        <v>0.1074</v>
      </c>
      <c r="BB68">
        <v>775.32</v>
      </c>
      <c r="BC68">
        <v>5.74E-2</v>
      </c>
      <c r="BD68" s="1">
        <v>13506.05</v>
      </c>
      <c r="BE68" s="1">
        <v>5182.84</v>
      </c>
      <c r="BF68">
        <v>1.8050999999999999</v>
      </c>
      <c r="BG68">
        <v>0.51400000000000001</v>
      </c>
      <c r="BH68">
        <v>0.20760000000000001</v>
      </c>
      <c r="BI68">
        <v>0.21629999999999999</v>
      </c>
      <c r="BJ68">
        <v>3.8100000000000002E-2</v>
      </c>
      <c r="BK68">
        <v>2.3900000000000001E-2</v>
      </c>
    </row>
    <row r="69" spans="1:63" x14ac:dyDescent="0.25">
      <c r="A69" t="s">
        <v>67</v>
      </c>
      <c r="B69">
        <v>45856</v>
      </c>
      <c r="C69">
        <v>82.24</v>
      </c>
      <c r="D69">
        <v>25.19</v>
      </c>
      <c r="E69" s="1">
        <v>2071.37</v>
      </c>
      <c r="F69" s="1">
        <v>1921.49</v>
      </c>
      <c r="G69">
        <v>6.4000000000000003E-3</v>
      </c>
      <c r="H69">
        <v>6.9999999999999999E-4</v>
      </c>
      <c r="I69">
        <v>1.8700000000000001E-2</v>
      </c>
      <c r="J69">
        <v>8.9999999999999998E-4</v>
      </c>
      <c r="K69">
        <v>3.7100000000000001E-2</v>
      </c>
      <c r="L69">
        <v>0.89670000000000005</v>
      </c>
      <c r="M69">
        <v>3.9600000000000003E-2</v>
      </c>
      <c r="N69">
        <v>0.4874</v>
      </c>
      <c r="O69">
        <v>6.1999999999999998E-3</v>
      </c>
      <c r="P69">
        <v>0.1512</v>
      </c>
      <c r="Q69" s="1">
        <v>52366.720000000001</v>
      </c>
      <c r="R69">
        <v>0.2631</v>
      </c>
      <c r="S69">
        <v>0.1726</v>
      </c>
      <c r="T69">
        <v>0.56430000000000002</v>
      </c>
      <c r="U69">
        <v>13.39</v>
      </c>
      <c r="V69" s="1">
        <v>72390.78</v>
      </c>
      <c r="W69">
        <v>150.36000000000001</v>
      </c>
      <c r="X69" s="1">
        <v>137702.82</v>
      </c>
      <c r="Y69">
        <v>0.74880000000000002</v>
      </c>
      <c r="Z69">
        <v>0.1983</v>
      </c>
      <c r="AA69">
        <v>5.2900000000000003E-2</v>
      </c>
      <c r="AB69">
        <v>0.25119999999999998</v>
      </c>
      <c r="AC69">
        <v>137.69999999999999</v>
      </c>
      <c r="AD69" s="1">
        <v>3935.05</v>
      </c>
      <c r="AE69">
        <v>492.74</v>
      </c>
      <c r="AF69" s="13">
        <v>131149.78</v>
      </c>
      <c r="AG69" s="79" t="s">
        <v>759</v>
      </c>
      <c r="AH69" s="1">
        <v>29732</v>
      </c>
      <c r="AI69" s="1">
        <v>47838.42</v>
      </c>
      <c r="AJ69">
        <v>44.03</v>
      </c>
      <c r="AK69">
        <v>26.61</v>
      </c>
      <c r="AL69">
        <v>32.69</v>
      </c>
      <c r="AM69">
        <v>3.97</v>
      </c>
      <c r="AN69" s="1">
        <v>1013.42</v>
      </c>
      <c r="AO69">
        <v>1.0227999999999999</v>
      </c>
      <c r="AP69" s="1">
        <v>1293.25</v>
      </c>
      <c r="AQ69" s="1">
        <v>1778.43</v>
      </c>
      <c r="AR69" s="1">
        <v>5806.08</v>
      </c>
      <c r="AS69">
        <v>580.89</v>
      </c>
      <c r="AT69">
        <v>262.73</v>
      </c>
      <c r="AU69" s="1">
        <v>9721.3799999999992</v>
      </c>
      <c r="AV69" s="1">
        <v>5700.44</v>
      </c>
      <c r="AW69">
        <v>0.48959999999999998</v>
      </c>
      <c r="AX69" s="1">
        <v>4005.3</v>
      </c>
      <c r="AY69">
        <v>0.34399999999999997</v>
      </c>
      <c r="AZ69" s="1">
        <v>1021.99</v>
      </c>
      <c r="BA69">
        <v>8.7800000000000003E-2</v>
      </c>
      <c r="BB69">
        <v>916.02</v>
      </c>
      <c r="BC69">
        <v>7.8700000000000006E-2</v>
      </c>
      <c r="BD69" s="1">
        <v>11643.75</v>
      </c>
      <c r="BE69" s="1">
        <v>4021.88</v>
      </c>
      <c r="BF69">
        <v>1.2274</v>
      </c>
      <c r="BG69">
        <v>0.52729999999999999</v>
      </c>
      <c r="BH69">
        <v>0.2218</v>
      </c>
      <c r="BI69">
        <v>0.2041</v>
      </c>
      <c r="BJ69">
        <v>3.1199999999999999E-2</v>
      </c>
      <c r="BK69">
        <v>1.55E-2</v>
      </c>
    </row>
    <row r="70" spans="1:63" x14ac:dyDescent="0.25">
      <c r="A70" t="s">
        <v>68</v>
      </c>
      <c r="B70">
        <v>47787</v>
      </c>
      <c r="C70">
        <v>187.95</v>
      </c>
      <c r="D70">
        <v>9.76</v>
      </c>
      <c r="E70" s="1">
        <v>1834.45</v>
      </c>
      <c r="F70" s="1">
        <v>1707.55</v>
      </c>
      <c r="G70">
        <v>4.1999999999999997E-3</v>
      </c>
      <c r="H70">
        <v>5.9999999999999995E-4</v>
      </c>
      <c r="I70">
        <v>1.0800000000000001E-2</v>
      </c>
      <c r="J70">
        <v>1.1999999999999999E-3</v>
      </c>
      <c r="K70">
        <v>1.2699999999999999E-2</v>
      </c>
      <c r="L70">
        <v>0.94710000000000005</v>
      </c>
      <c r="M70">
        <v>2.35E-2</v>
      </c>
      <c r="N70">
        <v>0.51690000000000003</v>
      </c>
      <c r="O70">
        <v>3.3999999999999998E-3</v>
      </c>
      <c r="P70">
        <v>0.1542</v>
      </c>
      <c r="Q70" s="1">
        <v>51095.02</v>
      </c>
      <c r="R70">
        <v>0.28749999999999998</v>
      </c>
      <c r="S70">
        <v>0.17910000000000001</v>
      </c>
      <c r="T70">
        <v>0.53349999999999997</v>
      </c>
      <c r="U70">
        <v>13.61</v>
      </c>
      <c r="V70" s="1">
        <v>69737.289999999994</v>
      </c>
      <c r="W70">
        <v>129.76</v>
      </c>
      <c r="X70" s="1">
        <v>202785.18</v>
      </c>
      <c r="Y70">
        <v>0.57650000000000001</v>
      </c>
      <c r="Z70">
        <v>0.19209999999999999</v>
      </c>
      <c r="AA70">
        <v>0.23139999999999999</v>
      </c>
      <c r="AB70">
        <v>0.42349999999999999</v>
      </c>
      <c r="AC70">
        <v>202.79</v>
      </c>
      <c r="AD70" s="1">
        <v>5754.78</v>
      </c>
      <c r="AE70">
        <v>450.75</v>
      </c>
      <c r="AF70" s="13">
        <v>169221.68</v>
      </c>
      <c r="AG70" s="79" t="s">
        <v>759</v>
      </c>
      <c r="AH70" s="1">
        <v>31687</v>
      </c>
      <c r="AI70" s="1">
        <v>54728.65</v>
      </c>
      <c r="AJ70">
        <v>37.130000000000003</v>
      </c>
      <c r="AK70">
        <v>25.13</v>
      </c>
      <c r="AL70">
        <v>28.77</v>
      </c>
      <c r="AM70">
        <v>4.2</v>
      </c>
      <c r="AN70" s="1">
        <v>1084.48</v>
      </c>
      <c r="AO70">
        <v>0.8296</v>
      </c>
      <c r="AP70" s="1">
        <v>1505.03</v>
      </c>
      <c r="AQ70" s="1">
        <v>2297.81</v>
      </c>
      <c r="AR70" s="1">
        <v>6052.65</v>
      </c>
      <c r="AS70">
        <v>501.36</v>
      </c>
      <c r="AT70">
        <v>415.69</v>
      </c>
      <c r="AU70" s="1">
        <v>10772.54</v>
      </c>
      <c r="AV70" s="1">
        <v>5957.46</v>
      </c>
      <c r="AW70">
        <v>0.44269999999999998</v>
      </c>
      <c r="AX70" s="1">
        <v>5183.87</v>
      </c>
      <c r="AY70">
        <v>0.38519999999999999</v>
      </c>
      <c r="AZ70" s="1">
        <v>1206.21</v>
      </c>
      <c r="BA70">
        <v>8.9599999999999999E-2</v>
      </c>
      <c r="BB70" s="1">
        <v>1110.29</v>
      </c>
      <c r="BC70">
        <v>8.2500000000000004E-2</v>
      </c>
      <c r="BD70" s="1">
        <v>13457.83</v>
      </c>
      <c r="BE70" s="1">
        <v>4081.74</v>
      </c>
      <c r="BF70">
        <v>1.0225</v>
      </c>
      <c r="BG70">
        <v>0.50039999999999996</v>
      </c>
      <c r="BH70">
        <v>0.2409</v>
      </c>
      <c r="BI70">
        <v>0.1953</v>
      </c>
      <c r="BJ70">
        <v>3.8100000000000002E-2</v>
      </c>
      <c r="BK70">
        <v>2.52E-2</v>
      </c>
    </row>
    <row r="71" spans="1:63" x14ac:dyDescent="0.25">
      <c r="A71" t="s">
        <v>69</v>
      </c>
      <c r="B71">
        <v>48470</v>
      </c>
      <c r="C71">
        <v>74.67</v>
      </c>
      <c r="D71">
        <v>27.53</v>
      </c>
      <c r="E71" s="1">
        <v>2055.66</v>
      </c>
      <c r="F71" s="1">
        <v>1996.92</v>
      </c>
      <c r="G71">
        <v>1.15E-2</v>
      </c>
      <c r="H71">
        <v>5.0000000000000001E-4</v>
      </c>
      <c r="I71">
        <v>1.0800000000000001E-2</v>
      </c>
      <c r="J71">
        <v>1.5E-3</v>
      </c>
      <c r="K71">
        <v>2.0400000000000001E-2</v>
      </c>
      <c r="L71">
        <v>0.93059999999999998</v>
      </c>
      <c r="M71">
        <v>2.47E-2</v>
      </c>
      <c r="N71">
        <v>0.26179999999999998</v>
      </c>
      <c r="O71">
        <v>7.1000000000000004E-3</v>
      </c>
      <c r="P71">
        <v>0.11020000000000001</v>
      </c>
      <c r="Q71" s="1">
        <v>56202.81</v>
      </c>
      <c r="R71">
        <v>0.27239999999999998</v>
      </c>
      <c r="S71">
        <v>0.18709999999999999</v>
      </c>
      <c r="T71">
        <v>0.54049999999999998</v>
      </c>
      <c r="U71">
        <v>13.29</v>
      </c>
      <c r="V71" s="1">
        <v>78071.520000000004</v>
      </c>
      <c r="W71">
        <v>150.32</v>
      </c>
      <c r="X71" s="1">
        <v>179503.19</v>
      </c>
      <c r="Y71">
        <v>0.79020000000000001</v>
      </c>
      <c r="Z71">
        <v>0.15210000000000001</v>
      </c>
      <c r="AA71">
        <v>5.7599999999999998E-2</v>
      </c>
      <c r="AB71">
        <v>0.20979999999999999</v>
      </c>
      <c r="AC71">
        <v>179.5</v>
      </c>
      <c r="AD71" s="1">
        <v>5845.94</v>
      </c>
      <c r="AE71">
        <v>678.54</v>
      </c>
      <c r="AF71" s="13">
        <v>174113.62</v>
      </c>
      <c r="AG71" s="79" t="s">
        <v>759</v>
      </c>
      <c r="AH71" s="1">
        <v>37874</v>
      </c>
      <c r="AI71" s="1">
        <v>64175.519999999997</v>
      </c>
      <c r="AJ71">
        <v>49.38</v>
      </c>
      <c r="AK71">
        <v>30.69</v>
      </c>
      <c r="AL71">
        <v>33.44</v>
      </c>
      <c r="AM71">
        <v>4.43</v>
      </c>
      <c r="AN71" s="1">
        <v>1817.26</v>
      </c>
      <c r="AO71">
        <v>0.93500000000000005</v>
      </c>
      <c r="AP71" s="1">
        <v>1327.22</v>
      </c>
      <c r="AQ71" s="1">
        <v>1865.22</v>
      </c>
      <c r="AR71" s="1">
        <v>5813.09</v>
      </c>
      <c r="AS71">
        <v>511.96</v>
      </c>
      <c r="AT71">
        <v>289.82</v>
      </c>
      <c r="AU71" s="1">
        <v>9807.31</v>
      </c>
      <c r="AV71" s="1">
        <v>4213.09</v>
      </c>
      <c r="AW71">
        <v>0.36990000000000001</v>
      </c>
      <c r="AX71" s="1">
        <v>5559.05</v>
      </c>
      <c r="AY71">
        <v>0.48799999999999999</v>
      </c>
      <c r="AZ71" s="1">
        <v>1098.97</v>
      </c>
      <c r="BA71">
        <v>9.6500000000000002E-2</v>
      </c>
      <c r="BB71">
        <v>519.69000000000005</v>
      </c>
      <c r="BC71">
        <v>4.5600000000000002E-2</v>
      </c>
      <c r="BD71" s="1">
        <v>11390.8</v>
      </c>
      <c r="BE71" s="1">
        <v>3004.82</v>
      </c>
      <c r="BF71">
        <v>0.57830000000000004</v>
      </c>
      <c r="BG71">
        <v>0.55569999999999997</v>
      </c>
      <c r="BH71">
        <v>0.21440000000000001</v>
      </c>
      <c r="BI71">
        <v>0.17119999999999999</v>
      </c>
      <c r="BJ71">
        <v>3.5700000000000003E-2</v>
      </c>
      <c r="BK71">
        <v>2.3099999999999999E-2</v>
      </c>
    </row>
    <row r="72" spans="1:63" x14ac:dyDescent="0.25">
      <c r="A72" t="s">
        <v>70</v>
      </c>
      <c r="B72">
        <v>46755</v>
      </c>
      <c r="C72">
        <v>83.81</v>
      </c>
      <c r="D72">
        <v>26.5</v>
      </c>
      <c r="E72" s="1">
        <v>2221.36</v>
      </c>
      <c r="F72" s="1">
        <v>2161.25</v>
      </c>
      <c r="G72">
        <v>9.5999999999999992E-3</v>
      </c>
      <c r="H72">
        <v>2.9999999999999997E-4</v>
      </c>
      <c r="I72">
        <v>1.24E-2</v>
      </c>
      <c r="J72">
        <v>1.5E-3</v>
      </c>
      <c r="K72">
        <v>2.5000000000000001E-2</v>
      </c>
      <c r="L72">
        <v>0.92390000000000005</v>
      </c>
      <c r="M72">
        <v>2.7300000000000001E-2</v>
      </c>
      <c r="N72">
        <v>0.23380000000000001</v>
      </c>
      <c r="O72">
        <v>6.0000000000000001E-3</v>
      </c>
      <c r="P72">
        <v>0.1158</v>
      </c>
      <c r="Q72" s="1">
        <v>55729.85</v>
      </c>
      <c r="R72">
        <v>0.2923</v>
      </c>
      <c r="S72">
        <v>0.1885</v>
      </c>
      <c r="T72">
        <v>0.51929999999999998</v>
      </c>
      <c r="U72">
        <v>15.68</v>
      </c>
      <c r="V72" s="1">
        <v>73550.16</v>
      </c>
      <c r="W72">
        <v>138.47999999999999</v>
      </c>
      <c r="X72" s="1">
        <v>177382.37</v>
      </c>
      <c r="Y72">
        <v>0.87560000000000004</v>
      </c>
      <c r="Z72">
        <v>7.5899999999999995E-2</v>
      </c>
      <c r="AA72">
        <v>4.8399999999999999E-2</v>
      </c>
      <c r="AB72">
        <v>0.1244</v>
      </c>
      <c r="AC72">
        <v>177.38</v>
      </c>
      <c r="AD72" s="1">
        <v>5474.01</v>
      </c>
      <c r="AE72">
        <v>727.98</v>
      </c>
      <c r="AF72" s="13">
        <v>173138.78</v>
      </c>
      <c r="AG72" s="79" t="s">
        <v>759</v>
      </c>
      <c r="AH72" s="1">
        <v>39265</v>
      </c>
      <c r="AI72" s="1">
        <v>70290.899999999994</v>
      </c>
      <c r="AJ72">
        <v>45.7</v>
      </c>
      <c r="AK72">
        <v>29.07</v>
      </c>
      <c r="AL72">
        <v>31.63</v>
      </c>
      <c r="AM72">
        <v>4.3899999999999997</v>
      </c>
      <c r="AN72" s="1">
        <v>1353.52</v>
      </c>
      <c r="AO72">
        <v>0.93320000000000003</v>
      </c>
      <c r="AP72" s="1">
        <v>1205.1600000000001</v>
      </c>
      <c r="AQ72" s="1">
        <v>1895.5</v>
      </c>
      <c r="AR72" s="1">
        <v>5655.71</v>
      </c>
      <c r="AS72">
        <v>524.62</v>
      </c>
      <c r="AT72">
        <v>366.43</v>
      </c>
      <c r="AU72" s="1">
        <v>9647.41</v>
      </c>
      <c r="AV72" s="1">
        <v>4300.88</v>
      </c>
      <c r="AW72">
        <v>0.38569999999999999</v>
      </c>
      <c r="AX72" s="1">
        <v>5365.41</v>
      </c>
      <c r="AY72">
        <v>0.48110000000000003</v>
      </c>
      <c r="AZ72">
        <v>988.29</v>
      </c>
      <c r="BA72">
        <v>8.8599999999999998E-2</v>
      </c>
      <c r="BB72">
        <v>496.91</v>
      </c>
      <c r="BC72">
        <v>4.4600000000000001E-2</v>
      </c>
      <c r="BD72" s="1">
        <v>11151.49</v>
      </c>
      <c r="BE72" s="1">
        <v>3150.08</v>
      </c>
      <c r="BF72">
        <v>0.55500000000000005</v>
      </c>
      <c r="BG72">
        <v>0.55369999999999997</v>
      </c>
      <c r="BH72">
        <v>0.21809999999999999</v>
      </c>
      <c r="BI72">
        <v>0.17649999999999999</v>
      </c>
      <c r="BJ72">
        <v>3.4799999999999998E-2</v>
      </c>
      <c r="BK72">
        <v>1.6799999999999999E-2</v>
      </c>
    </row>
    <row r="73" spans="1:63" x14ac:dyDescent="0.25">
      <c r="A73" t="s">
        <v>71</v>
      </c>
      <c r="B73">
        <v>43687</v>
      </c>
      <c r="C73">
        <v>39.950000000000003</v>
      </c>
      <c r="D73">
        <v>43.47</v>
      </c>
      <c r="E73" s="1">
        <v>1736.83</v>
      </c>
      <c r="F73" s="1">
        <v>1649.66</v>
      </c>
      <c r="G73">
        <v>4.4999999999999997E-3</v>
      </c>
      <c r="H73">
        <v>5.9999999999999995E-4</v>
      </c>
      <c r="I73">
        <v>3.0300000000000001E-2</v>
      </c>
      <c r="J73">
        <v>1.5E-3</v>
      </c>
      <c r="K73">
        <v>1.7299999999999999E-2</v>
      </c>
      <c r="L73">
        <v>0.89480000000000004</v>
      </c>
      <c r="M73">
        <v>5.11E-2</v>
      </c>
      <c r="N73">
        <v>0.66669999999999996</v>
      </c>
      <c r="O73">
        <v>1.6000000000000001E-3</v>
      </c>
      <c r="P73">
        <v>0.16339999999999999</v>
      </c>
      <c r="Q73" s="1">
        <v>49528.86</v>
      </c>
      <c r="R73">
        <v>0.30549999999999999</v>
      </c>
      <c r="S73">
        <v>0.17180000000000001</v>
      </c>
      <c r="T73">
        <v>0.52270000000000005</v>
      </c>
      <c r="U73">
        <v>13.58</v>
      </c>
      <c r="V73" s="1">
        <v>67130.91</v>
      </c>
      <c r="W73">
        <v>123.78</v>
      </c>
      <c r="X73" s="1">
        <v>94505.25</v>
      </c>
      <c r="Y73">
        <v>0.7339</v>
      </c>
      <c r="Z73">
        <v>0.19339999999999999</v>
      </c>
      <c r="AA73">
        <v>7.2700000000000001E-2</v>
      </c>
      <c r="AB73">
        <v>0.2661</v>
      </c>
      <c r="AC73">
        <v>94.51</v>
      </c>
      <c r="AD73" s="1">
        <v>2661.01</v>
      </c>
      <c r="AE73">
        <v>386.57</v>
      </c>
      <c r="AF73" s="13">
        <v>84499.73</v>
      </c>
      <c r="AG73" s="79" t="s">
        <v>759</v>
      </c>
      <c r="AH73" s="1">
        <v>26704</v>
      </c>
      <c r="AI73" s="1">
        <v>41831.51</v>
      </c>
      <c r="AJ73">
        <v>40.01</v>
      </c>
      <c r="AK73">
        <v>26.41</v>
      </c>
      <c r="AL73">
        <v>30.33</v>
      </c>
      <c r="AM73">
        <v>4.21</v>
      </c>
      <c r="AN73">
        <v>880.74</v>
      </c>
      <c r="AO73">
        <v>0.82779999999999998</v>
      </c>
      <c r="AP73" s="1">
        <v>1386.5</v>
      </c>
      <c r="AQ73" s="1">
        <v>2042.11</v>
      </c>
      <c r="AR73" s="1">
        <v>6003.33</v>
      </c>
      <c r="AS73">
        <v>515.39</v>
      </c>
      <c r="AT73">
        <v>352.94</v>
      </c>
      <c r="AU73" s="1">
        <v>10300.27</v>
      </c>
      <c r="AV73" s="1">
        <v>7658.4</v>
      </c>
      <c r="AW73">
        <v>0.62080000000000002</v>
      </c>
      <c r="AX73" s="1">
        <v>2408.54</v>
      </c>
      <c r="AY73">
        <v>0.19520000000000001</v>
      </c>
      <c r="AZ73" s="1">
        <v>1029.99</v>
      </c>
      <c r="BA73">
        <v>8.3500000000000005E-2</v>
      </c>
      <c r="BB73" s="1">
        <v>1238.8</v>
      </c>
      <c r="BC73">
        <v>0.1004</v>
      </c>
      <c r="BD73" s="1">
        <v>12335.73</v>
      </c>
      <c r="BE73" s="1">
        <v>6309.91</v>
      </c>
      <c r="BF73">
        <v>2.6107</v>
      </c>
      <c r="BG73">
        <v>0.51900000000000002</v>
      </c>
      <c r="BH73">
        <v>0.2235</v>
      </c>
      <c r="BI73">
        <v>0.20050000000000001</v>
      </c>
      <c r="BJ73">
        <v>3.6600000000000001E-2</v>
      </c>
      <c r="BK73">
        <v>2.0299999999999999E-2</v>
      </c>
    </row>
    <row r="74" spans="1:63" x14ac:dyDescent="0.25">
      <c r="A74" t="s">
        <v>72</v>
      </c>
      <c r="B74">
        <v>45252</v>
      </c>
      <c r="C74">
        <v>100.95</v>
      </c>
      <c r="D74">
        <v>9.77</v>
      </c>
      <c r="E74">
        <v>986.03</v>
      </c>
      <c r="F74">
        <v>971.21</v>
      </c>
      <c r="G74">
        <v>2.8999999999999998E-3</v>
      </c>
      <c r="H74">
        <v>1E-4</v>
      </c>
      <c r="I74">
        <v>3.3999999999999998E-3</v>
      </c>
      <c r="J74">
        <v>6.9999999999999999E-4</v>
      </c>
      <c r="K74">
        <v>7.1999999999999998E-3</v>
      </c>
      <c r="L74">
        <v>0.97199999999999998</v>
      </c>
      <c r="M74">
        <v>1.3599999999999999E-2</v>
      </c>
      <c r="N74">
        <v>0.40010000000000001</v>
      </c>
      <c r="O74">
        <v>2.1499999999999998E-2</v>
      </c>
      <c r="P74">
        <v>0.13339999999999999</v>
      </c>
      <c r="Q74" s="1">
        <v>51694.57</v>
      </c>
      <c r="R74">
        <v>0.28079999999999999</v>
      </c>
      <c r="S74">
        <v>0.16969999999999999</v>
      </c>
      <c r="T74">
        <v>0.5494</v>
      </c>
      <c r="U74">
        <v>9</v>
      </c>
      <c r="V74" s="1">
        <v>63374.77</v>
      </c>
      <c r="W74">
        <v>105.14</v>
      </c>
      <c r="X74" s="1">
        <v>174384.77</v>
      </c>
      <c r="Y74">
        <v>0.70150000000000001</v>
      </c>
      <c r="Z74">
        <v>0.17399999999999999</v>
      </c>
      <c r="AA74">
        <v>0.1245</v>
      </c>
      <c r="AB74">
        <v>0.29849999999999999</v>
      </c>
      <c r="AC74">
        <v>174.38</v>
      </c>
      <c r="AD74" s="1">
        <v>4961.5600000000004</v>
      </c>
      <c r="AE74">
        <v>483.81</v>
      </c>
      <c r="AF74" s="13">
        <v>143631.20000000001</v>
      </c>
      <c r="AG74" s="79" t="s">
        <v>759</v>
      </c>
      <c r="AH74" s="1">
        <v>32678</v>
      </c>
      <c r="AI74" s="1">
        <v>53362.01</v>
      </c>
      <c r="AJ74">
        <v>41.54</v>
      </c>
      <c r="AK74">
        <v>27.32</v>
      </c>
      <c r="AL74">
        <v>30.71</v>
      </c>
      <c r="AM74">
        <v>4.47</v>
      </c>
      <c r="AN74" s="1">
        <v>1100.71</v>
      </c>
      <c r="AO74">
        <v>0.99960000000000004</v>
      </c>
      <c r="AP74" s="1">
        <v>1452.67</v>
      </c>
      <c r="AQ74" s="1">
        <v>2097.9499999999998</v>
      </c>
      <c r="AR74" s="1">
        <v>5797.62</v>
      </c>
      <c r="AS74">
        <v>560.76</v>
      </c>
      <c r="AT74">
        <v>303.01</v>
      </c>
      <c r="AU74" s="1">
        <v>10212.01</v>
      </c>
      <c r="AV74" s="1">
        <v>5887.23</v>
      </c>
      <c r="AW74">
        <v>0.4672</v>
      </c>
      <c r="AX74" s="1">
        <v>4425.8999999999996</v>
      </c>
      <c r="AY74">
        <v>0.3513</v>
      </c>
      <c r="AZ74" s="1">
        <v>1347.85</v>
      </c>
      <c r="BA74">
        <v>0.107</v>
      </c>
      <c r="BB74">
        <v>939.03</v>
      </c>
      <c r="BC74">
        <v>7.4499999999999997E-2</v>
      </c>
      <c r="BD74" s="1">
        <v>12600.01</v>
      </c>
      <c r="BE74" s="1">
        <v>5021.1400000000003</v>
      </c>
      <c r="BF74">
        <v>1.3291999999999999</v>
      </c>
      <c r="BG74">
        <v>0.51290000000000002</v>
      </c>
      <c r="BH74">
        <v>0.2316</v>
      </c>
      <c r="BI74">
        <v>0.18840000000000001</v>
      </c>
      <c r="BJ74">
        <v>4.2200000000000001E-2</v>
      </c>
      <c r="BK74">
        <v>2.4799999999999999E-2</v>
      </c>
    </row>
    <row r="75" spans="1:63" x14ac:dyDescent="0.25">
      <c r="A75" t="s">
        <v>73</v>
      </c>
      <c r="B75">
        <v>43695</v>
      </c>
      <c r="C75">
        <v>67.38</v>
      </c>
      <c r="D75">
        <v>32.39</v>
      </c>
      <c r="E75" s="1">
        <v>2182.33</v>
      </c>
      <c r="F75" s="1">
        <v>2015.93</v>
      </c>
      <c r="G75">
        <v>7.4999999999999997E-3</v>
      </c>
      <c r="H75">
        <v>8.0000000000000004E-4</v>
      </c>
      <c r="I75">
        <v>2.3599999999999999E-2</v>
      </c>
      <c r="J75">
        <v>1.1999999999999999E-3</v>
      </c>
      <c r="K75">
        <v>2.81E-2</v>
      </c>
      <c r="L75">
        <v>0.8952</v>
      </c>
      <c r="M75">
        <v>4.36E-2</v>
      </c>
      <c r="N75">
        <v>0.54620000000000002</v>
      </c>
      <c r="O75">
        <v>5.3E-3</v>
      </c>
      <c r="P75">
        <v>0.15329999999999999</v>
      </c>
      <c r="Q75" s="1">
        <v>52672.5</v>
      </c>
      <c r="R75">
        <v>0.28689999999999999</v>
      </c>
      <c r="S75">
        <v>0.16639999999999999</v>
      </c>
      <c r="T75">
        <v>0.54659999999999997</v>
      </c>
      <c r="U75">
        <v>14.51</v>
      </c>
      <c r="V75" s="1">
        <v>72558.03</v>
      </c>
      <c r="W75">
        <v>146.13</v>
      </c>
      <c r="X75" s="1">
        <v>131977.51999999999</v>
      </c>
      <c r="Y75">
        <v>0.73880000000000001</v>
      </c>
      <c r="Z75">
        <v>0.2074</v>
      </c>
      <c r="AA75">
        <v>5.3800000000000001E-2</v>
      </c>
      <c r="AB75">
        <v>0.26119999999999999</v>
      </c>
      <c r="AC75">
        <v>131.97999999999999</v>
      </c>
      <c r="AD75" s="1">
        <v>3802.38</v>
      </c>
      <c r="AE75">
        <v>491.3</v>
      </c>
      <c r="AF75" s="13">
        <v>125024.38</v>
      </c>
      <c r="AG75" s="79" t="s">
        <v>759</v>
      </c>
      <c r="AH75" s="1">
        <v>29082</v>
      </c>
      <c r="AI75" s="1">
        <v>47044.480000000003</v>
      </c>
      <c r="AJ75">
        <v>43.03</v>
      </c>
      <c r="AK75">
        <v>26.68</v>
      </c>
      <c r="AL75">
        <v>32.24</v>
      </c>
      <c r="AM75">
        <v>4.01</v>
      </c>
      <c r="AN75">
        <v>923.82</v>
      </c>
      <c r="AO75">
        <v>1.0007999999999999</v>
      </c>
      <c r="AP75" s="1">
        <v>1292.3800000000001</v>
      </c>
      <c r="AQ75" s="1">
        <v>1845.62</v>
      </c>
      <c r="AR75" s="1">
        <v>5882</v>
      </c>
      <c r="AS75">
        <v>583.51</v>
      </c>
      <c r="AT75">
        <v>323.26</v>
      </c>
      <c r="AU75" s="1">
        <v>9926.77</v>
      </c>
      <c r="AV75" s="1">
        <v>6022.33</v>
      </c>
      <c r="AW75">
        <v>0.50480000000000003</v>
      </c>
      <c r="AX75" s="1">
        <v>3822.25</v>
      </c>
      <c r="AY75">
        <v>0.32040000000000002</v>
      </c>
      <c r="AZ75" s="1">
        <v>1058.3499999999999</v>
      </c>
      <c r="BA75">
        <v>8.8700000000000001E-2</v>
      </c>
      <c r="BB75" s="1">
        <v>1027.23</v>
      </c>
      <c r="BC75">
        <v>8.6099999999999996E-2</v>
      </c>
      <c r="BD75" s="1">
        <v>11930.16</v>
      </c>
      <c r="BE75" s="1">
        <v>4331.91</v>
      </c>
      <c r="BF75">
        <v>1.3836999999999999</v>
      </c>
      <c r="BG75">
        <v>0.52690000000000003</v>
      </c>
      <c r="BH75">
        <v>0.22</v>
      </c>
      <c r="BI75">
        <v>0.20369999999999999</v>
      </c>
      <c r="BJ75">
        <v>3.15E-2</v>
      </c>
      <c r="BK75">
        <v>1.78E-2</v>
      </c>
    </row>
    <row r="76" spans="1:63" x14ac:dyDescent="0.25">
      <c r="A76" t="s">
        <v>74</v>
      </c>
      <c r="B76">
        <v>43703</v>
      </c>
      <c r="C76">
        <v>21.14</v>
      </c>
      <c r="D76">
        <v>111.32</v>
      </c>
      <c r="E76" s="1">
        <v>2353.54</v>
      </c>
      <c r="F76" s="1">
        <v>2110.88</v>
      </c>
      <c r="G76">
        <v>3.8999999999999998E-3</v>
      </c>
      <c r="H76">
        <v>2.9999999999999997E-4</v>
      </c>
      <c r="I76">
        <v>0.34720000000000001</v>
      </c>
      <c r="J76">
        <v>1.5E-3</v>
      </c>
      <c r="K76">
        <v>8.9300000000000004E-2</v>
      </c>
      <c r="L76">
        <v>0.47520000000000001</v>
      </c>
      <c r="M76">
        <v>8.2600000000000007E-2</v>
      </c>
      <c r="N76">
        <v>0.82769999999999999</v>
      </c>
      <c r="O76">
        <v>2.7199999999999998E-2</v>
      </c>
      <c r="P76">
        <v>0.17510000000000001</v>
      </c>
      <c r="Q76" s="1">
        <v>54688.800000000003</v>
      </c>
      <c r="R76">
        <v>0.35980000000000001</v>
      </c>
      <c r="S76">
        <v>0.1694</v>
      </c>
      <c r="T76">
        <v>0.4708</v>
      </c>
      <c r="U76">
        <v>18.170000000000002</v>
      </c>
      <c r="V76" s="1">
        <v>76907.539999999994</v>
      </c>
      <c r="W76">
        <v>127.3</v>
      </c>
      <c r="X76" s="1">
        <v>69314</v>
      </c>
      <c r="Y76">
        <v>0.73360000000000003</v>
      </c>
      <c r="Z76">
        <v>0.20680000000000001</v>
      </c>
      <c r="AA76">
        <v>5.9499999999999997E-2</v>
      </c>
      <c r="AB76">
        <v>0.26640000000000003</v>
      </c>
      <c r="AC76">
        <v>69.31</v>
      </c>
      <c r="AD76" s="1">
        <v>2883.61</v>
      </c>
      <c r="AE76">
        <v>442.57</v>
      </c>
      <c r="AF76" s="13">
        <v>65945.259999999995</v>
      </c>
      <c r="AG76" s="79" t="s">
        <v>759</v>
      </c>
      <c r="AH76" s="1">
        <v>26501</v>
      </c>
      <c r="AI76" s="1">
        <v>37776.54</v>
      </c>
      <c r="AJ76">
        <v>52.42</v>
      </c>
      <c r="AK76">
        <v>36.31</v>
      </c>
      <c r="AL76">
        <v>41.4</v>
      </c>
      <c r="AM76">
        <v>4.63</v>
      </c>
      <c r="AN76">
        <v>789.5</v>
      </c>
      <c r="AO76">
        <v>1.0912999999999999</v>
      </c>
      <c r="AP76" s="1">
        <v>1758.57</v>
      </c>
      <c r="AQ76" s="1">
        <v>2324.5500000000002</v>
      </c>
      <c r="AR76" s="1">
        <v>6384.35</v>
      </c>
      <c r="AS76">
        <v>648.63</v>
      </c>
      <c r="AT76">
        <v>445.72</v>
      </c>
      <c r="AU76" s="1">
        <v>11561.83</v>
      </c>
      <c r="AV76" s="1">
        <v>9183.1299999999992</v>
      </c>
      <c r="AW76">
        <v>0.64349999999999996</v>
      </c>
      <c r="AX76" s="1">
        <v>2744.63</v>
      </c>
      <c r="AY76">
        <v>0.1923</v>
      </c>
      <c r="AZ76">
        <v>811.21</v>
      </c>
      <c r="BA76">
        <v>5.6800000000000003E-2</v>
      </c>
      <c r="BB76" s="1">
        <v>1532.45</v>
      </c>
      <c r="BC76">
        <v>0.1074</v>
      </c>
      <c r="BD76" s="1">
        <v>14271.42</v>
      </c>
      <c r="BE76" s="1">
        <v>6705.92</v>
      </c>
      <c r="BF76">
        <v>3.6612</v>
      </c>
      <c r="BG76">
        <v>0.50570000000000004</v>
      </c>
      <c r="BH76">
        <v>0.19939999999999999</v>
      </c>
      <c r="BI76">
        <v>0.24660000000000001</v>
      </c>
      <c r="BJ76">
        <v>3.44E-2</v>
      </c>
      <c r="BK76">
        <v>1.38E-2</v>
      </c>
    </row>
    <row r="77" spans="1:63" x14ac:dyDescent="0.25">
      <c r="A77" t="s">
        <v>75</v>
      </c>
      <c r="B77">
        <v>46946</v>
      </c>
      <c r="C77">
        <v>38.76</v>
      </c>
      <c r="D77">
        <v>92.17</v>
      </c>
      <c r="E77" s="1">
        <v>3572.51</v>
      </c>
      <c r="F77" s="1">
        <v>3381.99</v>
      </c>
      <c r="G77">
        <v>1.67E-2</v>
      </c>
      <c r="H77">
        <v>6.9999999999999999E-4</v>
      </c>
      <c r="I77">
        <v>9.1800000000000007E-2</v>
      </c>
      <c r="J77">
        <v>1.2999999999999999E-3</v>
      </c>
      <c r="K77">
        <v>5.16E-2</v>
      </c>
      <c r="L77">
        <v>0.78449999999999998</v>
      </c>
      <c r="M77">
        <v>5.3400000000000003E-2</v>
      </c>
      <c r="N77">
        <v>0.31640000000000001</v>
      </c>
      <c r="O77">
        <v>1.9300000000000001E-2</v>
      </c>
      <c r="P77">
        <v>0.12670000000000001</v>
      </c>
      <c r="Q77" s="1">
        <v>58431.77</v>
      </c>
      <c r="R77">
        <v>0.27300000000000002</v>
      </c>
      <c r="S77">
        <v>0.2034</v>
      </c>
      <c r="T77">
        <v>0.52349999999999997</v>
      </c>
      <c r="U77">
        <v>21.75</v>
      </c>
      <c r="V77" s="1">
        <v>82541.25</v>
      </c>
      <c r="W77">
        <v>160.74</v>
      </c>
      <c r="X77" s="1">
        <v>150436.74</v>
      </c>
      <c r="Y77">
        <v>0.7722</v>
      </c>
      <c r="Z77">
        <v>0.1867</v>
      </c>
      <c r="AA77">
        <v>4.1099999999999998E-2</v>
      </c>
      <c r="AB77">
        <v>0.2278</v>
      </c>
      <c r="AC77">
        <v>150.44</v>
      </c>
      <c r="AD77" s="1">
        <v>6020.2</v>
      </c>
      <c r="AE77">
        <v>744.61</v>
      </c>
      <c r="AF77" s="13">
        <v>156849.74</v>
      </c>
      <c r="AG77" s="79" t="s">
        <v>759</v>
      </c>
      <c r="AH77" s="1">
        <v>37439</v>
      </c>
      <c r="AI77" s="1">
        <v>61606.35</v>
      </c>
      <c r="AJ77">
        <v>59.89</v>
      </c>
      <c r="AK77">
        <v>39.590000000000003</v>
      </c>
      <c r="AL77">
        <v>42.24</v>
      </c>
      <c r="AM77">
        <v>5.12</v>
      </c>
      <c r="AN77" s="1">
        <v>1497.83</v>
      </c>
      <c r="AO77">
        <v>0.93630000000000002</v>
      </c>
      <c r="AP77" s="1">
        <v>1243.1600000000001</v>
      </c>
      <c r="AQ77" s="1">
        <v>1894.49</v>
      </c>
      <c r="AR77" s="1">
        <v>5971.74</v>
      </c>
      <c r="AS77">
        <v>589.84</v>
      </c>
      <c r="AT77">
        <v>284.88</v>
      </c>
      <c r="AU77" s="1">
        <v>9984.1</v>
      </c>
      <c r="AV77" s="1">
        <v>4360.71</v>
      </c>
      <c r="AW77">
        <v>0.37559999999999999</v>
      </c>
      <c r="AX77" s="1">
        <v>5728.15</v>
      </c>
      <c r="AY77">
        <v>0.49340000000000001</v>
      </c>
      <c r="AZ77">
        <v>895.1</v>
      </c>
      <c r="BA77">
        <v>7.7100000000000002E-2</v>
      </c>
      <c r="BB77">
        <v>625.23</v>
      </c>
      <c r="BC77">
        <v>5.3900000000000003E-2</v>
      </c>
      <c r="BD77" s="1">
        <v>11609.19</v>
      </c>
      <c r="BE77" s="1">
        <v>2689.14</v>
      </c>
      <c r="BF77">
        <v>0.54700000000000004</v>
      </c>
      <c r="BG77">
        <v>0.55500000000000005</v>
      </c>
      <c r="BH77">
        <v>0.2175</v>
      </c>
      <c r="BI77">
        <v>0.1772</v>
      </c>
      <c r="BJ77">
        <v>3.5200000000000002E-2</v>
      </c>
      <c r="BK77">
        <v>1.4999999999999999E-2</v>
      </c>
    </row>
    <row r="78" spans="1:63" x14ac:dyDescent="0.25">
      <c r="A78" t="s">
        <v>76</v>
      </c>
      <c r="B78">
        <v>48314</v>
      </c>
      <c r="C78">
        <v>40.049999999999997</v>
      </c>
      <c r="D78">
        <v>82.62</v>
      </c>
      <c r="E78" s="1">
        <v>3308.74</v>
      </c>
      <c r="F78" s="1">
        <v>3210.63</v>
      </c>
      <c r="G78">
        <v>1.9199999999999998E-2</v>
      </c>
      <c r="H78">
        <v>5.9999999999999995E-4</v>
      </c>
      <c r="I78">
        <v>1.4800000000000001E-2</v>
      </c>
      <c r="J78">
        <v>1.1999999999999999E-3</v>
      </c>
      <c r="K78">
        <v>2.5899999999999999E-2</v>
      </c>
      <c r="L78">
        <v>0.91549999999999998</v>
      </c>
      <c r="M78">
        <v>2.2800000000000001E-2</v>
      </c>
      <c r="N78">
        <v>0.16339999999999999</v>
      </c>
      <c r="O78">
        <v>9.4000000000000004E-3</v>
      </c>
      <c r="P78">
        <v>0.1085</v>
      </c>
      <c r="Q78" s="1">
        <v>61337.46</v>
      </c>
      <c r="R78">
        <v>0.2419</v>
      </c>
      <c r="S78">
        <v>0.18690000000000001</v>
      </c>
      <c r="T78">
        <v>0.57120000000000004</v>
      </c>
      <c r="U78">
        <v>18.3</v>
      </c>
      <c r="V78" s="1">
        <v>86516.17</v>
      </c>
      <c r="W78">
        <v>178.14</v>
      </c>
      <c r="X78" s="1">
        <v>192075.8</v>
      </c>
      <c r="Y78">
        <v>0.82640000000000002</v>
      </c>
      <c r="Z78">
        <v>0.13600000000000001</v>
      </c>
      <c r="AA78">
        <v>3.7600000000000001E-2</v>
      </c>
      <c r="AB78">
        <v>0.1736</v>
      </c>
      <c r="AC78">
        <v>192.08</v>
      </c>
      <c r="AD78" s="1">
        <v>7299.68</v>
      </c>
      <c r="AE78">
        <v>899.31</v>
      </c>
      <c r="AF78" s="13">
        <v>200290.06</v>
      </c>
      <c r="AG78" s="79" t="s">
        <v>759</v>
      </c>
      <c r="AH78" s="1">
        <v>43770</v>
      </c>
      <c r="AI78" s="1">
        <v>79785.279999999999</v>
      </c>
      <c r="AJ78">
        <v>63.19</v>
      </c>
      <c r="AK78">
        <v>36.799999999999997</v>
      </c>
      <c r="AL78">
        <v>38.83</v>
      </c>
      <c r="AM78">
        <v>4.53</v>
      </c>
      <c r="AN78" s="1">
        <v>1953.74</v>
      </c>
      <c r="AO78">
        <v>0.75839999999999996</v>
      </c>
      <c r="AP78" s="1">
        <v>1266.76</v>
      </c>
      <c r="AQ78" s="1">
        <v>1868.38</v>
      </c>
      <c r="AR78" s="1">
        <v>6110.64</v>
      </c>
      <c r="AS78">
        <v>606.39</v>
      </c>
      <c r="AT78">
        <v>320.56</v>
      </c>
      <c r="AU78" s="1">
        <v>10172.73</v>
      </c>
      <c r="AV78" s="1">
        <v>3676.06</v>
      </c>
      <c r="AW78">
        <v>0.3261</v>
      </c>
      <c r="AX78" s="1">
        <v>6458.31</v>
      </c>
      <c r="AY78">
        <v>0.57289999999999996</v>
      </c>
      <c r="AZ78">
        <v>743.17</v>
      </c>
      <c r="BA78">
        <v>6.59E-2</v>
      </c>
      <c r="BB78">
        <v>394.68</v>
      </c>
      <c r="BC78">
        <v>3.5000000000000003E-2</v>
      </c>
      <c r="BD78" s="1">
        <v>11272.22</v>
      </c>
      <c r="BE78" s="1">
        <v>2217.34</v>
      </c>
      <c r="BF78">
        <v>0.30130000000000001</v>
      </c>
      <c r="BG78">
        <v>0.58440000000000003</v>
      </c>
      <c r="BH78">
        <v>0.22320000000000001</v>
      </c>
      <c r="BI78">
        <v>0.14000000000000001</v>
      </c>
      <c r="BJ78">
        <v>3.3799999999999997E-2</v>
      </c>
      <c r="BK78">
        <v>1.8700000000000001E-2</v>
      </c>
    </row>
    <row r="79" spans="1:63" x14ac:dyDescent="0.25">
      <c r="A79" t="s">
        <v>77</v>
      </c>
      <c r="B79">
        <v>43711</v>
      </c>
      <c r="C79">
        <v>18.100000000000001</v>
      </c>
      <c r="D79">
        <v>403.73</v>
      </c>
      <c r="E79" s="1">
        <v>7305.54</v>
      </c>
      <c r="F79" s="1">
        <v>5620.08</v>
      </c>
      <c r="G79">
        <v>4.7999999999999996E-3</v>
      </c>
      <c r="H79">
        <v>8.9999999999999998E-4</v>
      </c>
      <c r="I79">
        <v>0.3916</v>
      </c>
      <c r="J79">
        <v>1.4E-3</v>
      </c>
      <c r="K79">
        <v>9.5699999999999993E-2</v>
      </c>
      <c r="L79">
        <v>0.42180000000000001</v>
      </c>
      <c r="M79">
        <v>8.3699999999999997E-2</v>
      </c>
      <c r="N79">
        <v>0.85760000000000003</v>
      </c>
      <c r="O79">
        <v>3.39E-2</v>
      </c>
      <c r="P79">
        <v>0.17699999999999999</v>
      </c>
      <c r="Q79" s="1">
        <v>55007.31</v>
      </c>
      <c r="R79">
        <v>0.28649999999999998</v>
      </c>
      <c r="S79">
        <v>0.17030000000000001</v>
      </c>
      <c r="T79">
        <v>0.54320000000000002</v>
      </c>
      <c r="U79">
        <v>46.69</v>
      </c>
      <c r="V79" s="1">
        <v>77220.789999999994</v>
      </c>
      <c r="W79">
        <v>155.03</v>
      </c>
      <c r="X79" s="1">
        <v>70435.55</v>
      </c>
      <c r="Y79">
        <v>0.65700000000000003</v>
      </c>
      <c r="Z79">
        <v>0.28549999999999998</v>
      </c>
      <c r="AA79">
        <v>5.7500000000000002E-2</v>
      </c>
      <c r="AB79">
        <v>0.34300000000000003</v>
      </c>
      <c r="AC79">
        <v>70.44</v>
      </c>
      <c r="AD79" s="1">
        <v>3344.17</v>
      </c>
      <c r="AE79">
        <v>446.54</v>
      </c>
      <c r="AF79" s="13">
        <v>70341.350000000006</v>
      </c>
      <c r="AG79" s="79" t="s">
        <v>759</v>
      </c>
      <c r="AH79" s="1">
        <v>25147</v>
      </c>
      <c r="AI79" s="1">
        <v>36415.879999999997</v>
      </c>
      <c r="AJ79">
        <v>65.06</v>
      </c>
      <c r="AK79">
        <v>45.03</v>
      </c>
      <c r="AL79">
        <v>52.75</v>
      </c>
      <c r="AM79">
        <v>4.3899999999999997</v>
      </c>
      <c r="AN79">
        <v>0</v>
      </c>
      <c r="AO79">
        <v>1.2723</v>
      </c>
      <c r="AP79" s="1">
        <v>1820.1</v>
      </c>
      <c r="AQ79" s="1">
        <v>2371.77</v>
      </c>
      <c r="AR79" s="1">
        <v>6613.87</v>
      </c>
      <c r="AS79">
        <v>786.51</v>
      </c>
      <c r="AT79">
        <v>539.15</v>
      </c>
      <c r="AU79" s="1">
        <v>12131.4</v>
      </c>
      <c r="AV79" s="1">
        <v>9856.7099999999991</v>
      </c>
      <c r="AW79">
        <v>0.61270000000000002</v>
      </c>
      <c r="AX79" s="1">
        <v>3797.87</v>
      </c>
      <c r="AY79">
        <v>0.2361</v>
      </c>
      <c r="AZ79">
        <v>692.53</v>
      </c>
      <c r="BA79">
        <v>4.2999999999999997E-2</v>
      </c>
      <c r="BB79" s="1">
        <v>1739.72</v>
      </c>
      <c r="BC79">
        <v>0.1081</v>
      </c>
      <c r="BD79" s="1">
        <v>16086.83</v>
      </c>
      <c r="BE79" s="1">
        <v>5114.88</v>
      </c>
      <c r="BF79">
        <v>3.0674000000000001</v>
      </c>
      <c r="BG79">
        <v>0.46629999999999999</v>
      </c>
      <c r="BH79">
        <v>0.18709999999999999</v>
      </c>
      <c r="BI79">
        <v>0.30790000000000001</v>
      </c>
      <c r="BJ79">
        <v>2.6100000000000002E-2</v>
      </c>
      <c r="BK79">
        <v>1.2699999999999999E-2</v>
      </c>
    </row>
    <row r="80" spans="1:63" x14ac:dyDescent="0.25">
      <c r="A80" t="s">
        <v>78</v>
      </c>
      <c r="B80">
        <v>49833</v>
      </c>
      <c r="C80">
        <v>77.430000000000007</v>
      </c>
      <c r="D80">
        <v>29.47</v>
      </c>
      <c r="E80" s="1">
        <v>2282.04</v>
      </c>
      <c r="F80" s="1">
        <v>2083.16</v>
      </c>
      <c r="G80">
        <v>7.4999999999999997E-3</v>
      </c>
      <c r="H80">
        <v>1E-3</v>
      </c>
      <c r="I80">
        <v>3.5499999999999997E-2</v>
      </c>
      <c r="J80">
        <v>1.1999999999999999E-3</v>
      </c>
      <c r="K80">
        <v>3.3099999999999997E-2</v>
      </c>
      <c r="L80">
        <v>0.86129999999999995</v>
      </c>
      <c r="M80">
        <v>6.0400000000000002E-2</v>
      </c>
      <c r="N80">
        <v>0.56999999999999995</v>
      </c>
      <c r="O80">
        <v>5.4999999999999997E-3</v>
      </c>
      <c r="P80">
        <v>0.14349999999999999</v>
      </c>
      <c r="Q80" s="1">
        <v>54580.3</v>
      </c>
      <c r="R80">
        <v>0.27350000000000002</v>
      </c>
      <c r="S80">
        <v>0.16750000000000001</v>
      </c>
      <c r="T80">
        <v>0.55900000000000005</v>
      </c>
      <c r="U80">
        <v>15.61</v>
      </c>
      <c r="V80" s="1">
        <v>79342.97</v>
      </c>
      <c r="W80">
        <v>141.36000000000001</v>
      </c>
      <c r="X80" s="1">
        <v>145065.91</v>
      </c>
      <c r="Y80">
        <v>0.69950000000000001</v>
      </c>
      <c r="Z80">
        <v>0.2233</v>
      </c>
      <c r="AA80">
        <v>7.7200000000000005E-2</v>
      </c>
      <c r="AB80">
        <v>0.30049999999999999</v>
      </c>
      <c r="AC80">
        <v>145.07</v>
      </c>
      <c r="AD80" s="1">
        <v>4288.32</v>
      </c>
      <c r="AE80">
        <v>492.53</v>
      </c>
      <c r="AF80" s="13">
        <v>138615.38</v>
      </c>
      <c r="AG80" s="79" t="s">
        <v>759</v>
      </c>
      <c r="AH80" s="1">
        <v>29568</v>
      </c>
      <c r="AI80" s="1">
        <v>47823.96</v>
      </c>
      <c r="AJ80">
        <v>42.86</v>
      </c>
      <c r="AK80">
        <v>27.67</v>
      </c>
      <c r="AL80">
        <v>32.619999999999997</v>
      </c>
      <c r="AM80">
        <v>4.17</v>
      </c>
      <c r="AN80" s="1">
        <v>1246.6099999999999</v>
      </c>
      <c r="AO80">
        <v>0.95579999999999998</v>
      </c>
      <c r="AP80" s="1">
        <v>1341.51</v>
      </c>
      <c r="AQ80" s="1">
        <v>1846.65</v>
      </c>
      <c r="AR80" s="1">
        <v>6118.96</v>
      </c>
      <c r="AS80">
        <v>566.96</v>
      </c>
      <c r="AT80">
        <v>330.87</v>
      </c>
      <c r="AU80" s="1">
        <v>10204.950000000001</v>
      </c>
      <c r="AV80" s="1">
        <v>5879.97</v>
      </c>
      <c r="AW80">
        <v>0.48099999999999998</v>
      </c>
      <c r="AX80" s="1">
        <v>4164.41</v>
      </c>
      <c r="AY80">
        <v>0.3407</v>
      </c>
      <c r="AZ80" s="1">
        <v>1086.8499999999999</v>
      </c>
      <c r="BA80">
        <v>8.8900000000000007E-2</v>
      </c>
      <c r="BB80" s="1">
        <v>1092.2</v>
      </c>
      <c r="BC80">
        <v>8.9399999999999993E-2</v>
      </c>
      <c r="BD80" s="1">
        <v>12223.42</v>
      </c>
      <c r="BE80" s="1">
        <v>3996.17</v>
      </c>
      <c r="BF80">
        <v>1.2566999999999999</v>
      </c>
      <c r="BG80">
        <v>0.52869999999999995</v>
      </c>
      <c r="BH80">
        <v>0.21279999999999999</v>
      </c>
      <c r="BI80">
        <v>0.20430000000000001</v>
      </c>
      <c r="BJ80">
        <v>3.39E-2</v>
      </c>
      <c r="BK80">
        <v>2.0299999999999999E-2</v>
      </c>
    </row>
    <row r="81" spans="1:63" x14ac:dyDescent="0.25">
      <c r="A81" t="s">
        <v>79</v>
      </c>
      <c r="B81">
        <v>47175</v>
      </c>
      <c r="C81">
        <v>149.9</v>
      </c>
      <c r="D81">
        <v>9.61</v>
      </c>
      <c r="E81" s="1">
        <v>1439.94</v>
      </c>
      <c r="F81" s="1">
        <v>1356.91</v>
      </c>
      <c r="G81">
        <v>3.2000000000000002E-3</v>
      </c>
      <c r="H81">
        <v>5.9999999999999995E-4</v>
      </c>
      <c r="I81">
        <v>9.5999999999999992E-3</v>
      </c>
      <c r="J81">
        <v>1.1999999999999999E-3</v>
      </c>
      <c r="K81">
        <v>1.38E-2</v>
      </c>
      <c r="L81">
        <v>0.95150000000000001</v>
      </c>
      <c r="M81">
        <v>2.01E-2</v>
      </c>
      <c r="N81">
        <v>0.44280000000000003</v>
      </c>
      <c r="O81">
        <v>3.3E-3</v>
      </c>
      <c r="P81">
        <v>0.14610000000000001</v>
      </c>
      <c r="Q81" s="1">
        <v>49814.61</v>
      </c>
      <c r="R81">
        <v>0.32869999999999999</v>
      </c>
      <c r="S81">
        <v>0.18579999999999999</v>
      </c>
      <c r="T81">
        <v>0.4854</v>
      </c>
      <c r="U81">
        <v>10.5</v>
      </c>
      <c r="V81" s="1">
        <v>70685.850000000006</v>
      </c>
      <c r="W81">
        <v>132.29</v>
      </c>
      <c r="X81" s="1">
        <v>202199.47</v>
      </c>
      <c r="Y81">
        <v>0.61950000000000005</v>
      </c>
      <c r="Z81">
        <v>0.2029</v>
      </c>
      <c r="AA81">
        <v>0.17760000000000001</v>
      </c>
      <c r="AB81">
        <v>0.3805</v>
      </c>
      <c r="AC81">
        <v>202.2</v>
      </c>
      <c r="AD81" s="1">
        <v>5595.07</v>
      </c>
      <c r="AE81">
        <v>466.88</v>
      </c>
      <c r="AF81" s="13">
        <v>168714.13</v>
      </c>
      <c r="AG81" s="79" t="s">
        <v>759</v>
      </c>
      <c r="AH81" s="1">
        <v>32957</v>
      </c>
      <c r="AI81" s="1">
        <v>53405.86</v>
      </c>
      <c r="AJ81">
        <v>38.75</v>
      </c>
      <c r="AK81">
        <v>24.98</v>
      </c>
      <c r="AL81">
        <v>27.72</v>
      </c>
      <c r="AM81">
        <v>3.85</v>
      </c>
      <c r="AN81" s="1">
        <v>1307.7</v>
      </c>
      <c r="AO81">
        <v>1.0085</v>
      </c>
      <c r="AP81" s="1">
        <v>1448.2</v>
      </c>
      <c r="AQ81" s="1">
        <v>2146.67</v>
      </c>
      <c r="AR81" s="1">
        <v>5920.5</v>
      </c>
      <c r="AS81">
        <v>489.78</v>
      </c>
      <c r="AT81">
        <v>384.5</v>
      </c>
      <c r="AU81" s="1">
        <v>10389.65</v>
      </c>
      <c r="AV81" s="1">
        <v>5586.06</v>
      </c>
      <c r="AW81">
        <v>0.42970000000000003</v>
      </c>
      <c r="AX81" s="1">
        <v>5224.91</v>
      </c>
      <c r="AY81">
        <v>0.40189999999999998</v>
      </c>
      <c r="AZ81" s="1">
        <v>1153.92</v>
      </c>
      <c r="BA81">
        <v>8.8800000000000004E-2</v>
      </c>
      <c r="BB81" s="1">
        <v>1035.9100000000001</v>
      </c>
      <c r="BC81">
        <v>7.9699999999999993E-2</v>
      </c>
      <c r="BD81" s="1">
        <v>13000.81</v>
      </c>
      <c r="BE81" s="1">
        <v>3949.03</v>
      </c>
      <c r="BF81">
        <v>1.0098</v>
      </c>
      <c r="BG81">
        <v>0.49659999999999999</v>
      </c>
      <c r="BH81">
        <v>0.23549999999999999</v>
      </c>
      <c r="BI81">
        <v>0.20399999999999999</v>
      </c>
      <c r="BJ81">
        <v>3.6499999999999998E-2</v>
      </c>
      <c r="BK81">
        <v>2.7300000000000001E-2</v>
      </c>
    </row>
    <row r="82" spans="1:63" x14ac:dyDescent="0.25">
      <c r="A82" t="s">
        <v>80</v>
      </c>
      <c r="B82">
        <v>48793</v>
      </c>
      <c r="C82">
        <v>79.67</v>
      </c>
      <c r="D82">
        <v>15.2</v>
      </c>
      <c r="E82" s="1">
        <v>1210.6400000000001</v>
      </c>
      <c r="F82" s="1">
        <v>1153.05</v>
      </c>
      <c r="G82">
        <v>2.5999999999999999E-3</v>
      </c>
      <c r="H82">
        <v>4.0000000000000002E-4</v>
      </c>
      <c r="I82">
        <v>6.7000000000000002E-3</v>
      </c>
      <c r="J82">
        <v>1.2999999999999999E-3</v>
      </c>
      <c r="K82">
        <v>1.6500000000000001E-2</v>
      </c>
      <c r="L82">
        <v>0.95050000000000001</v>
      </c>
      <c r="M82">
        <v>2.1999999999999999E-2</v>
      </c>
      <c r="N82">
        <v>0.43209999999999998</v>
      </c>
      <c r="O82">
        <v>8.0000000000000004E-4</v>
      </c>
      <c r="P82">
        <v>0.14069999999999999</v>
      </c>
      <c r="Q82" s="1">
        <v>50834.5</v>
      </c>
      <c r="R82">
        <v>0.2823</v>
      </c>
      <c r="S82">
        <v>0.17069999999999999</v>
      </c>
      <c r="T82">
        <v>0.54700000000000004</v>
      </c>
      <c r="U82">
        <v>9.68</v>
      </c>
      <c r="V82" s="1">
        <v>64082.31</v>
      </c>
      <c r="W82">
        <v>120.79</v>
      </c>
      <c r="X82" s="1">
        <v>125844.91</v>
      </c>
      <c r="Y82">
        <v>0.88519999999999999</v>
      </c>
      <c r="Z82">
        <v>6.4600000000000005E-2</v>
      </c>
      <c r="AA82">
        <v>5.0200000000000002E-2</v>
      </c>
      <c r="AB82">
        <v>0.1148</v>
      </c>
      <c r="AC82">
        <v>125.84</v>
      </c>
      <c r="AD82" s="1">
        <v>3107.03</v>
      </c>
      <c r="AE82">
        <v>432.13</v>
      </c>
      <c r="AF82" s="13">
        <v>114742.87</v>
      </c>
      <c r="AG82" s="79" t="s">
        <v>759</v>
      </c>
      <c r="AH82" s="1">
        <v>32422</v>
      </c>
      <c r="AI82" s="1">
        <v>47932.2</v>
      </c>
      <c r="AJ82">
        <v>40.89</v>
      </c>
      <c r="AK82">
        <v>23.59</v>
      </c>
      <c r="AL82">
        <v>29.08</v>
      </c>
      <c r="AM82">
        <v>4.13</v>
      </c>
      <c r="AN82">
        <v>858.55</v>
      </c>
      <c r="AO82">
        <v>1.0724</v>
      </c>
      <c r="AP82" s="1">
        <v>1401.84</v>
      </c>
      <c r="AQ82" s="1">
        <v>2050.4299999999998</v>
      </c>
      <c r="AR82" s="1">
        <v>5620.89</v>
      </c>
      <c r="AS82">
        <v>460.47</v>
      </c>
      <c r="AT82">
        <v>269.38</v>
      </c>
      <c r="AU82" s="1">
        <v>9803.01</v>
      </c>
      <c r="AV82" s="1">
        <v>6649.28</v>
      </c>
      <c r="AW82">
        <v>0.56799999999999995</v>
      </c>
      <c r="AX82" s="1">
        <v>3093.13</v>
      </c>
      <c r="AY82">
        <v>0.26419999999999999</v>
      </c>
      <c r="AZ82" s="1">
        <v>1166.3399999999999</v>
      </c>
      <c r="BA82">
        <v>9.9599999999999994E-2</v>
      </c>
      <c r="BB82">
        <v>798.42</v>
      </c>
      <c r="BC82">
        <v>6.8199999999999997E-2</v>
      </c>
      <c r="BD82" s="1">
        <v>11707.18</v>
      </c>
      <c r="BE82" s="1">
        <v>5502.08</v>
      </c>
      <c r="BF82">
        <v>2.0145</v>
      </c>
      <c r="BG82">
        <v>0.51600000000000001</v>
      </c>
      <c r="BH82">
        <v>0.22420000000000001</v>
      </c>
      <c r="BI82">
        <v>0.20530000000000001</v>
      </c>
      <c r="BJ82">
        <v>3.5200000000000002E-2</v>
      </c>
      <c r="BK82">
        <v>1.9300000000000001E-2</v>
      </c>
    </row>
    <row r="83" spans="1:63" x14ac:dyDescent="0.25">
      <c r="A83" t="s">
        <v>81</v>
      </c>
      <c r="B83">
        <v>45260</v>
      </c>
      <c r="C83">
        <v>81.38</v>
      </c>
      <c r="D83">
        <v>11.65</v>
      </c>
      <c r="E83">
        <v>948.33</v>
      </c>
      <c r="F83">
        <v>902.75</v>
      </c>
      <c r="G83">
        <v>3.0999999999999999E-3</v>
      </c>
      <c r="H83">
        <v>4.0000000000000002E-4</v>
      </c>
      <c r="I83">
        <v>4.8999999999999998E-3</v>
      </c>
      <c r="J83">
        <v>1.4E-3</v>
      </c>
      <c r="K83">
        <v>2.9899999999999999E-2</v>
      </c>
      <c r="L83">
        <v>0.93820000000000003</v>
      </c>
      <c r="M83">
        <v>2.2100000000000002E-2</v>
      </c>
      <c r="N83">
        <v>0.39319999999999999</v>
      </c>
      <c r="O83">
        <v>1.8E-3</v>
      </c>
      <c r="P83">
        <v>0.1421</v>
      </c>
      <c r="Q83" s="1">
        <v>51358.83</v>
      </c>
      <c r="R83">
        <v>0.29570000000000002</v>
      </c>
      <c r="S83">
        <v>0.1696</v>
      </c>
      <c r="T83">
        <v>0.53469999999999995</v>
      </c>
      <c r="U83">
        <v>9</v>
      </c>
      <c r="V83" s="1">
        <v>62797.39</v>
      </c>
      <c r="W83">
        <v>101.54</v>
      </c>
      <c r="X83" s="1">
        <v>139512.45000000001</v>
      </c>
      <c r="Y83">
        <v>0.88219999999999998</v>
      </c>
      <c r="Z83">
        <v>7.1199999999999999E-2</v>
      </c>
      <c r="AA83">
        <v>4.6600000000000003E-2</v>
      </c>
      <c r="AB83">
        <v>0.1178</v>
      </c>
      <c r="AC83">
        <v>139.51</v>
      </c>
      <c r="AD83" s="1">
        <v>3470.22</v>
      </c>
      <c r="AE83">
        <v>460.06</v>
      </c>
      <c r="AF83" s="13">
        <v>121044.63</v>
      </c>
      <c r="AG83" s="79" t="s">
        <v>759</v>
      </c>
      <c r="AH83" s="1">
        <v>32390</v>
      </c>
      <c r="AI83" s="1">
        <v>47769.04</v>
      </c>
      <c r="AJ83">
        <v>41.11</v>
      </c>
      <c r="AK83">
        <v>23.52</v>
      </c>
      <c r="AL83">
        <v>28.96</v>
      </c>
      <c r="AM83">
        <v>4.4000000000000004</v>
      </c>
      <c r="AN83" s="1">
        <v>1305.1400000000001</v>
      </c>
      <c r="AO83">
        <v>1.3551</v>
      </c>
      <c r="AP83" s="1">
        <v>1553.31</v>
      </c>
      <c r="AQ83" s="1">
        <v>2086.2199999999998</v>
      </c>
      <c r="AR83" s="1">
        <v>5927.47</v>
      </c>
      <c r="AS83">
        <v>515.12</v>
      </c>
      <c r="AT83">
        <v>281.72000000000003</v>
      </c>
      <c r="AU83" s="1">
        <v>10363.84</v>
      </c>
      <c r="AV83" s="1">
        <v>6650.4</v>
      </c>
      <c r="AW83">
        <v>0.51759999999999995</v>
      </c>
      <c r="AX83" s="1">
        <v>4101.1499999999996</v>
      </c>
      <c r="AY83">
        <v>0.31919999999999998</v>
      </c>
      <c r="AZ83" s="1">
        <v>1335.23</v>
      </c>
      <c r="BA83">
        <v>0.10390000000000001</v>
      </c>
      <c r="BB83">
        <v>762.42</v>
      </c>
      <c r="BC83">
        <v>5.9299999999999999E-2</v>
      </c>
      <c r="BD83" s="1">
        <v>12849.2</v>
      </c>
      <c r="BE83" s="1">
        <v>5390.82</v>
      </c>
      <c r="BF83">
        <v>1.9301999999999999</v>
      </c>
      <c r="BG83">
        <v>0.51749999999999996</v>
      </c>
      <c r="BH83">
        <v>0.21959999999999999</v>
      </c>
      <c r="BI83">
        <v>0.20780000000000001</v>
      </c>
      <c r="BJ83">
        <v>3.73E-2</v>
      </c>
      <c r="BK83">
        <v>1.78E-2</v>
      </c>
    </row>
    <row r="84" spans="1:63" x14ac:dyDescent="0.25">
      <c r="A84" t="s">
        <v>82</v>
      </c>
      <c r="B84">
        <v>50419</v>
      </c>
      <c r="C84">
        <v>77.19</v>
      </c>
      <c r="D84">
        <v>22.16</v>
      </c>
      <c r="E84" s="1">
        <v>1710.43</v>
      </c>
      <c r="F84" s="1">
        <v>1643.78</v>
      </c>
      <c r="G84">
        <v>3.5999999999999999E-3</v>
      </c>
      <c r="H84">
        <v>5.0000000000000001E-4</v>
      </c>
      <c r="I84">
        <v>8.8999999999999999E-3</v>
      </c>
      <c r="J84">
        <v>1.1999999999999999E-3</v>
      </c>
      <c r="K84">
        <v>1.7600000000000001E-2</v>
      </c>
      <c r="L84">
        <v>0.9456</v>
      </c>
      <c r="M84">
        <v>2.2599999999999999E-2</v>
      </c>
      <c r="N84">
        <v>0.3881</v>
      </c>
      <c r="O84">
        <v>1.9E-3</v>
      </c>
      <c r="P84">
        <v>0.12590000000000001</v>
      </c>
      <c r="Q84" s="1">
        <v>52579.92</v>
      </c>
      <c r="R84">
        <v>0.27600000000000002</v>
      </c>
      <c r="S84">
        <v>0.1676</v>
      </c>
      <c r="T84">
        <v>0.55640000000000001</v>
      </c>
      <c r="U84">
        <v>12.34</v>
      </c>
      <c r="V84" s="1">
        <v>70933.42</v>
      </c>
      <c r="W84">
        <v>133.66999999999999</v>
      </c>
      <c r="X84" s="1">
        <v>138271.6</v>
      </c>
      <c r="Y84">
        <v>0.82930000000000004</v>
      </c>
      <c r="Z84">
        <v>0.1148</v>
      </c>
      <c r="AA84">
        <v>5.5899999999999998E-2</v>
      </c>
      <c r="AB84">
        <v>0.17069999999999999</v>
      </c>
      <c r="AC84">
        <v>138.27000000000001</v>
      </c>
      <c r="AD84" s="1">
        <v>3961.67</v>
      </c>
      <c r="AE84">
        <v>520.77</v>
      </c>
      <c r="AF84" s="13">
        <v>132333.76000000001</v>
      </c>
      <c r="AG84" s="79" t="s">
        <v>759</v>
      </c>
      <c r="AH84" s="1">
        <v>32863</v>
      </c>
      <c r="AI84" s="1">
        <v>51675.41</v>
      </c>
      <c r="AJ84">
        <v>46.03</v>
      </c>
      <c r="AK84">
        <v>27.32</v>
      </c>
      <c r="AL84">
        <v>32.630000000000003</v>
      </c>
      <c r="AM84">
        <v>4.59</v>
      </c>
      <c r="AN84" s="1">
        <v>1232.98</v>
      </c>
      <c r="AO84">
        <v>1.0710999999999999</v>
      </c>
      <c r="AP84" s="1">
        <v>1324.72</v>
      </c>
      <c r="AQ84" s="1">
        <v>1955.71</v>
      </c>
      <c r="AR84" s="1">
        <v>5620.29</v>
      </c>
      <c r="AS84">
        <v>487.99</v>
      </c>
      <c r="AT84">
        <v>268.44</v>
      </c>
      <c r="AU84" s="1">
        <v>9657.14</v>
      </c>
      <c r="AV84" s="1">
        <v>5658.61</v>
      </c>
      <c r="AW84">
        <v>0.4869</v>
      </c>
      <c r="AX84" s="1">
        <v>4110.21</v>
      </c>
      <c r="AY84">
        <v>0.35370000000000001</v>
      </c>
      <c r="AZ84" s="1">
        <v>1151.82</v>
      </c>
      <c r="BA84">
        <v>9.9099999999999994E-2</v>
      </c>
      <c r="BB84">
        <v>700.76</v>
      </c>
      <c r="BC84">
        <v>6.0299999999999999E-2</v>
      </c>
      <c r="BD84" s="1">
        <v>11621.4</v>
      </c>
      <c r="BE84" s="1">
        <v>4573.07</v>
      </c>
      <c r="BF84">
        <v>1.2810999999999999</v>
      </c>
      <c r="BG84">
        <v>0.52859999999999996</v>
      </c>
      <c r="BH84">
        <v>0.22489999999999999</v>
      </c>
      <c r="BI84">
        <v>0.188</v>
      </c>
      <c r="BJ84">
        <v>3.7699999999999997E-2</v>
      </c>
      <c r="BK84">
        <v>2.0799999999999999E-2</v>
      </c>
    </row>
    <row r="85" spans="1:63" x14ac:dyDescent="0.25">
      <c r="A85" t="s">
        <v>83</v>
      </c>
      <c r="B85">
        <v>45278</v>
      </c>
      <c r="C85">
        <v>184.67</v>
      </c>
      <c r="D85">
        <v>10.58</v>
      </c>
      <c r="E85" s="1">
        <v>1954.52</v>
      </c>
      <c r="F85" s="1">
        <v>1823.16</v>
      </c>
      <c r="G85">
        <v>4.0000000000000001E-3</v>
      </c>
      <c r="H85">
        <v>5.0000000000000001E-4</v>
      </c>
      <c r="I85">
        <v>9.7999999999999997E-3</v>
      </c>
      <c r="J85">
        <v>1.1999999999999999E-3</v>
      </c>
      <c r="K85">
        <v>1.34E-2</v>
      </c>
      <c r="L85">
        <v>0.94750000000000001</v>
      </c>
      <c r="M85">
        <v>2.3699999999999999E-2</v>
      </c>
      <c r="N85">
        <v>0.49459999999999998</v>
      </c>
      <c r="O85">
        <v>1.4500000000000001E-2</v>
      </c>
      <c r="P85">
        <v>0.14990000000000001</v>
      </c>
      <c r="Q85" s="1">
        <v>49898.87</v>
      </c>
      <c r="R85">
        <v>0.2903</v>
      </c>
      <c r="S85">
        <v>0.18379999999999999</v>
      </c>
      <c r="T85">
        <v>0.52590000000000003</v>
      </c>
      <c r="U85">
        <v>14.45</v>
      </c>
      <c r="V85" s="1">
        <v>69726.27</v>
      </c>
      <c r="W85">
        <v>130.96</v>
      </c>
      <c r="X85" s="1">
        <v>193649.38</v>
      </c>
      <c r="Y85">
        <v>0.62080000000000002</v>
      </c>
      <c r="Z85">
        <v>0.19819999999999999</v>
      </c>
      <c r="AA85">
        <v>0.18099999999999999</v>
      </c>
      <c r="AB85">
        <v>0.37919999999999998</v>
      </c>
      <c r="AC85">
        <v>193.65</v>
      </c>
      <c r="AD85" s="1">
        <v>5440.38</v>
      </c>
      <c r="AE85">
        <v>468.11</v>
      </c>
      <c r="AF85" s="13">
        <v>166252.85</v>
      </c>
      <c r="AG85" s="79" t="s">
        <v>759</v>
      </c>
      <c r="AH85" s="1">
        <v>31167</v>
      </c>
      <c r="AI85" s="1">
        <v>52810.52</v>
      </c>
      <c r="AJ85">
        <v>38.5</v>
      </c>
      <c r="AK85">
        <v>25.38</v>
      </c>
      <c r="AL85">
        <v>29.05</v>
      </c>
      <c r="AM85">
        <v>4.12</v>
      </c>
      <c r="AN85">
        <v>758.86</v>
      </c>
      <c r="AO85">
        <v>0.90439999999999998</v>
      </c>
      <c r="AP85" s="1">
        <v>1482.24</v>
      </c>
      <c r="AQ85" s="1">
        <v>2166.04</v>
      </c>
      <c r="AR85" s="1">
        <v>5973.7</v>
      </c>
      <c r="AS85">
        <v>504.35</v>
      </c>
      <c r="AT85">
        <v>380.56</v>
      </c>
      <c r="AU85" s="1">
        <v>10506.89</v>
      </c>
      <c r="AV85" s="1">
        <v>5754.36</v>
      </c>
      <c r="AW85">
        <v>0.44429999999999997</v>
      </c>
      <c r="AX85" s="1">
        <v>5030.16</v>
      </c>
      <c r="AY85">
        <v>0.38829999999999998</v>
      </c>
      <c r="AZ85" s="1">
        <v>1081.02</v>
      </c>
      <c r="BA85">
        <v>8.3500000000000005E-2</v>
      </c>
      <c r="BB85" s="1">
        <v>1087.24</v>
      </c>
      <c r="BC85">
        <v>8.3900000000000002E-2</v>
      </c>
      <c r="BD85" s="1">
        <v>12952.79</v>
      </c>
      <c r="BE85" s="1">
        <v>4013.82</v>
      </c>
      <c r="BF85">
        <v>1.0396000000000001</v>
      </c>
      <c r="BG85">
        <v>0.50349999999999995</v>
      </c>
      <c r="BH85">
        <v>0.2402</v>
      </c>
      <c r="BI85">
        <v>0.1953</v>
      </c>
      <c r="BJ85">
        <v>3.6999999999999998E-2</v>
      </c>
      <c r="BK85">
        <v>2.4E-2</v>
      </c>
    </row>
    <row r="86" spans="1:63" x14ac:dyDescent="0.25">
      <c r="A86" t="s">
        <v>84</v>
      </c>
      <c r="B86">
        <v>47258</v>
      </c>
      <c r="C86">
        <v>64.569999999999993</v>
      </c>
      <c r="D86">
        <v>12.8</v>
      </c>
      <c r="E86">
        <v>826.24</v>
      </c>
      <c r="F86">
        <v>865.04</v>
      </c>
      <c r="G86">
        <v>7.1000000000000004E-3</v>
      </c>
      <c r="H86">
        <v>4.0000000000000002E-4</v>
      </c>
      <c r="I86">
        <v>8.8000000000000005E-3</v>
      </c>
      <c r="J86">
        <v>5.0000000000000001E-4</v>
      </c>
      <c r="K86">
        <v>4.2900000000000001E-2</v>
      </c>
      <c r="L86">
        <v>0.91779999999999995</v>
      </c>
      <c r="M86">
        <v>2.2499999999999999E-2</v>
      </c>
      <c r="N86">
        <v>0.25090000000000001</v>
      </c>
      <c r="O86">
        <v>4.8999999999999998E-3</v>
      </c>
      <c r="P86">
        <v>0.1154</v>
      </c>
      <c r="Q86" s="1">
        <v>52533.47</v>
      </c>
      <c r="R86">
        <v>0.31640000000000001</v>
      </c>
      <c r="S86">
        <v>0.18</v>
      </c>
      <c r="T86">
        <v>0.50360000000000005</v>
      </c>
      <c r="U86">
        <v>8.5</v>
      </c>
      <c r="V86" s="1">
        <v>63593.919999999998</v>
      </c>
      <c r="W86">
        <v>94.32</v>
      </c>
      <c r="X86" s="1">
        <v>165374.65</v>
      </c>
      <c r="Y86">
        <v>0.88049999999999995</v>
      </c>
      <c r="Z86">
        <v>7.17E-2</v>
      </c>
      <c r="AA86">
        <v>4.7800000000000002E-2</v>
      </c>
      <c r="AB86">
        <v>0.1195</v>
      </c>
      <c r="AC86">
        <v>165.37</v>
      </c>
      <c r="AD86" s="1">
        <v>4299.8999999999996</v>
      </c>
      <c r="AE86">
        <v>570.02</v>
      </c>
      <c r="AF86" s="13">
        <v>135398.18</v>
      </c>
      <c r="AG86" s="79" t="s">
        <v>759</v>
      </c>
      <c r="AH86" s="1">
        <v>35924</v>
      </c>
      <c r="AI86" s="1">
        <v>58790.8</v>
      </c>
      <c r="AJ86">
        <v>41.68</v>
      </c>
      <c r="AK86">
        <v>24.14</v>
      </c>
      <c r="AL86">
        <v>29.05</v>
      </c>
      <c r="AM86">
        <v>4.57</v>
      </c>
      <c r="AN86" s="1">
        <v>1611.25</v>
      </c>
      <c r="AO86">
        <v>1.2341</v>
      </c>
      <c r="AP86" s="1">
        <v>1419.52</v>
      </c>
      <c r="AQ86" s="1">
        <v>1968.65</v>
      </c>
      <c r="AR86" s="1">
        <v>5810.02</v>
      </c>
      <c r="AS86">
        <v>430.58</v>
      </c>
      <c r="AT86">
        <v>383.16</v>
      </c>
      <c r="AU86" s="1">
        <v>10011.93</v>
      </c>
      <c r="AV86" s="1">
        <v>5009.8</v>
      </c>
      <c r="AW86">
        <v>0.42109999999999997</v>
      </c>
      <c r="AX86" s="1">
        <v>4773.9799999999996</v>
      </c>
      <c r="AY86">
        <v>0.40129999999999999</v>
      </c>
      <c r="AZ86" s="1">
        <v>1597.67</v>
      </c>
      <c r="BA86">
        <v>0.1343</v>
      </c>
      <c r="BB86">
        <v>514.91</v>
      </c>
      <c r="BC86">
        <v>4.3299999999999998E-2</v>
      </c>
      <c r="BD86" s="1">
        <v>11896.36</v>
      </c>
      <c r="BE86" s="1">
        <v>4694.96</v>
      </c>
      <c r="BF86">
        <v>1.1739999999999999</v>
      </c>
      <c r="BG86">
        <v>0.53439999999999999</v>
      </c>
      <c r="BH86">
        <v>0.20319999999999999</v>
      </c>
      <c r="BI86">
        <v>0.19700000000000001</v>
      </c>
      <c r="BJ86">
        <v>4.02E-2</v>
      </c>
      <c r="BK86">
        <v>2.5100000000000001E-2</v>
      </c>
    </row>
    <row r="87" spans="1:63" x14ac:dyDescent="0.25">
      <c r="A87" t="s">
        <v>85</v>
      </c>
      <c r="B87">
        <v>43729</v>
      </c>
      <c r="C87">
        <v>103.19</v>
      </c>
      <c r="D87">
        <v>22.41</v>
      </c>
      <c r="E87" s="1">
        <v>2312.0300000000002</v>
      </c>
      <c r="F87" s="1">
        <v>2232.8200000000002</v>
      </c>
      <c r="G87">
        <v>5.8999999999999999E-3</v>
      </c>
      <c r="H87">
        <v>1.4E-3</v>
      </c>
      <c r="I87">
        <v>1.26E-2</v>
      </c>
      <c r="J87">
        <v>1E-3</v>
      </c>
      <c r="K87">
        <v>4.0599999999999997E-2</v>
      </c>
      <c r="L87">
        <v>0.91090000000000004</v>
      </c>
      <c r="M87">
        <v>2.75E-2</v>
      </c>
      <c r="N87">
        <v>0.41789999999999999</v>
      </c>
      <c r="O87">
        <v>8.0999999999999996E-3</v>
      </c>
      <c r="P87">
        <v>0.1444</v>
      </c>
      <c r="Q87" s="1">
        <v>53851.93</v>
      </c>
      <c r="R87">
        <v>0.26390000000000002</v>
      </c>
      <c r="S87">
        <v>0.1641</v>
      </c>
      <c r="T87">
        <v>0.57199999999999995</v>
      </c>
      <c r="U87">
        <v>15.39</v>
      </c>
      <c r="V87" s="1">
        <v>72570.86</v>
      </c>
      <c r="W87">
        <v>146.38</v>
      </c>
      <c r="X87" s="1">
        <v>132831.19</v>
      </c>
      <c r="Y87">
        <v>0.79749999999999999</v>
      </c>
      <c r="Z87">
        <v>0.15579999999999999</v>
      </c>
      <c r="AA87">
        <v>4.6699999999999998E-2</v>
      </c>
      <c r="AB87">
        <v>0.20250000000000001</v>
      </c>
      <c r="AC87">
        <v>132.83000000000001</v>
      </c>
      <c r="AD87" s="1">
        <v>3902.71</v>
      </c>
      <c r="AE87">
        <v>512.61</v>
      </c>
      <c r="AF87" s="13">
        <v>122996.51</v>
      </c>
      <c r="AG87" s="79" t="s">
        <v>759</v>
      </c>
      <c r="AH87" s="1">
        <v>31694</v>
      </c>
      <c r="AI87" s="1">
        <v>49905.919999999998</v>
      </c>
      <c r="AJ87">
        <v>44.9</v>
      </c>
      <c r="AK87">
        <v>27.35</v>
      </c>
      <c r="AL87">
        <v>33.340000000000003</v>
      </c>
      <c r="AM87">
        <v>3.81</v>
      </c>
      <c r="AN87" s="1">
        <v>1042.27</v>
      </c>
      <c r="AO87">
        <v>1.0509999999999999</v>
      </c>
      <c r="AP87" s="1">
        <v>1200.69</v>
      </c>
      <c r="AQ87" s="1">
        <v>1758.76</v>
      </c>
      <c r="AR87" s="1">
        <v>5616.69</v>
      </c>
      <c r="AS87">
        <v>530.77</v>
      </c>
      <c r="AT87">
        <v>273.92</v>
      </c>
      <c r="AU87" s="1">
        <v>9380.84</v>
      </c>
      <c r="AV87" s="1">
        <v>5634.86</v>
      </c>
      <c r="AW87">
        <v>0.49640000000000001</v>
      </c>
      <c r="AX87" s="1">
        <v>3933.91</v>
      </c>
      <c r="AY87">
        <v>0.34649999999999997</v>
      </c>
      <c r="AZ87" s="1">
        <v>1022.53</v>
      </c>
      <c r="BA87">
        <v>9.01E-2</v>
      </c>
      <c r="BB87">
        <v>760.76</v>
      </c>
      <c r="BC87">
        <v>6.7000000000000004E-2</v>
      </c>
      <c r="BD87" s="1">
        <v>11352.06</v>
      </c>
      <c r="BE87" s="1">
        <v>4325.8900000000003</v>
      </c>
      <c r="BF87">
        <v>1.2996000000000001</v>
      </c>
      <c r="BG87">
        <v>0.53920000000000001</v>
      </c>
      <c r="BH87">
        <v>0.2215</v>
      </c>
      <c r="BI87">
        <v>0.18160000000000001</v>
      </c>
      <c r="BJ87">
        <v>3.2899999999999999E-2</v>
      </c>
      <c r="BK87">
        <v>2.4799999999999999E-2</v>
      </c>
    </row>
    <row r="88" spans="1:63" x14ac:dyDescent="0.25">
      <c r="A88" t="s">
        <v>86</v>
      </c>
      <c r="B88">
        <v>47829</v>
      </c>
      <c r="C88">
        <v>80.52</v>
      </c>
      <c r="D88">
        <v>13.49</v>
      </c>
      <c r="E88" s="1">
        <v>1086.01</v>
      </c>
      <c r="F88" s="1">
        <v>1082.29</v>
      </c>
      <c r="G88">
        <v>3.7000000000000002E-3</v>
      </c>
      <c r="H88">
        <v>1.5E-3</v>
      </c>
      <c r="I88">
        <v>5.7000000000000002E-3</v>
      </c>
      <c r="J88">
        <v>8.9999999999999998E-4</v>
      </c>
      <c r="K88">
        <v>3.1199999999999999E-2</v>
      </c>
      <c r="L88">
        <v>0.93630000000000002</v>
      </c>
      <c r="M88">
        <v>2.06E-2</v>
      </c>
      <c r="N88">
        <v>0.27010000000000001</v>
      </c>
      <c r="O88">
        <v>1.9E-3</v>
      </c>
      <c r="P88">
        <v>0.12709999999999999</v>
      </c>
      <c r="Q88" s="1">
        <v>53320.07</v>
      </c>
      <c r="R88">
        <v>0.27279999999999999</v>
      </c>
      <c r="S88">
        <v>0.17649999999999999</v>
      </c>
      <c r="T88">
        <v>0.55069999999999997</v>
      </c>
      <c r="U88">
        <v>8.39</v>
      </c>
      <c r="V88" s="1">
        <v>67025.69</v>
      </c>
      <c r="W88">
        <v>125.55</v>
      </c>
      <c r="X88" s="1">
        <v>147188.95000000001</v>
      </c>
      <c r="Y88">
        <v>0.9073</v>
      </c>
      <c r="Z88">
        <v>4.9000000000000002E-2</v>
      </c>
      <c r="AA88">
        <v>4.3700000000000003E-2</v>
      </c>
      <c r="AB88">
        <v>9.2700000000000005E-2</v>
      </c>
      <c r="AC88">
        <v>147.19</v>
      </c>
      <c r="AD88" s="1">
        <v>3609.8</v>
      </c>
      <c r="AE88">
        <v>485.25</v>
      </c>
      <c r="AF88" s="13">
        <v>129313.06</v>
      </c>
      <c r="AG88" s="79" t="s">
        <v>759</v>
      </c>
      <c r="AH88" s="1">
        <v>35924</v>
      </c>
      <c r="AI88" s="1">
        <v>55314.87</v>
      </c>
      <c r="AJ88">
        <v>38.31</v>
      </c>
      <c r="AK88">
        <v>23.46</v>
      </c>
      <c r="AL88">
        <v>28.02</v>
      </c>
      <c r="AM88">
        <v>4.5</v>
      </c>
      <c r="AN88" s="1">
        <v>1783.72</v>
      </c>
      <c r="AO88">
        <v>1.319</v>
      </c>
      <c r="AP88" s="1">
        <v>1306.48</v>
      </c>
      <c r="AQ88" s="1">
        <v>1876.47</v>
      </c>
      <c r="AR88" s="1">
        <v>5947.83</v>
      </c>
      <c r="AS88">
        <v>414.48</v>
      </c>
      <c r="AT88">
        <v>341.06</v>
      </c>
      <c r="AU88" s="1">
        <v>9886.2999999999993</v>
      </c>
      <c r="AV88" s="1">
        <v>5779.81</v>
      </c>
      <c r="AW88">
        <v>0.4834</v>
      </c>
      <c r="AX88" s="1">
        <v>4448.46</v>
      </c>
      <c r="AY88">
        <v>0.37209999999999999</v>
      </c>
      <c r="AZ88" s="1">
        <v>1193.56</v>
      </c>
      <c r="BA88">
        <v>9.98E-2</v>
      </c>
      <c r="BB88">
        <v>533.97</v>
      </c>
      <c r="BC88">
        <v>4.4699999999999997E-2</v>
      </c>
      <c r="BD88" s="1">
        <v>11955.81</v>
      </c>
      <c r="BE88" s="1">
        <v>5025.8999999999996</v>
      </c>
      <c r="BF88">
        <v>1.4568000000000001</v>
      </c>
      <c r="BG88">
        <v>0.53820000000000001</v>
      </c>
      <c r="BH88">
        <v>0.21690000000000001</v>
      </c>
      <c r="BI88">
        <v>0.1812</v>
      </c>
      <c r="BJ88">
        <v>3.8600000000000002E-2</v>
      </c>
      <c r="BK88">
        <v>2.5100000000000001E-2</v>
      </c>
    </row>
    <row r="89" spans="1:63" x14ac:dyDescent="0.25">
      <c r="A89" t="s">
        <v>87</v>
      </c>
      <c r="B89">
        <v>43737</v>
      </c>
      <c r="C89">
        <v>32.24</v>
      </c>
      <c r="D89">
        <v>261.86</v>
      </c>
      <c r="E89" s="1">
        <v>8441.82</v>
      </c>
      <c r="F89" s="1">
        <v>8222.76</v>
      </c>
      <c r="G89">
        <v>6.7199999999999996E-2</v>
      </c>
      <c r="H89">
        <v>8.0000000000000004E-4</v>
      </c>
      <c r="I89">
        <v>8.14E-2</v>
      </c>
      <c r="J89">
        <v>1.1000000000000001E-3</v>
      </c>
      <c r="K89">
        <v>4.9399999999999999E-2</v>
      </c>
      <c r="L89">
        <v>0.75190000000000001</v>
      </c>
      <c r="M89">
        <v>4.82E-2</v>
      </c>
      <c r="N89">
        <v>0.21179999999999999</v>
      </c>
      <c r="O89">
        <v>4.1500000000000002E-2</v>
      </c>
      <c r="P89">
        <v>0.1176</v>
      </c>
      <c r="Q89" s="1">
        <v>67250.45</v>
      </c>
      <c r="R89">
        <v>0.25119999999999998</v>
      </c>
      <c r="S89">
        <v>0.18379999999999999</v>
      </c>
      <c r="T89">
        <v>0.56499999999999995</v>
      </c>
      <c r="U89">
        <v>47.77</v>
      </c>
      <c r="V89" s="1">
        <v>88771.16</v>
      </c>
      <c r="W89">
        <v>174.6</v>
      </c>
      <c r="X89" s="1">
        <v>180265.61</v>
      </c>
      <c r="Y89">
        <v>0.77510000000000001</v>
      </c>
      <c r="Z89">
        <v>0.2001</v>
      </c>
      <c r="AA89">
        <v>2.47E-2</v>
      </c>
      <c r="AB89">
        <v>0.22489999999999999</v>
      </c>
      <c r="AC89">
        <v>180.27</v>
      </c>
      <c r="AD89" s="1">
        <v>8156.37</v>
      </c>
      <c r="AE89">
        <v>930.02</v>
      </c>
      <c r="AF89" s="13">
        <v>199304.02</v>
      </c>
      <c r="AG89" s="79" t="s">
        <v>759</v>
      </c>
      <c r="AH89" s="1">
        <v>47405</v>
      </c>
      <c r="AI89" s="1">
        <v>84580.63</v>
      </c>
      <c r="AJ89">
        <v>73.88</v>
      </c>
      <c r="AK89">
        <v>42.22</v>
      </c>
      <c r="AL89">
        <v>48.63</v>
      </c>
      <c r="AM89">
        <v>4.71</v>
      </c>
      <c r="AN89" s="1">
        <v>1467.33</v>
      </c>
      <c r="AO89">
        <v>0.72989999999999999</v>
      </c>
      <c r="AP89" s="1">
        <v>1366.62</v>
      </c>
      <c r="AQ89" s="1">
        <v>1953.27</v>
      </c>
      <c r="AR89" s="1">
        <v>6812.48</v>
      </c>
      <c r="AS89">
        <v>736.89</v>
      </c>
      <c r="AT89">
        <v>399.51</v>
      </c>
      <c r="AU89" s="1">
        <v>11268.76</v>
      </c>
      <c r="AV89" s="1">
        <v>3731.48</v>
      </c>
      <c r="AW89">
        <v>0.2979</v>
      </c>
      <c r="AX89" s="1">
        <v>7446.42</v>
      </c>
      <c r="AY89">
        <v>0.59440000000000004</v>
      </c>
      <c r="AZ89">
        <v>899.52</v>
      </c>
      <c r="BA89">
        <v>7.1800000000000003E-2</v>
      </c>
      <c r="BB89">
        <v>449.67</v>
      </c>
      <c r="BC89">
        <v>3.5900000000000001E-2</v>
      </c>
      <c r="BD89" s="1">
        <v>12527.09</v>
      </c>
      <c r="BE89" s="1">
        <v>2150.83</v>
      </c>
      <c r="BF89">
        <v>0.2873</v>
      </c>
      <c r="BG89">
        <v>0.59660000000000002</v>
      </c>
      <c r="BH89">
        <v>0.22450000000000001</v>
      </c>
      <c r="BI89">
        <v>0.12559999999999999</v>
      </c>
      <c r="BJ89">
        <v>3.2199999999999999E-2</v>
      </c>
      <c r="BK89">
        <v>2.12E-2</v>
      </c>
    </row>
    <row r="90" spans="1:63" x14ac:dyDescent="0.25">
      <c r="A90" t="s">
        <v>88</v>
      </c>
      <c r="B90">
        <v>46714</v>
      </c>
      <c r="C90">
        <v>98.76</v>
      </c>
      <c r="D90">
        <v>9.5399999999999991</v>
      </c>
      <c r="E90">
        <v>942.01</v>
      </c>
      <c r="F90">
        <v>925.36</v>
      </c>
      <c r="G90">
        <v>2.8E-3</v>
      </c>
      <c r="H90">
        <v>1E-4</v>
      </c>
      <c r="I90">
        <v>5.5999999999999999E-3</v>
      </c>
      <c r="J90">
        <v>1.6999999999999999E-3</v>
      </c>
      <c r="K90">
        <v>3.4700000000000002E-2</v>
      </c>
      <c r="L90">
        <v>0.93520000000000003</v>
      </c>
      <c r="M90">
        <v>1.9800000000000002E-2</v>
      </c>
      <c r="N90">
        <v>0.36770000000000003</v>
      </c>
      <c r="O90">
        <v>1.9E-3</v>
      </c>
      <c r="P90">
        <v>0.14710000000000001</v>
      </c>
      <c r="Q90" s="1">
        <v>51175.519999999997</v>
      </c>
      <c r="R90">
        <v>0.32579999999999998</v>
      </c>
      <c r="S90">
        <v>0.1583</v>
      </c>
      <c r="T90">
        <v>0.51590000000000003</v>
      </c>
      <c r="U90">
        <v>8.31</v>
      </c>
      <c r="V90" s="1">
        <v>62145.59</v>
      </c>
      <c r="W90">
        <v>109.94</v>
      </c>
      <c r="X90" s="1">
        <v>152467.79</v>
      </c>
      <c r="Y90">
        <v>0.90469999999999995</v>
      </c>
      <c r="Z90">
        <v>0.05</v>
      </c>
      <c r="AA90">
        <v>4.53E-2</v>
      </c>
      <c r="AB90">
        <v>9.5299999999999996E-2</v>
      </c>
      <c r="AC90">
        <v>152.47</v>
      </c>
      <c r="AD90" s="1">
        <v>3582.25</v>
      </c>
      <c r="AE90">
        <v>471.47</v>
      </c>
      <c r="AF90" s="13">
        <v>122404.52</v>
      </c>
      <c r="AG90" s="79" t="s">
        <v>759</v>
      </c>
      <c r="AH90" s="1">
        <v>32856</v>
      </c>
      <c r="AI90" s="1">
        <v>49419.06</v>
      </c>
      <c r="AJ90">
        <v>38.76</v>
      </c>
      <c r="AK90">
        <v>22.43</v>
      </c>
      <c r="AL90">
        <v>28.2</v>
      </c>
      <c r="AM90">
        <v>4.3600000000000003</v>
      </c>
      <c r="AN90" s="1">
        <v>1565.67</v>
      </c>
      <c r="AO90">
        <v>1.5</v>
      </c>
      <c r="AP90" s="1">
        <v>1479.46</v>
      </c>
      <c r="AQ90" s="1">
        <v>2087.06</v>
      </c>
      <c r="AR90" s="1">
        <v>6081.22</v>
      </c>
      <c r="AS90">
        <v>459.37</v>
      </c>
      <c r="AT90">
        <v>294.17</v>
      </c>
      <c r="AU90" s="1">
        <v>10401.280000000001</v>
      </c>
      <c r="AV90" s="1">
        <v>6473.26</v>
      </c>
      <c r="AW90">
        <v>0.5</v>
      </c>
      <c r="AX90" s="1">
        <v>4329.45</v>
      </c>
      <c r="AY90">
        <v>0.33439999999999998</v>
      </c>
      <c r="AZ90" s="1">
        <v>1378.94</v>
      </c>
      <c r="BA90">
        <v>0.1065</v>
      </c>
      <c r="BB90">
        <v>765.45</v>
      </c>
      <c r="BC90">
        <v>5.91E-2</v>
      </c>
      <c r="BD90" s="1">
        <v>12947.1</v>
      </c>
      <c r="BE90" s="1">
        <v>5491.76</v>
      </c>
      <c r="BF90">
        <v>1.9423999999999999</v>
      </c>
      <c r="BG90">
        <v>0.52600000000000002</v>
      </c>
      <c r="BH90">
        <v>0.21920000000000001</v>
      </c>
      <c r="BI90">
        <v>0.1923</v>
      </c>
      <c r="BJ90">
        <v>4.02E-2</v>
      </c>
      <c r="BK90">
        <v>2.24E-2</v>
      </c>
    </row>
    <row r="91" spans="1:63" x14ac:dyDescent="0.25">
      <c r="A91" t="s">
        <v>89</v>
      </c>
      <c r="B91">
        <v>45286</v>
      </c>
      <c r="C91">
        <v>26</v>
      </c>
      <c r="D91">
        <v>117.16</v>
      </c>
      <c r="E91" s="1">
        <v>3046.15</v>
      </c>
      <c r="F91" s="1">
        <v>2986.36</v>
      </c>
      <c r="G91">
        <v>3.8199999999999998E-2</v>
      </c>
      <c r="H91">
        <v>6.9999999999999999E-4</v>
      </c>
      <c r="I91">
        <v>2.12E-2</v>
      </c>
      <c r="J91">
        <v>5.9999999999999995E-4</v>
      </c>
      <c r="K91">
        <v>2.5899999999999999E-2</v>
      </c>
      <c r="L91">
        <v>0.8821</v>
      </c>
      <c r="M91">
        <v>3.1300000000000001E-2</v>
      </c>
      <c r="N91">
        <v>7.9600000000000004E-2</v>
      </c>
      <c r="O91">
        <v>9.7999999999999997E-3</v>
      </c>
      <c r="P91">
        <v>0.1045</v>
      </c>
      <c r="Q91" s="1">
        <v>68654.05</v>
      </c>
      <c r="R91">
        <v>0.2281</v>
      </c>
      <c r="S91">
        <v>0.18690000000000001</v>
      </c>
      <c r="T91">
        <v>0.58489999999999998</v>
      </c>
      <c r="U91">
        <v>16.27</v>
      </c>
      <c r="V91" s="1">
        <v>95235.31</v>
      </c>
      <c r="W91">
        <v>185.73</v>
      </c>
      <c r="X91" s="1">
        <v>238748.38</v>
      </c>
      <c r="Y91">
        <v>0.86880000000000002</v>
      </c>
      <c r="Z91">
        <v>0.10489999999999999</v>
      </c>
      <c r="AA91">
        <v>2.63E-2</v>
      </c>
      <c r="AB91">
        <v>0.13120000000000001</v>
      </c>
      <c r="AC91">
        <v>238.75</v>
      </c>
      <c r="AD91" s="1">
        <v>9994.49</v>
      </c>
      <c r="AE91" s="1">
        <v>1199.54</v>
      </c>
      <c r="AF91" s="13">
        <v>269166.15999999997</v>
      </c>
      <c r="AG91" s="79" t="s">
        <v>759</v>
      </c>
      <c r="AH91" s="1">
        <v>57254</v>
      </c>
      <c r="AI91" s="1">
        <v>134167.01</v>
      </c>
      <c r="AJ91">
        <v>79.36</v>
      </c>
      <c r="AK91">
        <v>41.32</v>
      </c>
      <c r="AL91">
        <v>48.52</v>
      </c>
      <c r="AM91">
        <v>4.95</v>
      </c>
      <c r="AN91">
        <v>0</v>
      </c>
      <c r="AO91">
        <v>0.60760000000000003</v>
      </c>
      <c r="AP91" s="1">
        <v>1484.71</v>
      </c>
      <c r="AQ91" s="1">
        <v>1968.11</v>
      </c>
      <c r="AR91" s="1">
        <v>7023.44</v>
      </c>
      <c r="AS91">
        <v>774.81</v>
      </c>
      <c r="AT91">
        <v>461.44</v>
      </c>
      <c r="AU91" s="1">
        <v>11712.52</v>
      </c>
      <c r="AV91" s="1">
        <v>2940.37</v>
      </c>
      <c r="AW91">
        <v>0.22720000000000001</v>
      </c>
      <c r="AX91" s="1">
        <v>8721.2099999999991</v>
      </c>
      <c r="AY91">
        <v>0.67379999999999995</v>
      </c>
      <c r="AZ91">
        <v>979.27</v>
      </c>
      <c r="BA91">
        <v>7.5700000000000003E-2</v>
      </c>
      <c r="BB91">
        <v>302.89</v>
      </c>
      <c r="BC91">
        <v>2.3400000000000001E-2</v>
      </c>
      <c r="BD91" s="1">
        <v>12943.74</v>
      </c>
      <c r="BE91" s="1">
        <v>1400.94</v>
      </c>
      <c r="BF91">
        <v>0.1091</v>
      </c>
      <c r="BG91">
        <v>0.59150000000000003</v>
      </c>
      <c r="BH91">
        <v>0.21360000000000001</v>
      </c>
      <c r="BI91">
        <v>0.13750000000000001</v>
      </c>
      <c r="BJ91">
        <v>3.4700000000000002E-2</v>
      </c>
      <c r="BK91">
        <v>2.2700000000000001E-2</v>
      </c>
    </row>
    <row r="92" spans="1:63" x14ac:dyDescent="0.25">
      <c r="A92" t="s">
        <v>90</v>
      </c>
      <c r="B92">
        <v>50138</v>
      </c>
      <c r="C92">
        <v>74.38</v>
      </c>
      <c r="D92">
        <v>20.43</v>
      </c>
      <c r="E92" s="1">
        <v>1519.49</v>
      </c>
      <c r="F92" s="1">
        <v>1520.92</v>
      </c>
      <c r="G92">
        <v>3.0999999999999999E-3</v>
      </c>
      <c r="H92">
        <v>1E-3</v>
      </c>
      <c r="I92">
        <v>5.8999999999999999E-3</v>
      </c>
      <c r="J92">
        <v>1E-3</v>
      </c>
      <c r="K92">
        <v>1.0999999999999999E-2</v>
      </c>
      <c r="L92">
        <v>0.95979999999999999</v>
      </c>
      <c r="M92">
        <v>1.8100000000000002E-2</v>
      </c>
      <c r="N92">
        <v>0.32169999999999999</v>
      </c>
      <c r="O92">
        <v>1.4E-3</v>
      </c>
      <c r="P92">
        <v>0.11799999999999999</v>
      </c>
      <c r="Q92" s="1">
        <v>53782.63</v>
      </c>
      <c r="R92">
        <v>0.28089999999999998</v>
      </c>
      <c r="S92">
        <v>0.17660000000000001</v>
      </c>
      <c r="T92">
        <v>0.54259999999999997</v>
      </c>
      <c r="U92">
        <v>12.38</v>
      </c>
      <c r="V92" s="1">
        <v>69580.570000000007</v>
      </c>
      <c r="W92">
        <v>119.02</v>
      </c>
      <c r="X92" s="1">
        <v>137294.10999999999</v>
      </c>
      <c r="Y92">
        <v>0.86860000000000004</v>
      </c>
      <c r="Z92">
        <v>7.2999999999999995E-2</v>
      </c>
      <c r="AA92">
        <v>5.8299999999999998E-2</v>
      </c>
      <c r="AB92">
        <v>0.13139999999999999</v>
      </c>
      <c r="AC92">
        <v>137.29</v>
      </c>
      <c r="AD92" s="1">
        <v>3932.42</v>
      </c>
      <c r="AE92">
        <v>519.49</v>
      </c>
      <c r="AF92" s="13">
        <v>130403.34</v>
      </c>
      <c r="AG92" s="79" t="s">
        <v>759</v>
      </c>
      <c r="AH92" s="1">
        <v>35250</v>
      </c>
      <c r="AI92" s="1">
        <v>53956.46</v>
      </c>
      <c r="AJ92">
        <v>45.55</v>
      </c>
      <c r="AK92">
        <v>27.49</v>
      </c>
      <c r="AL92">
        <v>31.2</v>
      </c>
      <c r="AM92">
        <v>4.79</v>
      </c>
      <c r="AN92" s="1">
        <v>1354.96</v>
      </c>
      <c r="AO92">
        <v>1.0894999999999999</v>
      </c>
      <c r="AP92" s="1">
        <v>1261.98</v>
      </c>
      <c r="AQ92" s="1">
        <v>1936.33</v>
      </c>
      <c r="AR92" s="1">
        <v>5622.3</v>
      </c>
      <c r="AS92">
        <v>484.82</v>
      </c>
      <c r="AT92">
        <v>350.61</v>
      </c>
      <c r="AU92" s="1">
        <v>9656.0300000000007</v>
      </c>
      <c r="AV92" s="1">
        <v>5587.8</v>
      </c>
      <c r="AW92">
        <v>0.49270000000000003</v>
      </c>
      <c r="AX92" s="1">
        <v>4034.28</v>
      </c>
      <c r="AY92">
        <v>0.35570000000000002</v>
      </c>
      <c r="AZ92" s="1">
        <v>1155.08</v>
      </c>
      <c r="BA92">
        <v>0.1018</v>
      </c>
      <c r="BB92">
        <v>565.05999999999995</v>
      </c>
      <c r="BC92">
        <v>4.9799999999999997E-2</v>
      </c>
      <c r="BD92" s="1">
        <v>11342.22</v>
      </c>
      <c r="BE92" s="1">
        <v>4970.12</v>
      </c>
      <c r="BF92">
        <v>1.3676999999999999</v>
      </c>
      <c r="BG92">
        <v>0.55120000000000002</v>
      </c>
      <c r="BH92">
        <v>0.22559999999999999</v>
      </c>
      <c r="BI92">
        <v>0.16600000000000001</v>
      </c>
      <c r="BJ92">
        <v>3.7600000000000001E-2</v>
      </c>
      <c r="BK92">
        <v>1.9599999999999999E-2</v>
      </c>
    </row>
    <row r="93" spans="1:63" x14ac:dyDescent="0.25">
      <c r="A93" t="s">
        <v>91</v>
      </c>
      <c r="B93">
        <v>47183</v>
      </c>
      <c r="C93">
        <v>51.14</v>
      </c>
      <c r="D93">
        <v>56.83</v>
      </c>
      <c r="E93" s="1">
        <v>2906.61</v>
      </c>
      <c r="F93" s="1">
        <v>2806.03</v>
      </c>
      <c r="G93">
        <v>1.7600000000000001E-2</v>
      </c>
      <c r="H93">
        <v>5.0000000000000001E-4</v>
      </c>
      <c r="I93">
        <v>1.26E-2</v>
      </c>
      <c r="J93">
        <v>1.6000000000000001E-3</v>
      </c>
      <c r="K93">
        <v>2.2700000000000001E-2</v>
      </c>
      <c r="L93">
        <v>0.92200000000000004</v>
      </c>
      <c r="M93">
        <v>2.3E-2</v>
      </c>
      <c r="N93">
        <v>0.19239999999999999</v>
      </c>
      <c r="O93">
        <v>8.9999999999999993E-3</v>
      </c>
      <c r="P93">
        <v>0.1124</v>
      </c>
      <c r="Q93" s="1">
        <v>60138.82</v>
      </c>
      <c r="R93">
        <v>0.26340000000000002</v>
      </c>
      <c r="S93">
        <v>0.1913</v>
      </c>
      <c r="T93">
        <v>0.54530000000000001</v>
      </c>
      <c r="U93">
        <v>16.89</v>
      </c>
      <c r="V93" s="1">
        <v>84973.53</v>
      </c>
      <c r="W93">
        <v>168.77</v>
      </c>
      <c r="X93" s="1">
        <v>184506.09</v>
      </c>
      <c r="Y93">
        <v>0.80779999999999996</v>
      </c>
      <c r="Z93">
        <v>0.14180000000000001</v>
      </c>
      <c r="AA93">
        <v>5.0299999999999997E-2</v>
      </c>
      <c r="AB93">
        <v>0.19220000000000001</v>
      </c>
      <c r="AC93">
        <v>184.51</v>
      </c>
      <c r="AD93" s="1">
        <v>6691.93</v>
      </c>
      <c r="AE93">
        <v>808.38</v>
      </c>
      <c r="AF93" s="13">
        <v>190831.59</v>
      </c>
      <c r="AG93" s="79" t="s">
        <v>759</v>
      </c>
      <c r="AH93" s="1">
        <v>40917</v>
      </c>
      <c r="AI93" s="1">
        <v>73034.23</v>
      </c>
      <c r="AJ93">
        <v>57.73</v>
      </c>
      <c r="AK93">
        <v>34.26</v>
      </c>
      <c r="AL93">
        <v>37.29</v>
      </c>
      <c r="AM93">
        <v>4.42</v>
      </c>
      <c r="AN93" s="1">
        <v>1832.03</v>
      </c>
      <c r="AO93">
        <v>0.84</v>
      </c>
      <c r="AP93" s="1">
        <v>1329.38</v>
      </c>
      <c r="AQ93" s="1">
        <v>1840.18</v>
      </c>
      <c r="AR93" s="1">
        <v>5963.48</v>
      </c>
      <c r="AS93">
        <v>582.09</v>
      </c>
      <c r="AT93">
        <v>332.14</v>
      </c>
      <c r="AU93" s="1">
        <v>10047.280000000001</v>
      </c>
      <c r="AV93" s="1">
        <v>3956.5</v>
      </c>
      <c r="AW93">
        <v>0.35060000000000002</v>
      </c>
      <c r="AX93" s="1">
        <v>6085.97</v>
      </c>
      <c r="AY93">
        <v>0.5393</v>
      </c>
      <c r="AZ93">
        <v>791.84</v>
      </c>
      <c r="BA93">
        <v>7.0199999999999999E-2</v>
      </c>
      <c r="BB93">
        <v>451.63</v>
      </c>
      <c r="BC93">
        <v>0.04</v>
      </c>
      <c r="BD93" s="1">
        <v>11285.95</v>
      </c>
      <c r="BE93" s="1">
        <v>2520.5300000000002</v>
      </c>
      <c r="BF93">
        <v>0.38679999999999998</v>
      </c>
      <c r="BG93">
        <v>0.57750000000000001</v>
      </c>
      <c r="BH93">
        <v>0.22509999999999999</v>
      </c>
      <c r="BI93">
        <v>0.14460000000000001</v>
      </c>
      <c r="BJ93">
        <v>3.3799999999999997E-2</v>
      </c>
      <c r="BK93">
        <v>1.9E-2</v>
      </c>
    </row>
    <row r="94" spans="1:63" x14ac:dyDescent="0.25">
      <c r="A94" t="s">
        <v>92</v>
      </c>
      <c r="B94">
        <v>45294</v>
      </c>
      <c r="C94">
        <v>75.67</v>
      </c>
      <c r="D94">
        <v>18.89</v>
      </c>
      <c r="E94" s="1">
        <v>1429.61</v>
      </c>
      <c r="F94" s="1">
        <v>1340.73</v>
      </c>
      <c r="G94">
        <v>1.9E-3</v>
      </c>
      <c r="H94">
        <v>4.0000000000000002E-4</v>
      </c>
      <c r="I94">
        <v>7.3000000000000001E-3</v>
      </c>
      <c r="J94">
        <v>1.1000000000000001E-3</v>
      </c>
      <c r="K94">
        <v>1.3299999999999999E-2</v>
      </c>
      <c r="L94">
        <v>0.95569999999999999</v>
      </c>
      <c r="M94">
        <v>2.0299999999999999E-2</v>
      </c>
      <c r="N94">
        <v>0.4612</v>
      </c>
      <c r="O94">
        <v>5.9999999999999995E-4</v>
      </c>
      <c r="P94">
        <v>0.13700000000000001</v>
      </c>
      <c r="Q94" s="1">
        <v>50833.36</v>
      </c>
      <c r="R94">
        <v>0.29070000000000001</v>
      </c>
      <c r="S94">
        <v>0.1623</v>
      </c>
      <c r="T94">
        <v>0.54690000000000005</v>
      </c>
      <c r="U94">
        <v>10.43</v>
      </c>
      <c r="V94" s="1">
        <v>67610.25</v>
      </c>
      <c r="W94">
        <v>131.52000000000001</v>
      </c>
      <c r="X94" s="1">
        <v>120834.53</v>
      </c>
      <c r="Y94">
        <v>0.87380000000000002</v>
      </c>
      <c r="Z94">
        <v>7.22E-2</v>
      </c>
      <c r="AA94">
        <v>5.4100000000000002E-2</v>
      </c>
      <c r="AB94">
        <v>0.12620000000000001</v>
      </c>
      <c r="AC94">
        <v>120.83</v>
      </c>
      <c r="AD94" s="1">
        <v>3190.19</v>
      </c>
      <c r="AE94">
        <v>448.54</v>
      </c>
      <c r="AF94" s="13">
        <v>115312.75</v>
      </c>
      <c r="AG94" s="79" t="s">
        <v>759</v>
      </c>
      <c r="AH94" s="1">
        <v>32378</v>
      </c>
      <c r="AI94" s="1">
        <v>47878.62</v>
      </c>
      <c r="AJ94">
        <v>39.909999999999997</v>
      </c>
      <c r="AK94">
        <v>25.2</v>
      </c>
      <c r="AL94">
        <v>29.92</v>
      </c>
      <c r="AM94">
        <v>4.07</v>
      </c>
      <c r="AN94">
        <v>746.1</v>
      </c>
      <c r="AO94">
        <v>0.99019999999999997</v>
      </c>
      <c r="AP94" s="1">
        <v>1332.79</v>
      </c>
      <c r="AQ94" s="1">
        <v>2201.94</v>
      </c>
      <c r="AR94" s="1">
        <v>5560.99</v>
      </c>
      <c r="AS94">
        <v>516.41</v>
      </c>
      <c r="AT94">
        <v>275.52999999999997</v>
      </c>
      <c r="AU94" s="1">
        <v>9887.67</v>
      </c>
      <c r="AV94" s="1">
        <v>6668.61</v>
      </c>
      <c r="AW94">
        <v>0.57099999999999995</v>
      </c>
      <c r="AX94" s="1">
        <v>3060.88</v>
      </c>
      <c r="AY94">
        <v>0.2621</v>
      </c>
      <c r="AZ94" s="1">
        <v>1078.04</v>
      </c>
      <c r="BA94">
        <v>9.2299999999999993E-2</v>
      </c>
      <c r="BB94">
        <v>870.37</v>
      </c>
      <c r="BC94">
        <v>7.4499999999999997E-2</v>
      </c>
      <c r="BD94" s="1">
        <v>11677.9</v>
      </c>
      <c r="BE94" s="1">
        <v>5348.74</v>
      </c>
      <c r="BF94">
        <v>1.8846000000000001</v>
      </c>
      <c r="BG94">
        <v>0.50860000000000005</v>
      </c>
      <c r="BH94">
        <v>0.21840000000000001</v>
      </c>
      <c r="BI94">
        <v>0.21729999999999999</v>
      </c>
      <c r="BJ94">
        <v>3.6799999999999999E-2</v>
      </c>
      <c r="BK94">
        <v>1.9E-2</v>
      </c>
    </row>
    <row r="95" spans="1:63" x14ac:dyDescent="0.25">
      <c r="A95" t="s">
        <v>93</v>
      </c>
      <c r="B95">
        <v>43745</v>
      </c>
      <c r="C95">
        <v>19.38</v>
      </c>
      <c r="D95">
        <v>169.96</v>
      </c>
      <c r="E95" s="1">
        <v>3294.07</v>
      </c>
      <c r="F95" s="1">
        <v>2801.78</v>
      </c>
      <c r="G95">
        <v>4.0000000000000001E-3</v>
      </c>
      <c r="H95">
        <v>4.0000000000000002E-4</v>
      </c>
      <c r="I95">
        <v>0.19040000000000001</v>
      </c>
      <c r="J95">
        <v>1.4E-3</v>
      </c>
      <c r="K95">
        <v>4.4999999999999998E-2</v>
      </c>
      <c r="L95">
        <v>0.65059999999999996</v>
      </c>
      <c r="M95">
        <v>0.1082</v>
      </c>
      <c r="N95">
        <v>0.92620000000000002</v>
      </c>
      <c r="O95">
        <v>8.8000000000000005E-3</v>
      </c>
      <c r="P95">
        <v>0.1789</v>
      </c>
      <c r="Q95" s="1">
        <v>54874.25</v>
      </c>
      <c r="R95">
        <v>0.30980000000000002</v>
      </c>
      <c r="S95">
        <v>0.17949999999999999</v>
      </c>
      <c r="T95">
        <v>0.51070000000000004</v>
      </c>
      <c r="U95">
        <v>23.35</v>
      </c>
      <c r="V95" s="1">
        <v>72715.12</v>
      </c>
      <c r="W95">
        <v>138.63</v>
      </c>
      <c r="X95" s="1">
        <v>83182.89</v>
      </c>
      <c r="Y95">
        <v>0.6522</v>
      </c>
      <c r="Z95">
        <v>0.26450000000000001</v>
      </c>
      <c r="AA95">
        <v>8.3199999999999996E-2</v>
      </c>
      <c r="AB95">
        <v>0.3478</v>
      </c>
      <c r="AC95">
        <v>83.18</v>
      </c>
      <c r="AD95" s="1">
        <v>3113.8</v>
      </c>
      <c r="AE95">
        <v>413.15</v>
      </c>
      <c r="AF95" s="13">
        <v>81568.23</v>
      </c>
      <c r="AG95" s="79" t="s">
        <v>759</v>
      </c>
      <c r="AH95" s="1">
        <v>25010</v>
      </c>
      <c r="AI95" s="1">
        <v>39057.01</v>
      </c>
      <c r="AJ95">
        <v>52.33</v>
      </c>
      <c r="AK95">
        <v>35.869999999999997</v>
      </c>
      <c r="AL95">
        <v>40.21</v>
      </c>
      <c r="AM95">
        <v>4.3</v>
      </c>
      <c r="AN95">
        <v>269.64999999999998</v>
      </c>
      <c r="AO95">
        <v>1.0299</v>
      </c>
      <c r="AP95" s="1">
        <v>1556.31</v>
      </c>
      <c r="AQ95" s="1">
        <v>2294.29</v>
      </c>
      <c r="AR95" s="1">
        <v>6404.2</v>
      </c>
      <c r="AS95">
        <v>634.38</v>
      </c>
      <c r="AT95">
        <v>474.54</v>
      </c>
      <c r="AU95" s="1">
        <v>11363.72</v>
      </c>
      <c r="AV95" s="1">
        <v>9004.44</v>
      </c>
      <c r="AW95">
        <v>0.61550000000000005</v>
      </c>
      <c r="AX95" s="1">
        <v>3150.91</v>
      </c>
      <c r="AY95">
        <v>0.21540000000000001</v>
      </c>
      <c r="AZ95">
        <v>792.9</v>
      </c>
      <c r="BA95">
        <v>5.4199999999999998E-2</v>
      </c>
      <c r="BB95" s="1">
        <v>1681.04</v>
      </c>
      <c r="BC95">
        <v>0.1149</v>
      </c>
      <c r="BD95" s="1">
        <v>14629.29</v>
      </c>
      <c r="BE95" s="1">
        <v>5596.62</v>
      </c>
      <c r="BF95">
        <v>2.7703000000000002</v>
      </c>
      <c r="BG95">
        <v>0.49120000000000003</v>
      </c>
      <c r="BH95">
        <v>0.2034</v>
      </c>
      <c r="BI95">
        <v>0.26119999999999999</v>
      </c>
      <c r="BJ95">
        <v>2.9499999999999998E-2</v>
      </c>
      <c r="BK95">
        <v>1.47E-2</v>
      </c>
    </row>
    <row r="96" spans="1:63" x14ac:dyDescent="0.25">
      <c r="A96" t="s">
        <v>94</v>
      </c>
      <c r="B96">
        <v>50534</v>
      </c>
      <c r="C96">
        <v>65.19</v>
      </c>
      <c r="D96">
        <v>22.72</v>
      </c>
      <c r="E96" s="1">
        <v>1481.08</v>
      </c>
      <c r="F96" s="1">
        <v>1462.5</v>
      </c>
      <c r="G96">
        <v>4.5999999999999999E-3</v>
      </c>
      <c r="H96">
        <v>2.9999999999999997E-4</v>
      </c>
      <c r="I96">
        <v>6.1999999999999998E-3</v>
      </c>
      <c r="J96">
        <v>1.5E-3</v>
      </c>
      <c r="K96">
        <v>1.6400000000000001E-2</v>
      </c>
      <c r="L96">
        <v>0.94989999999999997</v>
      </c>
      <c r="M96">
        <v>2.1000000000000001E-2</v>
      </c>
      <c r="N96">
        <v>0.30969999999999998</v>
      </c>
      <c r="O96">
        <v>2E-3</v>
      </c>
      <c r="P96">
        <v>0.1145</v>
      </c>
      <c r="Q96" s="1">
        <v>52902.6</v>
      </c>
      <c r="R96">
        <v>0.33169999999999999</v>
      </c>
      <c r="S96">
        <v>0.17480000000000001</v>
      </c>
      <c r="T96">
        <v>0.49349999999999999</v>
      </c>
      <c r="U96">
        <v>12.16</v>
      </c>
      <c r="V96" s="1">
        <v>68345.27</v>
      </c>
      <c r="W96">
        <v>117.57</v>
      </c>
      <c r="X96" s="1">
        <v>151346.35</v>
      </c>
      <c r="Y96">
        <v>0.84399999999999997</v>
      </c>
      <c r="Z96">
        <v>9.3299999999999994E-2</v>
      </c>
      <c r="AA96">
        <v>6.2700000000000006E-2</v>
      </c>
      <c r="AB96">
        <v>0.156</v>
      </c>
      <c r="AC96">
        <v>151.35</v>
      </c>
      <c r="AD96" s="1">
        <v>4659.51</v>
      </c>
      <c r="AE96">
        <v>575.46</v>
      </c>
      <c r="AF96" s="13">
        <v>146660.92000000001</v>
      </c>
      <c r="AG96" s="79" t="s">
        <v>759</v>
      </c>
      <c r="AH96" s="1">
        <v>35806</v>
      </c>
      <c r="AI96" s="1">
        <v>56641.18</v>
      </c>
      <c r="AJ96">
        <v>48.2</v>
      </c>
      <c r="AK96">
        <v>29.4</v>
      </c>
      <c r="AL96">
        <v>32.26</v>
      </c>
      <c r="AM96">
        <v>4.78</v>
      </c>
      <c r="AN96" s="1">
        <v>1512.15</v>
      </c>
      <c r="AO96">
        <v>1.0367</v>
      </c>
      <c r="AP96" s="1">
        <v>1311.15</v>
      </c>
      <c r="AQ96" s="1">
        <v>1839.23</v>
      </c>
      <c r="AR96" s="1">
        <v>5672.07</v>
      </c>
      <c r="AS96">
        <v>482.27</v>
      </c>
      <c r="AT96">
        <v>307.54000000000002</v>
      </c>
      <c r="AU96" s="1">
        <v>9612.27</v>
      </c>
      <c r="AV96" s="1">
        <v>5154.79</v>
      </c>
      <c r="AW96">
        <v>0.44309999999999999</v>
      </c>
      <c r="AX96" s="1">
        <v>4595.92</v>
      </c>
      <c r="AY96">
        <v>0.39500000000000002</v>
      </c>
      <c r="AZ96" s="1">
        <v>1248.9100000000001</v>
      </c>
      <c r="BA96">
        <v>0.10730000000000001</v>
      </c>
      <c r="BB96">
        <v>634.77</v>
      </c>
      <c r="BC96">
        <v>5.4600000000000003E-2</v>
      </c>
      <c r="BD96" s="1">
        <v>11634.39</v>
      </c>
      <c r="BE96" s="1">
        <v>4410.9399999999996</v>
      </c>
      <c r="BF96">
        <v>1.0669</v>
      </c>
      <c r="BG96">
        <v>0.54579999999999995</v>
      </c>
      <c r="BH96">
        <v>0.2218</v>
      </c>
      <c r="BI96">
        <v>0.17849999999999999</v>
      </c>
      <c r="BJ96">
        <v>3.78E-2</v>
      </c>
      <c r="BK96">
        <v>1.61E-2</v>
      </c>
    </row>
    <row r="97" spans="1:63" x14ac:dyDescent="0.25">
      <c r="A97" t="s">
        <v>95</v>
      </c>
      <c r="B97">
        <v>43752</v>
      </c>
      <c r="C97">
        <v>80.17</v>
      </c>
      <c r="D97">
        <v>527.04</v>
      </c>
      <c r="E97" s="1">
        <v>42251.040000000001</v>
      </c>
      <c r="F97" s="1">
        <v>29971.99</v>
      </c>
      <c r="G97">
        <v>2.4199999999999999E-2</v>
      </c>
      <c r="H97">
        <v>6.9999999999999999E-4</v>
      </c>
      <c r="I97">
        <v>0.56869999999999998</v>
      </c>
      <c r="J97">
        <v>1.4E-3</v>
      </c>
      <c r="K97">
        <v>9.2799999999999994E-2</v>
      </c>
      <c r="L97">
        <v>0.25340000000000001</v>
      </c>
      <c r="M97">
        <v>5.8799999999999998E-2</v>
      </c>
      <c r="N97">
        <v>0.92110000000000003</v>
      </c>
      <c r="O97">
        <v>7.5200000000000003E-2</v>
      </c>
      <c r="P97">
        <v>0.19209999999999999</v>
      </c>
      <c r="Q97" s="1">
        <v>61184.21</v>
      </c>
      <c r="R97">
        <v>0.29380000000000001</v>
      </c>
      <c r="S97">
        <v>0.1201</v>
      </c>
      <c r="T97">
        <v>0.58620000000000005</v>
      </c>
      <c r="U97">
        <v>278.12</v>
      </c>
      <c r="V97" s="1">
        <v>81699.59</v>
      </c>
      <c r="W97">
        <v>151.82</v>
      </c>
      <c r="X97" s="1">
        <v>100825.48</v>
      </c>
      <c r="Y97">
        <v>0.57210000000000005</v>
      </c>
      <c r="Z97">
        <v>0.37130000000000002</v>
      </c>
      <c r="AA97">
        <v>5.6599999999999998E-2</v>
      </c>
      <c r="AB97">
        <v>0.4279</v>
      </c>
      <c r="AC97">
        <v>100.83</v>
      </c>
      <c r="AD97" s="1">
        <v>4902.68</v>
      </c>
      <c r="AE97">
        <v>465.39</v>
      </c>
      <c r="AF97" s="13">
        <v>92238.9</v>
      </c>
      <c r="AG97" s="79" t="s">
        <v>759</v>
      </c>
      <c r="AH97" s="1">
        <v>25037</v>
      </c>
      <c r="AI97" s="1">
        <v>44195.06</v>
      </c>
      <c r="AJ97">
        <v>69.819999999999993</v>
      </c>
      <c r="AK97">
        <v>43.89</v>
      </c>
      <c r="AL97">
        <v>56.75</v>
      </c>
      <c r="AM97">
        <v>4.16</v>
      </c>
      <c r="AN97">
        <v>0</v>
      </c>
      <c r="AO97">
        <v>1.1225000000000001</v>
      </c>
      <c r="AP97" s="1">
        <v>2267.85</v>
      </c>
      <c r="AQ97" s="1">
        <v>2835.65</v>
      </c>
      <c r="AR97" s="1">
        <v>7446.62</v>
      </c>
      <c r="AS97" s="1">
        <v>1002.36</v>
      </c>
      <c r="AT97">
        <v>715.22</v>
      </c>
      <c r="AU97" s="1">
        <v>14267.7</v>
      </c>
      <c r="AV97" s="1">
        <v>9370.16</v>
      </c>
      <c r="AW97">
        <v>0.499</v>
      </c>
      <c r="AX97" s="1">
        <v>6402.76</v>
      </c>
      <c r="AY97">
        <v>0.34100000000000003</v>
      </c>
      <c r="AZ97">
        <v>652.86</v>
      </c>
      <c r="BA97">
        <v>3.4799999999999998E-2</v>
      </c>
      <c r="BB97" s="1">
        <v>2351.89</v>
      </c>
      <c r="BC97">
        <v>0.12520000000000001</v>
      </c>
      <c r="BD97" s="1">
        <v>18777.669999999998</v>
      </c>
      <c r="BE97" s="1">
        <v>3657.8</v>
      </c>
      <c r="BF97">
        <v>1.2908999999999999</v>
      </c>
      <c r="BG97">
        <v>0.42830000000000001</v>
      </c>
      <c r="BH97">
        <v>0.18279999999999999</v>
      </c>
      <c r="BI97">
        <v>0.35420000000000001</v>
      </c>
      <c r="BJ97">
        <v>2.35E-2</v>
      </c>
      <c r="BK97">
        <v>1.1299999999999999E-2</v>
      </c>
    </row>
    <row r="98" spans="1:63" x14ac:dyDescent="0.25">
      <c r="A98" t="s">
        <v>96</v>
      </c>
      <c r="B98">
        <v>43760</v>
      </c>
      <c r="C98">
        <v>80.33</v>
      </c>
      <c r="D98">
        <v>25.53</v>
      </c>
      <c r="E98" s="1">
        <v>2050.59</v>
      </c>
      <c r="F98" s="1">
        <v>1938.67</v>
      </c>
      <c r="G98">
        <v>4.5999999999999999E-3</v>
      </c>
      <c r="H98">
        <v>6.9999999999999999E-4</v>
      </c>
      <c r="I98">
        <v>2.8500000000000001E-2</v>
      </c>
      <c r="J98">
        <v>1.1999999999999999E-3</v>
      </c>
      <c r="K98">
        <v>2.0400000000000001E-2</v>
      </c>
      <c r="L98">
        <v>0.8982</v>
      </c>
      <c r="M98">
        <v>4.6300000000000001E-2</v>
      </c>
      <c r="N98">
        <v>0.64810000000000001</v>
      </c>
      <c r="O98">
        <v>2.3999999999999998E-3</v>
      </c>
      <c r="P98">
        <v>0.1595</v>
      </c>
      <c r="Q98" s="1">
        <v>50970.8</v>
      </c>
      <c r="R98">
        <v>0.30430000000000001</v>
      </c>
      <c r="S98">
        <v>0.1653</v>
      </c>
      <c r="T98">
        <v>0.53039999999999998</v>
      </c>
      <c r="U98">
        <v>14.5</v>
      </c>
      <c r="V98" s="1">
        <v>72676.33</v>
      </c>
      <c r="W98">
        <v>137.57</v>
      </c>
      <c r="X98" s="1">
        <v>111034.86</v>
      </c>
      <c r="Y98">
        <v>0.72709999999999997</v>
      </c>
      <c r="Z98">
        <v>0.19009999999999999</v>
      </c>
      <c r="AA98">
        <v>8.2799999999999999E-2</v>
      </c>
      <c r="AB98">
        <v>0.27289999999999998</v>
      </c>
      <c r="AC98">
        <v>111.03</v>
      </c>
      <c r="AD98" s="1">
        <v>3075.3</v>
      </c>
      <c r="AE98">
        <v>406.43</v>
      </c>
      <c r="AF98" s="13">
        <v>99281.36</v>
      </c>
      <c r="AG98" s="79" t="s">
        <v>759</v>
      </c>
      <c r="AH98" s="1">
        <v>27634</v>
      </c>
      <c r="AI98" s="1">
        <v>43861.85</v>
      </c>
      <c r="AJ98">
        <v>40.590000000000003</v>
      </c>
      <c r="AK98">
        <v>25.58</v>
      </c>
      <c r="AL98">
        <v>30.66</v>
      </c>
      <c r="AM98">
        <v>4.18</v>
      </c>
      <c r="AN98" s="1">
        <v>1069.3800000000001</v>
      </c>
      <c r="AO98">
        <v>0.92589999999999995</v>
      </c>
      <c r="AP98" s="1">
        <v>1346.91</v>
      </c>
      <c r="AQ98" s="1">
        <v>2075.8200000000002</v>
      </c>
      <c r="AR98" s="1">
        <v>6043.39</v>
      </c>
      <c r="AS98">
        <v>516.44000000000005</v>
      </c>
      <c r="AT98">
        <v>364.76</v>
      </c>
      <c r="AU98" s="1">
        <v>10347.32</v>
      </c>
      <c r="AV98" s="1">
        <v>7121.37</v>
      </c>
      <c r="AW98">
        <v>0.57979999999999998</v>
      </c>
      <c r="AX98" s="1">
        <v>2945.64</v>
      </c>
      <c r="AY98">
        <v>0.23980000000000001</v>
      </c>
      <c r="AZ98">
        <v>990.44</v>
      </c>
      <c r="BA98">
        <v>8.0600000000000005E-2</v>
      </c>
      <c r="BB98" s="1">
        <v>1225.02</v>
      </c>
      <c r="BC98">
        <v>9.9699999999999997E-2</v>
      </c>
      <c r="BD98" s="1">
        <v>12282.47</v>
      </c>
      <c r="BE98" s="1">
        <v>5602.99</v>
      </c>
      <c r="BF98">
        <v>2.1448</v>
      </c>
      <c r="BG98">
        <v>0.51439999999999997</v>
      </c>
      <c r="BH98">
        <v>0.23350000000000001</v>
      </c>
      <c r="BI98">
        <v>0.20019999999999999</v>
      </c>
      <c r="BJ98">
        <v>3.3599999999999998E-2</v>
      </c>
      <c r="BK98">
        <v>1.83E-2</v>
      </c>
    </row>
    <row r="99" spans="1:63" x14ac:dyDescent="0.25">
      <c r="A99" t="s">
        <v>97</v>
      </c>
      <c r="B99">
        <v>46284</v>
      </c>
      <c r="C99">
        <v>57</v>
      </c>
      <c r="D99">
        <v>38.19</v>
      </c>
      <c r="E99" s="1">
        <v>2176.87</v>
      </c>
      <c r="F99" s="1">
        <v>2114.98</v>
      </c>
      <c r="G99">
        <v>1.6299999999999999E-2</v>
      </c>
      <c r="H99">
        <v>8.0000000000000004E-4</v>
      </c>
      <c r="I99">
        <v>3.61E-2</v>
      </c>
      <c r="J99">
        <v>1.1999999999999999E-3</v>
      </c>
      <c r="K99">
        <v>4.2700000000000002E-2</v>
      </c>
      <c r="L99">
        <v>0.85560000000000003</v>
      </c>
      <c r="M99">
        <v>4.7300000000000002E-2</v>
      </c>
      <c r="N99">
        <v>0.37380000000000002</v>
      </c>
      <c r="O99">
        <v>1.0500000000000001E-2</v>
      </c>
      <c r="P99">
        <v>0.1263</v>
      </c>
      <c r="Q99" s="1">
        <v>58187.78</v>
      </c>
      <c r="R99">
        <v>0.309</v>
      </c>
      <c r="S99">
        <v>0.18720000000000001</v>
      </c>
      <c r="T99">
        <v>0.50380000000000003</v>
      </c>
      <c r="U99">
        <v>14.59</v>
      </c>
      <c r="V99" s="1">
        <v>77632.81</v>
      </c>
      <c r="W99">
        <v>143.94999999999999</v>
      </c>
      <c r="X99" s="1">
        <v>197924.37</v>
      </c>
      <c r="Y99">
        <v>0.65559999999999996</v>
      </c>
      <c r="Z99">
        <v>0.27879999999999999</v>
      </c>
      <c r="AA99">
        <v>6.5600000000000006E-2</v>
      </c>
      <c r="AB99">
        <v>0.34439999999999998</v>
      </c>
      <c r="AC99">
        <v>197.92</v>
      </c>
      <c r="AD99" s="1">
        <v>6836.33</v>
      </c>
      <c r="AE99">
        <v>659.5</v>
      </c>
      <c r="AF99" s="13">
        <v>193517.33</v>
      </c>
      <c r="AG99" s="79" t="s">
        <v>759</v>
      </c>
      <c r="AH99" s="1">
        <v>34156</v>
      </c>
      <c r="AI99" s="1">
        <v>57892.5</v>
      </c>
      <c r="AJ99">
        <v>54.14</v>
      </c>
      <c r="AK99">
        <v>33</v>
      </c>
      <c r="AL99">
        <v>37.659999999999997</v>
      </c>
      <c r="AM99">
        <v>4.6900000000000004</v>
      </c>
      <c r="AN99" s="1">
        <v>1543.45</v>
      </c>
      <c r="AO99">
        <v>0.92869999999999997</v>
      </c>
      <c r="AP99" s="1">
        <v>1393.99</v>
      </c>
      <c r="AQ99" s="1">
        <v>1915.89</v>
      </c>
      <c r="AR99" s="1">
        <v>6092.82</v>
      </c>
      <c r="AS99">
        <v>640.92999999999995</v>
      </c>
      <c r="AT99">
        <v>365.59</v>
      </c>
      <c r="AU99" s="1">
        <v>10409.23</v>
      </c>
      <c r="AV99" s="1">
        <v>3908.12</v>
      </c>
      <c r="AW99">
        <v>0.32069999999999999</v>
      </c>
      <c r="AX99" s="1">
        <v>6259.46</v>
      </c>
      <c r="AY99">
        <v>0.51359999999999995</v>
      </c>
      <c r="AZ99" s="1">
        <v>1309.56</v>
      </c>
      <c r="BA99">
        <v>0.1074</v>
      </c>
      <c r="BB99">
        <v>710.81</v>
      </c>
      <c r="BC99">
        <v>5.8299999999999998E-2</v>
      </c>
      <c r="BD99" s="1">
        <v>12187.95</v>
      </c>
      <c r="BE99" s="1">
        <v>2352.04</v>
      </c>
      <c r="BF99">
        <v>0.46289999999999998</v>
      </c>
      <c r="BG99">
        <v>0.5484</v>
      </c>
      <c r="BH99">
        <v>0.2203</v>
      </c>
      <c r="BI99">
        <v>0.17680000000000001</v>
      </c>
      <c r="BJ99">
        <v>3.2199999999999999E-2</v>
      </c>
      <c r="BK99">
        <v>2.2200000000000001E-2</v>
      </c>
    </row>
    <row r="100" spans="1:63" x14ac:dyDescent="0.25">
      <c r="A100" t="s">
        <v>98</v>
      </c>
      <c r="B100">
        <v>49601</v>
      </c>
      <c r="C100">
        <v>75.569999999999993</v>
      </c>
      <c r="D100">
        <v>12.38</v>
      </c>
      <c r="E100">
        <v>935.93</v>
      </c>
      <c r="F100">
        <v>896.51</v>
      </c>
      <c r="G100">
        <v>3.2000000000000002E-3</v>
      </c>
      <c r="H100">
        <v>6.9999999999999999E-4</v>
      </c>
      <c r="I100">
        <v>7.4000000000000003E-3</v>
      </c>
      <c r="J100">
        <v>1.1999999999999999E-3</v>
      </c>
      <c r="K100">
        <v>1.3100000000000001E-2</v>
      </c>
      <c r="L100">
        <v>0.95420000000000005</v>
      </c>
      <c r="M100">
        <v>2.0199999999999999E-2</v>
      </c>
      <c r="N100">
        <v>0.52680000000000005</v>
      </c>
      <c r="O100">
        <v>5.9999999999999995E-4</v>
      </c>
      <c r="P100">
        <v>0.14460000000000001</v>
      </c>
      <c r="Q100" s="1">
        <v>49441.72</v>
      </c>
      <c r="R100">
        <v>0.30409999999999998</v>
      </c>
      <c r="S100">
        <v>0.15939999999999999</v>
      </c>
      <c r="T100">
        <v>0.53649999999999998</v>
      </c>
      <c r="U100">
        <v>7.88</v>
      </c>
      <c r="V100" s="1">
        <v>63869.440000000002</v>
      </c>
      <c r="W100">
        <v>113.72</v>
      </c>
      <c r="X100" s="1">
        <v>127307.82</v>
      </c>
      <c r="Y100">
        <v>0.81710000000000005</v>
      </c>
      <c r="Z100">
        <v>9.4799999999999995E-2</v>
      </c>
      <c r="AA100">
        <v>8.7999999999999995E-2</v>
      </c>
      <c r="AB100">
        <v>0.18290000000000001</v>
      </c>
      <c r="AC100">
        <v>127.31</v>
      </c>
      <c r="AD100" s="1">
        <v>3444.94</v>
      </c>
      <c r="AE100">
        <v>428.26</v>
      </c>
      <c r="AF100" s="13">
        <v>117109.92</v>
      </c>
      <c r="AG100" s="79" t="s">
        <v>759</v>
      </c>
      <c r="AH100" s="1">
        <v>31087</v>
      </c>
      <c r="AI100" s="1">
        <v>46953.33</v>
      </c>
      <c r="AJ100">
        <v>37.22</v>
      </c>
      <c r="AK100">
        <v>25.53</v>
      </c>
      <c r="AL100">
        <v>28.88</v>
      </c>
      <c r="AM100">
        <v>3.89</v>
      </c>
      <c r="AN100" s="1">
        <v>1773.98</v>
      </c>
      <c r="AO100">
        <v>0.98</v>
      </c>
      <c r="AP100" s="1">
        <v>1423.03</v>
      </c>
      <c r="AQ100" s="1">
        <v>2284.9299999999998</v>
      </c>
      <c r="AR100" s="1">
        <v>5649.22</v>
      </c>
      <c r="AS100">
        <v>461.65</v>
      </c>
      <c r="AT100">
        <v>277.62</v>
      </c>
      <c r="AU100" s="1">
        <v>10096.450000000001</v>
      </c>
      <c r="AV100" s="1">
        <v>7070.34</v>
      </c>
      <c r="AW100">
        <v>0.56720000000000004</v>
      </c>
      <c r="AX100" s="1">
        <v>3052.02</v>
      </c>
      <c r="AY100">
        <v>0.24490000000000001</v>
      </c>
      <c r="AZ100" s="1">
        <v>1364.57</v>
      </c>
      <c r="BA100">
        <v>0.1095</v>
      </c>
      <c r="BB100">
        <v>977.83</v>
      </c>
      <c r="BC100">
        <v>7.8399999999999997E-2</v>
      </c>
      <c r="BD100" s="1">
        <v>12464.76</v>
      </c>
      <c r="BE100" s="1">
        <v>6041.25</v>
      </c>
      <c r="BF100">
        <v>2.2414999999999998</v>
      </c>
      <c r="BG100">
        <v>0.48830000000000001</v>
      </c>
      <c r="BH100">
        <v>0.2137</v>
      </c>
      <c r="BI100">
        <v>0.24260000000000001</v>
      </c>
      <c r="BJ100">
        <v>3.78E-2</v>
      </c>
      <c r="BK100">
        <v>1.7500000000000002E-2</v>
      </c>
    </row>
    <row r="101" spans="1:63" x14ac:dyDescent="0.25">
      <c r="A101" t="s">
        <v>99</v>
      </c>
      <c r="B101">
        <v>43778</v>
      </c>
      <c r="C101">
        <v>106.67</v>
      </c>
      <c r="D101">
        <v>16.52</v>
      </c>
      <c r="E101" s="1">
        <v>1761.89</v>
      </c>
      <c r="F101" s="1">
        <v>1716.28</v>
      </c>
      <c r="G101">
        <v>2.7000000000000001E-3</v>
      </c>
      <c r="H101">
        <v>5.0000000000000001E-4</v>
      </c>
      <c r="I101">
        <v>1.15E-2</v>
      </c>
      <c r="J101">
        <v>1.1000000000000001E-3</v>
      </c>
      <c r="K101">
        <v>1.7100000000000001E-2</v>
      </c>
      <c r="L101">
        <v>0.93279999999999996</v>
      </c>
      <c r="M101">
        <v>3.44E-2</v>
      </c>
      <c r="N101">
        <v>0.56399999999999995</v>
      </c>
      <c r="O101">
        <v>1.4E-3</v>
      </c>
      <c r="P101">
        <v>0.15490000000000001</v>
      </c>
      <c r="Q101" s="1">
        <v>50622.21</v>
      </c>
      <c r="R101">
        <v>0.26619999999999999</v>
      </c>
      <c r="S101">
        <v>0.17560000000000001</v>
      </c>
      <c r="T101">
        <v>0.55820000000000003</v>
      </c>
      <c r="U101">
        <v>13.11</v>
      </c>
      <c r="V101" s="1">
        <v>70059.11</v>
      </c>
      <c r="W101">
        <v>129.91999999999999</v>
      </c>
      <c r="X101" s="1">
        <v>107975.99</v>
      </c>
      <c r="Y101">
        <v>0.80979999999999996</v>
      </c>
      <c r="Z101">
        <v>0.1275</v>
      </c>
      <c r="AA101">
        <v>6.2700000000000006E-2</v>
      </c>
      <c r="AB101">
        <v>0.19020000000000001</v>
      </c>
      <c r="AC101">
        <v>107.98</v>
      </c>
      <c r="AD101" s="1">
        <v>2726.77</v>
      </c>
      <c r="AE101">
        <v>373.31</v>
      </c>
      <c r="AF101" s="13">
        <v>95252.479999999996</v>
      </c>
      <c r="AG101" s="79" t="s">
        <v>759</v>
      </c>
      <c r="AH101" s="1">
        <v>28696</v>
      </c>
      <c r="AI101" s="1">
        <v>43387.03</v>
      </c>
      <c r="AJ101">
        <v>37.06</v>
      </c>
      <c r="AK101">
        <v>23.77</v>
      </c>
      <c r="AL101">
        <v>28.92</v>
      </c>
      <c r="AM101">
        <v>3.81</v>
      </c>
      <c r="AN101" s="1">
        <v>1066.26</v>
      </c>
      <c r="AO101">
        <v>1.0713999999999999</v>
      </c>
      <c r="AP101" s="1">
        <v>1265.21</v>
      </c>
      <c r="AQ101" s="1">
        <v>2058.2399999999998</v>
      </c>
      <c r="AR101" s="1">
        <v>5940.6</v>
      </c>
      <c r="AS101">
        <v>512.66</v>
      </c>
      <c r="AT101">
        <v>262.93</v>
      </c>
      <c r="AU101" s="1">
        <v>10039.64</v>
      </c>
      <c r="AV101" s="1">
        <v>7061.25</v>
      </c>
      <c r="AW101">
        <v>0.59370000000000001</v>
      </c>
      <c r="AX101" s="1">
        <v>2757</v>
      </c>
      <c r="AY101">
        <v>0.23180000000000001</v>
      </c>
      <c r="AZ101" s="1">
        <v>1059.27</v>
      </c>
      <c r="BA101">
        <v>8.9099999999999999E-2</v>
      </c>
      <c r="BB101" s="1">
        <v>1016.69</v>
      </c>
      <c r="BC101">
        <v>8.5500000000000007E-2</v>
      </c>
      <c r="BD101" s="1">
        <v>11894.21</v>
      </c>
      <c r="BE101" s="1">
        <v>6185.87</v>
      </c>
      <c r="BF101">
        <v>2.6705999999999999</v>
      </c>
      <c r="BG101">
        <v>0.51590000000000003</v>
      </c>
      <c r="BH101">
        <v>0.22639999999999999</v>
      </c>
      <c r="BI101">
        <v>0.19409999999999999</v>
      </c>
      <c r="BJ101">
        <v>4.24E-2</v>
      </c>
      <c r="BK101">
        <v>2.1100000000000001E-2</v>
      </c>
    </row>
    <row r="102" spans="1:63" x14ac:dyDescent="0.25">
      <c r="A102" t="s">
        <v>100</v>
      </c>
      <c r="B102">
        <v>49411</v>
      </c>
      <c r="C102">
        <v>118.67</v>
      </c>
      <c r="D102">
        <v>14.6</v>
      </c>
      <c r="E102" s="1">
        <v>1731.94</v>
      </c>
      <c r="F102" s="1">
        <v>1671.35</v>
      </c>
      <c r="G102">
        <v>4.0000000000000001E-3</v>
      </c>
      <c r="H102">
        <v>4.0000000000000002E-4</v>
      </c>
      <c r="I102">
        <v>6.7999999999999996E-3</v>
      </c>
      <c r="J102">
        <v>6.9999999999999999E-4</v>
      </c>
      <c r="K102">
        <v>1.47E-2</v>
      </c>
      <c r="L102">
        <v>0.9516</v>
      </c>
      <c r="M102">
        <v>2.18E-2</v>
      </c>
      <c r="N102">
        <v>0.39579999999999999</v>
      </c>
      <c r="O102">
        <v>5.1000000000000004E-3</v>
      </c>
      <c r="P102">
        <v>0.13059999999999999</v>
      </c>
      <c r="Q102" s="1">
        <v>52656.04</v>
      </c>
      <c r="R102">
        <v>0.27100000000000002</v>
      </c>
      <c r="S102">
        <v>0.17730000000000001</v>
      </c>
      <c r="T102">
        <v>0.55169999999999997</v>
      </c>
      <c r="U102">
        <v>11.9</v>
      </c>
      <c r="V102" s="1">
        <v>68971.83</v>
      </c>
      <c r="W102">
        <v>140.72</v>
      </c>
      <c r="X102" s="1">
        <v>162781.51999999999</v>
      </c>
      <c r="Y102">
        <v>0.7853</v>
      </c>
      <c r="Z102">
        <v>0.13719999999999999</v>
      </c>
      <c r="AA102">
        <v>7.7499999999999999E-2</v>
      </c>
      <c r="AB102">
        <v>0.2147</v>
      </c>
      <c r="AC102">
        <v>162.78</v>
      </c>
      <c r="AD102" s="1">
        <v>4522.4399999999996</v>
      </c>
      <c r="AE102">
        <v>515.97</v>
      </c>
      <c r="AF102" s="13">
        <v>149262.18</v>
      </c>
      <c r="AG102" s="79" t="s">
        <v>759</v>
      </c>
      <c r="AH102" s="1">
        <v>33247</v>
      </c>
      <c r="AI102" s="1">
        <v>53066.82</v>
      </c>
      <c r="AJ102">
        <v>41.09</v>
      </c>
      <c r="AK102">
        <v>25.82</v>
      </c>
      <c r="AL102">
        <v>28.89</v>
      </c>
      <c r="AM102">
        <v>4.3499999999999996</v>
      </c>
      <c r="AN102" s="1">
        <v>1175.01</v>
      </c>
      <c r="AO102">
        <v>1.0081</v>
      </c>
      <c r="AP102" s="1">
        <v>1267.8399999999999</v>
      </c>
      <c r="AQ102" s="1">
        <v>2111.38</v>
      </c>
      <c r="AR102" s="1">
        <v>5776.9</v>
      </c>
      <c r="AS102">
        <v>462.02</v>
      </c>
      <c r="AT102">
        <v>288.64</v>
      </c>
      <c r="AU102" s="1">
        <v>9906.7800000000007</v>
      </c>
      <c r="AV102" s="1">
        <v>5141.8100000000004</v>
      </c>
      <c r="AW102">
        <v>0.44159999999999999</v>
      </c>
      <c r="AX102" s="1">
        <v>4462.97</v>
      </c>
      <c r="AY102">
        <v>0.38329999999999997</v>
      </c>
      <c r="AZ102" s="1">
        <v>1260.72</v>
      </c>
      <c r="BA102">
        <v>0.10829999999999999</v>
      </c>
      <c r="BB102">
        <v>779.13</v>
      </c>
      <c r="BC102">
        <v>6.6900000000000001E-2</v>
      </c>
      <c r="BD102" s="1">
        <v>11644.63</v>
      </c>
      <c r="BE102" s="1">
        <v>4181.2</v>
      </c>
      <c r="BF102">
        <v>1.1122000000000001</v>
      </c>
      <c r="BG102">
        <v>0.52500000000000002</v>
      </c>
      <c r="BH102">
        <v>0.22289999999999999</v>
      </c>
      <c r="BI102">
        <v>0.19739999999999999</v>
      </c>
      <c r="BJ102">
        <v>3.6799999999999999E-2</v>
      </c>
      <c r="BK102">
        <v>1.78E-2</v>
      </c>
    </row>
    <row r="103" spans="1:63" x14ac:dyDescent="0.25">
      <c r="A103" t="s">
        <v>101</v>
      </c>
      <c r="B103">
        <v>48132</v>
      </c>
      <c r="C103">
        <v>34.479999999999997</v>
      </c>
      <c r="D103">
        <v>68.150000000000006</v>
      </c>
      <c r="E103" s="1">
        <v>2349.4499999999998</v>
      </c>
      <c r="F103" s="1">
        <v>2266.56</v>
      </c>
      <c r="G103">
        <v>7.4999999999999997E-3</v>
      </c>
      <c r="H103">
        <v>4.0000000000000002E-4</v>
      </c>
      <c r="I103">
        <v>8.4500000000000006E-2</v>
      </c>
      <c r="J103">
        <v>1.6999999999999999E-3</v>
      </c>
      <c r="K103">
        <v>0.1116</v>
      </c>
      <c r="L103">
        <v>0.73329999999999995</v>
      </c>
      <c r="M103">
        <v>6.0999999999999999E-2</v>
      </c>
      <c r="N103">
        <v>0.56569999999999998</v>
      </c>
      <c r="O103">
        <v>2.8000000000000001E-2</v>
      </c>
      <c r="P103">
        <v>0.13830000000000001</v>
      </c>
      <c r="Q103" s="1">
        <v>54802.5</v>
      </c>
      <c r="R103">
        <v>0.28249999999999997</v>
      </c>
      <c r="S103">
        <v>0.19639999999999999</v>
      </c>
      <c r="T103">
        <v>0.52110000000000001</v>
      </c>
      <c r="U103">
        <v>16.77</v>
      </c>
      <c r="V103" s="1">
        <v>73269.570000000007</v>
      </c>
      <c r="W103">
        <v>136.83000000000001</v>
      </c>
      <c r="X103" s="1">
        <v>92842.14</v>
      </c>
      <c r="Y103">
        <v>0.74209999999999998</v>
      </c>
      <c r="Z103">
        <v>0.21429999999999999</v>
      </c>
      <c r="AA103">
        <v>4.3499999999999997E-2</v>
      </c>
      <c r="AB103">
        <v>0.25790000000000002</v>
      </c>
      <c r="AC103">
        <v>92.84</v>
      </c>
      <c r="AD103" s="1">
        <v>3170.29</v>
      </c>
      <c r="AE103">
        <v>424.98</v>
      </c>
      <c r="AF103" s="13">
        <v>88443.1</v>
      </c>
      <c r="AG103" s="79" t="s">
        <v>759</v>
      </c>
      <c r="AH103" s="1">
        <v>28839</v>
      </c>
      <c r="AI103" s="1">
        <v>43152.89</v>
      </c>
      <c r="AJ103">
        <v>49.37</v>
      </c>
      <c r="AK103">
        <v>31.75</v>
      </c>
      <c r="AL103">
        <v>37.64</v>
      </c>
      <c r="AM103">
        <v>4.6100000000000003</v>
      </c>
      <c r="AN103">
        <v>560.62</v>
      </c>
      <c r="AO103">
        <v>0.94069999999999998</v>
      </c>
      <c r="AP103" s="1">
        <v>1280.4100000000001</v>
      </c>
      <c r="AQ103" s="1">
        <v>1823.96</v>
      </c>
      <c r="AR103" s="1">
        <v>5879.95</v>
      </c>
      <c r="AS103">
        <v>558.63</v>
      </c>
      <c r="AT103">
        <v>303.23</v>
      </c>
      <c r="AU103" s="1">
        <v>9846.19</v>
      </c>
      <c r="AV103" s="1">
        <v>6764.43</v>
      </c>
      <c r="AW103">
        <v>0.57669999999999999</v>
      </c>
      <c r="AX103" s="1">
        <v>2897.38</v>
      </c>
      <c r="AY103">
        <v>0.247</v>
      </c>
      <c r="AZ103" s="1">
        <v>1030.74</v>
      </c>
      <c r="BA103">
        <v>8.7900000000000006E-2</v>
      </c>
      <c r="BB103" s="1">
        <v>1037.93</v>
      </c>
      <c r="BC103">
        <v>8.8499999999999995E-2</v>
      </c>
      <c r="BD103" s="1">
        <v>11730.49</v>
      </c>
      <c r="BE103" s="1">
        <v>5512.22</v>
      </c>
      <c r="BF103">
        <v>2.2783000000000002</v>
      </c>
      <c r="BG103">
        <v>0.55030000000000001</v>
      </c>
      <c r="BH103">
        <v>0.21529999999999999</v>
      </c>
      <c r="BI103">
        <v>0.18140000000000001</v>
      </c>
      <c r="BJ103">
        <v>3.5999999999999997E-2</v>
      </c>
      <c r="BK103">
        <v>1.7000000000000001E-2</v>
      </c>
    </row>
    <row r="104" spans="1:63" x14ac:dyDescent="0.25">
      <c r="A104" t="s">
        <v>102</v>
      </c>
      <c r="B104">
        <v>46326</v>
      </c>
      <c r="C104">
        <v>106.19</v>
      </c>
      <c r="D104">
        <v>16.47</v>
      </c>
      <c r="E104" s="1">
        <v>1748.89</v>
      </c>
      <c r="F104" s="1">
        <v>1651.04</v>
      </c>
      <c r="G104">
        <v>3.8E-3</v>
      </c>
      <c r="H104">
        <v>6.9999999999999999E-4</v>
      </c>
      <c r="I104">
        <v>7.0000000000000001E-3</v>
      </c>
      <c r="J104">
        <v>8.0000000000000004E-4</v>
      </c>
      <c r="K104">
        <v>1.55E-2</v>
      </c>
      <c r="L104">
        <v>0.9496</v>
      </c>
      <c r="M104">
        <v>2.2599999999999999E-2</v>
      </c>
      <c r="N104">
        <v>0.42809999999999998</v>
      </c>
      <c r="O104">
        <v>5.3E-3</v>
      </c>
      <c r="P104">
        <v>0.1341</v>
      </c>
      <c r="Q104" s="1">
        <v>51924.71</v>
      </c>
      <c r="R104">
        <v>0.2407</v>
      </c>
      <c r="S104">
        <v>0.16930000000000001</v>
      </c>
      <c r="T104">
        <v>0.59009999999999996</v>
      </c>
      <c r="U104">
        <v>11.74</v>
      </c>
      <c r="V104" s="1">
        <v>68578.12</v>
      </c>
      <c r="W104">
        <v>143.54</v>
      </c>
      <c r="X104" s="1">
        <v>148372.62</v>
      </c>
      <c r="Y104">
        <v>0.80689999999999995</v>
      </c>
      <c r="Z104">
        <v>0.1278</v>
      </c>
      <c r="AA104">
        <v>6.5199999999999994E-2</v>
      </c>
      <c r="AB104">
        <v>0.19309999999999999</v>
      </c>
      <c r="AC104">
        <v>148.37</v>
      </c>
      <c r="AD104" s="1">
        <v>4059.18</v>
      </c>
      <c r="AE104">
        <v>500.39</v>
      </c>
      <c r="AF104" s="13">
        <v>139839.23000000001</v>
      </c>
      <c r="AG104" s="79" t="s">
        <v>759</v>
      </c>
      <c r="AH104" s="1">
        <v>32544</v>
      </c>
      <c r="AI104" s="1">
        <v>50910.26</v>
      </c>
      <c r="AJ104">
        <v>42.44</v>
      </c>
      <c r="AK104">
        <v>25.69</v>
      </c>
      <c r="AL104">
        <v>29.96</v>
      </c>
      <c r="AM104">
        <v>4.4000000000000004</v>
      </c>
      <c r="AN104" s="1">
        <v>1234.27</v>
      </c>
      <c r="AO104">
        <v>1.0261</v>
      </c>
      <c r="AP104" s="1">
        <v>1268.95</v>
      </c>
      <c r="AQ104" s="1">
        <v>2002.34</v>
      </c>
      <c r="AR104" s="1">
        <v>5693.21</v>
      </c>
      <c r="AS104">
        <v>493.81</v>
      </c>
      <c r="AT104">
        <v>231.95</v>
      </c>
      <c r="AU104" s="1">
        <v>9690.25</v>
      </c>
      <c r="AV104" s="1">
        <v>5509.25</v>
      </c>
      <c r="AW104">
        <v>0.47460000000000002</v>
      </c>
      <c r="AX104" s="1">
        <v>4149.01</v>
      </c>
      <c r="AY104">
        <v>0.3574</v>
      </c>
      <c r="AZ104" s="1">
        <v>1174.0999999999999</v>
      </c>
      <c r="BA104">
        <v>0.1011</v>
      </c>
      <c r="BB104">
        <v>776.95</v>
      </c>
      <c r="BC104">
        <v>6.6900000000000001E-2</v>
      </c>
      <c r="BD104" s="1">
        <v>11609.31</v>
      </c>
      <c r="BE104" s="1">
        <v>4288.24</v>
      </c>
      <c r="BF104">
        <v>1.2362</v>
      </c>
      <c r="BG104">
        <v>0.51829999999999998</v>
      </c>
      <c r="BH104">
        <v>0.2177</v>
      </c>
      <c r="BI104">
        <v>0.20499999999999999</v>
      </c>
      <c r="BJ104">
        <v>3.5799999999999998E-2</v>
      </c>
      <c r="BK104">
        <v>2.3199999999999998E-2</v>
      </c>
    </row>
    <row r="105" spans="1:63" x14ac:dyDescent="0.25">
      <c r="A105" t="s">
        <v>103</v>
      </c>
      <c r="B105">
        <v>43794</v>
      </c>
      <c r="C105">
        <v>26.95</v>
      </c>
      <c r="D105">
        <v>309.95999999999998</v>
      </c>
      <c r="E105" s="1">
        <v>8354.27</v>
      </c>
      <c r="F105" s="1">
        <v>7821.34</v>
      </c>
      <c r="G105">
        <v>3.6200000000000003E-2</v>
      </c>
      <c r="H105">
        <v>1.2999999999999999E-3</v>
      </c>
      <c r="I105">
        <v>0.22090000000000001</v>
      </c>
      <c r="J105">
        <v>1.1999999999999999E-3</v>
      </c>
      <c r="K105">
        <v>6.2600000000000003E-2</v>
      </c>
      <c r="L105">
        <v>0.61350000000000005</v>
      </c>
      <c r="M105">
        <v>6.4299999999999996E-2</v>
      </c>
      <c r="N105">
        <v>0.4123</v>
      </c>
      <c r="O105">
        <v>4.7399999999999998E-2</v>
      </c>
      <c r="P105">
        <v>0.13730000000000001</v>
      </c>
      <c r="Q105" s="1">
        <v>65373.440000000002</v>
      </c>
      <c r="R105">
        <v>0.2858</v>
      </c>
      <c r="S105">
        <v>0.17050000000000001</v>
      </c>
      <c r="T105">
        <v>0.54369999999999996</v>
      </c>
      <c r="U105">
        <v>49.24</v>
      </c>
      <c r="V105" s="1">
        <v>86794.59</v>
      </c>
      <c r="W105">
        <v>167.38</v>
      </c>
      <c r="X105" s="1">
        <v>153883.62</v>
      </c>
      <c r="Y105">
        <v>0.75580000000000003</v>
      </c>
      <c r="Z105">
        <v>0.214</v>
      </c>
      <c r="AA105">
        <v>3.0200000000000001E-2</v>
      </c>
      <c r="AB105">
        <v>0.2442</v>
      </c>
      <c r="AC105">
        <v>153.88</v>
      </c>
      <c r="AD105" s="1">
        <v>7591.65</v>
      </c>
      <c r="AE105">
        <v>912.04</v>
      </c>
      <c r="AF105" s="13">
        <v>163785.74</v>
      </c>
      <c r="AG105" s="79" t="s">
        <v>759</v>
      </c>
      <c r="AH105" s="1">
        <v>36310</v>
      </c>
      <c r="AI105" s="1">
        <v>65040.46</v>
      </c>
      <c r="AJ105">
        <v>81.7</v>
      </c>
      <c r="AK105">
        <v>47.92</v>
      </c>
      <c r="AL105">
        <v>56.37</v>
      </c>
      <c r="AM105">
        <v>5.05</v>
      </c>
      <c r="AN105" s="1">
        <v>1155.3800000000001</v>
      </c>
      <c r="AO105">
        <v>1.0101</v>
      </c>
      <c r="AP105" s="1">
        <v>1460.19</v>
      </c>
      <c r="AQ105" s="1">
        <v>2050.66</v>
      </c>
      <c r="AR105" s="1">
        <v>6911.75</v>
      </c>
      <c r="AS105">
        <v>780.18</v>
      </c>
      <c r="AT105">
        <v>474.45</v>
      </c>
      <c r="AU105" s="1">
        <v>11677.23</v>
      </c>
      <c r="AV105" s="1">
        <v>4554.21</v>
      </c>
      <c r="AW105">
        <v>0.34050000000000002</v>
      </c>
      <c r="AX105" s="1">
        <v>7240.01</v>
      </c>
      <c r="AY105">
        <v>0.54139999999999999</v>
      </c>
      <c r="AZ105">
        <v>856.91</v>
      </c>
      <c r="BA105">
        <v>6.4100000000000004E-2</v>
      </c>
      <c r="BB105">
        <v>722.04</v>
      </c>
      <c r="BC105">
        <v>5.3999999999999999E-2</v>
      </c>
      <c r="BD105" s="1">
        <v>13373.17</v>
      </c>
      <c r="BE105" s="1">
        <v>2576.41</v>
      </c>
      <c r="BF105">
        <v>0.45190000000000002</v>
      </c>
      <c r="BG105">
        <v>0.57230000000000003</v>
      </c>
      <c r="BH105">
        <v>0.2097</v>
      </c>
      <c r="BI105">
        <v>0.16839999999999999</v>
      </c>
      <c r="BJ105">
        <v>3.04E-2</v>
      </c>
      <c r="BK105">
        <v>1.9199999999999998E-2</v>
      </c>
    </row>
    <row r="106" spans="1:63" x14ac:dyDescent="0.25">
      <c r="A106" t="s">
        <v>104</v>
      </c>
      <c r="B106">
        <v>43786</v>
      </c>
      <c r="C106">
        <v>80.17</v>
      </c>
      <c r="D106">
        <v>527.04</v>
      </c>
      <c r="E106" s="1">
        <v>42251.040000000001</v>
      </c>
      <c r="F106" s="1">
        <v>29971.99</v>
      </c>
      <c r="G106">
        <v>2.4199999999999999E-2</v>
      </c>
      <c r="H106">
        <v>6.9999999999999999E-4</v>
      </c>
      <c r="I106">
        <v>0.56869999999999998</v>
      </c>
      <c r="J106">
        <v>1.4E-3</v>
      </c>
      <c r="K106">
        <v>9.2799999999999994E-2</v>
      </c>
      <c r="L106">
        <v>0.25340000000000001</v>
      </c>
      <c r="M106">
        <v>5.8799999999999998E-2</v>
      </c>
      <c r="N106">
        <v>0.92110000000000003</v>
      </c>
      <c r="O106">
        <v>7.5200000000000003E-2</v>
      </c>
      <c r="P106">
        <v>0.19209999999999999</v>
      </c>
      <c r="Q106" s="1">
        <v>61184.21</v>
      </c>
      <c r="R106">
        <v>0.29380000000000001</v>
      </c>
      <c r="S106">
        <v>0.1201</v>
      </c>
      <c r="T106">
        <v>0.58620000000000005</v>
      </c>
      <c r="U106">
        <v>278.12</v>
      </c>
      <c r="V106" s="1">
        <v>81699.59</v>
      </c>
      <c r="W106">
        <v>151.82</v>
      </c>
      <c r="X106" s="1">
        <v>100825.48</v>
      </c>
      <c r="Y106">
        <v>0.57210000000000005</v>
      </c>
      <c r="Z106">
        <v>0.37130000000000002</v>
      </c>
      <c r="AA106">
        <v>5.6599999999999998E-2</v>
      </c>
      <c r="AB106">
        <v>0.4279</v>
      </c>
      <c r="AC106">
        <v>100.83</v>
      </c>
      <c r="AD106" s="1">
        <v>4902.68</v>
      </c>
      <c r="AE106">
        <v>465.39</v>
      </c>
      <c r="AF106" s="13">
        <v>92238.9</v>
      </c>
      <c r="AG106" s="79" t="s">
        <v>759</v>
      </c>
      <c r="AH106" s="1">
        <v>25037</v>
      </c>
      <c r="AI106" s="1">
        <v>44195.06</v>
      </c>
      <c r="AJ106">
        <v>69.819999999999993</v>
      </c>
      <c r="AK106">
        <v>43.89</v>
      </c>
      <c r="AL106">
        <v>56.75</v>
      </c>
      <c r="AM106">
        <v>4.16</v>
      </c>
      <c r="AN106">
        <v>0</v>
      </c>
      <c r="AO106">
        <v>1.1225000000000001</v>
      </c>
      <c r="AP106" s="1">
        <v>2267.85</v>
      </c>
      <c r="AQ106" s="1">
        <v>2835.65</v>
      </c>
      <c r="AR106" s="1">
        <v>7446.62</v>
      </c>
      <c r="AS106" s="1">
        <v>1002.36</v>
      </c>
      <c r="AT106">
        <v>715.22</v>
      </c>
      <c r="AU106" s="1">
        <v>14267.7</v>
      </c>
      <c r="AV106" s="1">
        <v>9370.16</v>
      </c>
      <c r="AW106">
        <v>0.499</v>
      </c>
      <c r="AX106" s="1">
        <v>6402.76</v>
      </c>
      <c r="AY106">
        <v>0.34100000000000003</v>
      </c>
      <c r="AZ106">
        <v>652.86</v>
      </c>
      <c r="BA106">
        <v>3.4799999999999998E-2</v>
      </c>
      <c r="BB106" s="1">
        <v>2351.89</v>
      </c>
      <c r="BC106">
        <v>0.12520000000000001</v>
      </c>
      <c r="BD106" s="1">
        <v>18777.669999999998</v>
      </c>
      <c r="BE106" s="1">
        <v>3657.8</v>
      </c>
      <c r="BF106">
        <v>1.2908999999999999</v>
      </c>
      <c r="BG106">
        <v>0.42830000000000001</v>
      </c>
      <c r="BH106">
        <v>0.18279999999999999</v>
      </c>
      <c r="BI106">
        <v>0.35420000000000001</v>
      </c>
      <c r="BJ106">
        <v>2.35E-2</v>
      </c>
      <c r="BK106">
        <v>1.1299999999999999E-2</v>
      </c>
    </row>
    <row r="107" spans="1:63" x14ac:dyDescent="0.25">
      <c r="A107" t="s">
        <v>105</v>
      </c>
      <c r="B107">
        <v>46391</v>
      </c>
      <c r="C107">
        <v>81</v>
      </c>
      <c r="D107">
        <v>20.16</v>
      </c>
      <c r="E107" s="1">
        <v>1632.96</v>
      </c>
      <c r="F107" s="1">
        <v>1606.37</v>
      </c>
      <c r="G107">
        <v>3.3E-3</v>
      </c>
      <c r="H107">
        <v>6.9999999999999999E-4</v>
      </c>
      <c r="I107">
        <v>6.1000000000000004E-3</v>
      </c>
      <c r="J107">
        <v>1.1999999999999999E-3</v>
      </c>
      <c r="K107">
        <v>1.41E-2</v>
      </c>
      <c r="L107">
        <v>0.95520000000000005</v>
      </c>
      <c r="M107">
        <v>1.9400000000000001E-2</v>
      </c>
      <c r="N107">
        <v>0.28770000000000001</v>
      </c>
      <c r="O107">
        <v>2.3E-3</v>
      </c>
      <c r="P107">
        <v>0.1149</v>
      </c>
      <c r="Q107" s="1">
        <v>54468.88</v>
      </c>
      <c r="R107">
        <v>0.29870000000000002</v>
      </c>
      <c r="S107">
        <v>0.17469999999999999</v>
      </c>
      <c r="T107">
        <v>0.52649999999999997</v>
      </c>
      <c r="U107">
        <v>12.07</v>
      </c>
      <c r="V107" s="1">
        <v>71853.72</v>
      </c>
      <c r="W107">
        <v>130.94999999999999</v>
      </c>
      <c r="X107" s="1">
        <v>148084.70000000001</v>
      </c>
      <c r="Y107">
        <v>0.87109999999999999</v>
      </c>
      <c r="Z107">
        <v>6.5100000000000005E-2</v>
      </c>
      <c r="AA107">
        <v>6.3799999999999996E-2</v>
      </c>
      <c r="AB107">
        <v>0.12889999999999999</v>
      </c>
      <c r="AC107">
        <v>148.08000000000001</v>
      </c>
      <c r="AD107" s="1">
        <v>4156.6400000000003</v>
      </c>
      <c r="AE107">
        <v>535.44000000000005</v>
      </c>
      <c r="AF107" s="13">
        <v>142865.97</v>
      </c>
      <c r="AG107" s="79" t="s">
        <v>759</v>
      </c>
      <c r="AH107" s="1">
        <v>37010</v>
      </c>
      <c r="AI107" s="1">
        <v>57700.88</v>
      </c>
      <c r="AJ107">
        <v>44.05</v>
      </c>
      <c r="AK107">
        <v>27.06</v>
      </c>
      <c r="AL107">
        <v>30.19</v>
      </c>
      <c r="AM107">
        <v>4.6500000000000004</v>
      </c>
      <c r="AN107" s="1">
        <v>1413.41</v>
      </c>
      <c r="AO107">
        <v>1.0893999999999999</v>
      </c>
      <c r="AP107" s="1">
        <v>1270.5</v>
      </c>
      <c r="AQ107" s="1">
        <v>1955.24</v>
      </c>
      <c r="AR107" s="1">
        <v>5642.41</v>
      </c>
      <c r="AS107">
        <v>473.31</v>
      </c>
      <c r="AT107">
        <v>339.48</v>
      </c>
      <c r="AU107" s="1">
        <v>9680.94</v>
      </c>
      <c r="AV107" s="1">
        <v>5324.87</v>
      </c>
      <c r="AW107">
        <v>0.46589999999999998</v>
      </c>
      <c r="AX107" s="1">
        <v>4443.62</v>
      </c>
      <c r="AY107">
        <v>0.38879999999999998</v>
      </c>
      <c r="AZ107" s="1">
        <v>1102</v>
      </c>
      <c r="BA107">
        <v>9.64E-2</v>
      </c>
      <c r="BB107">
        <v>558.05999999999995</v>
      </c>
      <c r="BC107">
        <v>4.8800000000000003E-2</v>
      </c>
      <c r="BD107" s="1">
        <v>11428.55</v>
      </c>
      <c r="BE107" s="1">
        <v>4561.13</v>
      </c>
      <c r="BF107">
        <v>1.1588000000000001</v>
      </c>
      <c r="BG107">
        <v>0.54630000000000001</v>
      </c>
      <c r="BH107">
        <v>0.21870000000000001</v>
      </c>
      <c r="BI107">
        <v>0.1754</v>
      </c>
      <c r="BJ107">
        <v>3.8399999999999997E-2</v>
      </c>
      <c r="BK107">
        <v>2.1299999999999999E-2</v>
      </c>
    </row>
    <row r="108" spans="1:63" x14ac:dyDescent="0.25">
      <c r="A108" t="s">
        <v>106</v>
      </c>
      <c r="B108">
        <v>48488</v>
      </c>
      <c r="C108">
        <v>95.38</v>
      </c>
      <c r="D108">
        <v>21.23</v>
      </c>
      <c r="E108" s="1">
        <v>2024.62</v>
      </c>
      <c r="F108" s="1">
        <v>1982.23</v>
      </c>
      <c r="G108">
        <v>6.7999999999999996E-3</v>
      </c>
      <c r="H108">
        <v>8.0000000000000004E-4</v>
      </c>
      <c r="I108">
        <v>0.01</v>
      </c>
      <c r="J108">
        <v>1.2999999999999999E-3</v>
      </c>
      <c r="K108">
        <v>2.3199999999999998E-2</v>
      </c>
      <c r="L108">
        <v>0.93130000000000002</v>
      </c>
      <c r="M108">
        <v>2.6700000000000002E-2</v>
      </c>
      <c r="N108">
        <v>0.33200000000000002</v>
      </c>
      <c r="O108">
        <v>6.8999999999999999E-3</v>
      </c>
      <c r="P108">
        <v>0.11650000000000001</v>
      </c>
      <c r="Q108" s="1">
        <v>54109.07</v>
      </c>
      <c r="R108">
        <v>0.31069999999999998</v>
      </c>
      <c r="S108">
        <v>0.1565</v>
      </c>
      <c r="T108">
        <v>0.53280000000000005</v>
      </c>
      <c r="U108">
        <v>14.57</v>
      </c>
      <c r="V108" s="1">
        <v>73906.990000000005</v>
      </c>
      <c r="W108">
        <v>134.57</v>
      </c>
      <c r="X108" s="1">
        <v>151918.18</v>
      </c>
      <c r="Y108">
        <v>0.78749999999999998</v>
      </c>
      <c r="Z108">
        <v>0.15190000000000001</v>
      </c>
      <c r="AA108">
        <v>6.0600000000000001E-2</v>
      </c>
      <c r="AB108">
        <v>0.21249999999999999</v>
      </c>
      <c r="AC108">
        <v>151.91999999999999</v>
      </c>
      <c r="AD108" s="1">
        <v>4503.78</v>
      </c>
      <c r="AE108">
        <v>530.41999999999996</v>
      </c>
      <c r="AF108" s="13">
        <v>146659.1</v>
      </c>
      <c r="AG108" s="79" t="s">
        <v>759</v>
      </c>
      <c r="AH108" s="1">
        <v>35524</v>
      </c>
      <c r="AI108" s="1">
        <v>55968.91</v>
      </c>
      <c r="AJ108">
        <v>45.4</v>
      </c>
      <c r="AK108">
        <v>28.18</v>
      </c>
      <c r="AL108">
        <v>31.54</v>
      </c>
      <c r="AM108">
        <v>4.5</v>
      </c>
      <c r="AN108" s="1">
        <v>1511.76</v>
      </c>
      <c r="AO108">
        <v>0.99360000000000004</v>
      </c>
      <c r="AP108" s="1">
        <v>1251.21</v>
      </c>
      <c r="AQ108" s="1">
        <v>1823.57</v>
      </c>
      <c r="AR108" s="1">
        <v>5652.64</v>
      </c>
      <c r="AS108">
        <v>402.25</v>
      </c>
      <c r="AT108">
        <v>264.76</v>
      </c>
      <c r="AU108" s="1">
        <v>9394.43</v>
      </c>
      <c r="AV108" s="1">
        <v>4929.3599999999997</v>
      </c>
      <c r="AW108">
        <v>0.4451</v>
      </c>
      <c r="AX108" s="1">
        <v>4442.9399999999996</v>
      </c>
      <c r="AY108">
        <v>0.4012</v>
      </c>
      <c r="AZ108" s="1">
        <v>1066.47</v>
      </c>
      <c r="BA108">
        <v>9.6299999999999997E-2</v>
      </c>
      <c r="BB108">
        <v>636.73</v>
      </c>
      <c r="BC108">
        <v>5.7500000000000002E-2</v>
      </c>
      <c r="BD108" s="1">
        <v>11075.5</v>
      </c>
      <c r="BE108" s="1">
        <v>3836.45</v>
      </c>
      <c r="BF108">
        <v>0.96240000000000003</v>
      </c>
      <c r="BG108">
        <v>0.55020000000000002</v>
      </c>
      <c r="BH108">
        <v>0.21579999999999999</v>
      </c>
      <c r="BI108">
        <v>0.17199999999999999</v>
      </c>
      <c r="BJ108">
        <v>3.6200000000000003E-2</v>
      </c>
      <c r="BK108">
        <v>2.5899999999999999E-2</v>
      </c>
    </row>
    <row r="109" spans="1:63" x14ac:dyDescent="0.25">
      <c r="A109" t="s">
        <v>107</v>
      </c>
      <c r="B109">
        <v>45302</v>
      </c>
      <c r="C109">
        <v>91.71</v>
      </c>
      <c r="D109">
        <v>25.7</v>
      </c>
      <c r="E109" s="1">
        <v>2357.09</v>
      </c>
      <c r="F109" s="1">
        <v>2232.8200000000002</v>
      </c>
      <c r="G109">
        <v>6.3E-3</v>
      </c>
      <c r="H109">
        <v>1.2999999999999999E-3</v>
      </c>
      <c r="I109">
        <v>1.9699999999999999E-2</v>
      </c>
      <c r="J109">
        <v>1.2999999999999999E-3</v>
      </c>
      <c r="K109">
        <v>5.5899999999999998E-2</v>
      </c>
      <c r="L109">
        <v>0.87360000000000004</v>
      </c>
      <c r="M109">
        <v>4.2000000000000003E-2</v>
      </c>
      <c r="N109">
        <v>0.45479999999999998</v>
      </c>
      <c r="O109">
        <v>1.04E-2</v>
      </c>
      <c r="P109">
        <v>0.15029999999999999</v>
      </c>
      <c r="Q109" s="1">
        <v>53421.79</v>
      </c>
      <c r="R109">
        <v>0.28139999999999998</v>
      </c>
      <c r="S109">
        <v>0.1691</v>
      </c>
      <c r="T109">
        <v>0.54949999999999999</v>
      </c>
      <c r="U109">
        <v>16.54</v>
      </c>
      <c r="V109" s="1">
        <v>73332.22</v>
      </c>
      <c r="W109">
        <v>138.63999999999999</v>
      </c>
      <c r="X109" s="1">
        <v>127332.68</v>
      </c>
      <c r="Y109">
        <v>0.7742</v>
      </c>
      <c r="Z109">
        <v>0.1807</v>
      </c>
      <c r="AA109">
        <v>4.5100000000000001E-2</v>
      </c>
      <c r="AB109">
        <v>0.2258</v>
      </c>
      <c r="AC109">
        <v>127.33</v>
      </c>
      <c r="AD109" s="1">
        <v>3950.54</v>
      </c>
      <c r="AE109">
        <v>504.65</v>
      </c>
      <c r="AF109" s="13">
        <v>119993.94</v>
      </c>
      <c r="AG109" s="79" t="s">
        <v>759</v>
      </c>
      <c r="AH109" s="1">
        <v>29924</v>
      </c>
      <c r="AI109" s="1">
        <v>47977.9</v>
      </c>
      <c r="AJ109">
        <v>46.51</v>
      </c>
      <c r="AK109">
        <v>28.49</v>
      </c>
      <c r="AL109">
        <v>35.36</v>
      </c>
      <c r="AM109">
        <v>3.63</v>
      </c>
      <c r="AN109" s="1">
        <v>1058.05</v>
      </c>
      <c r="AO109">
        <v>1.0750999999999999</v>
      </c>
      <c r="AP109" s="1">
        <v>1260.5999999999999</v>
      </c>
      <c r="AQ109" s="1">
        <v>1784.69</v>
      </c>
      <c r="AR109" s="1">
        <v>5952.04</v>
      </c>
      <c r="AS109">
        <v>578.54999999999995</v>
      </c>
      <c r="AT109">
        <v>261.51</v>
      </c>
      <c r="AU109" s="1">
        <v>9837.3799999999992</v>
      </c>
      <c r="AV109" s="1">
        <v>5816.05</v>
      </c>
      <c r="AW109">
        <v>0.49309999999999998</v>
      </c>
      <c r="AX109" s="1">
        <v>4028.04</v>
      </c>
      <c r="AY109">
        <v>0.34150000000000003</v>
      </c>
      <c r="AZ109" s="1">
        <v>1059.56</v>
      </c>
      <c r="BA109">
        <v>8.9800000000000005E-2</v>
      </c>
      <c r="BB109">
        <v>892.34</v>
      </c>
      <c r="BC109">
        <v>7.5600000000000001E-2</v>
      </c>
      <c r="BD109" s="1">
        <v>11795.99</v>
      </c>
      <c r="BE109" s="1">
        <v>4338.1899999999996</v>
      </c>
      <c r="BF109">
        <v>1.3547</v>
      </c>
      <c r="BG109">
        <v>0.53410000000000002</v>
      </c>
      <c r="BH109">
        <v>0.22040000000000001</v>
      </c>
      <c r="BI109">
        <v>0.19550000000000001</v>
      </c>
      <c r="BJ109">
        <v>3.56E-2</v>
      </c>
      <c r="BK109">
        <v>1.43E-2</v>
      </c>
    </row>
    <row r="110" spans="1:63" x14ac:dyDescent="0.25">
      <c r="A110" t="s">
        <v>108</v>
      </c>
      <c r="B110">
        <v>45310</v>
      </c>
      <c r="C110">
        <v>69.05</v>
      </c>
      <c r="D110">
        <v>18.78</v>
      </c>
      <c r="E110" s="1">
        <v>1296.44</v>
      </c>
      <c r="F110" s="1">
        <v>1293.95</v>
      </c>
      <c r="G110">
        <v>3.8E-3</v>
      </c>
      <c r="H110">
        <v>1.5E-3</v>
      </c>
      <c r="I110">
        <v>5.1999999999999998E-3</v>
      </c>
      <c r="J110">
        <v>1E-3</v>
      </c>
      <c r="K110">
        <v>1.4999999999999999E-2</v>
      </c>
      <c r="L110">
        <v>0.95279999999999998</v>
      </c>
      <c r="M110">
        <v>2.07E-2</v>
      </c>
      <c r="N110">
        <v>0.2606</v>
      </c>
      <c r="O110">
        <v>1.8E-3</v>
      </c>
      <c r="P110">
        <v>0.11890000000000001</v>
      </c>
      <c r="Q110" s="1">
        <v>52934.89</v>
      </c>
      <c r="R110">
        <v>0.30159999999999998</v>
      </c>
      <c r="S110">
        <v>0.18340000000000001</v>
      </c>
      <c r="T110">
        <v>0.51500000000000001</v>
      </c>
      <c r="U110">
        <v>10.39</v>
      </c>
      <c r="V110" s="1">
        <v>67323.7</v>
      </c>
      <c r="W110">
        <v>121.17</v>
      </c>
      <c r="X110" s="1">
        <v>143652.62</v>
      </c>
      <c r="Y110">
        <v>0.8911</v>
      </c>
      <c r="Z110">
        <v>6.0699999999999997E-2</v>
      </c>
      <c r="AA110">
        <v>4.82E-2</v>
      </c>
      <c r="AB110">
        <v>0.1089</v>
      </c>
      <c r="AC110">
        <v>143.65</v>
      </c>
      <c r="AD110" s="1">
        <v>4013.5</v>
      </c>
      <c r="AE110">
        <v>534.66</v>
      </c>
      <c r="AF110" s="13">
        <v>131906.01</v>
      </c>
      <c r="AG110" s="79" t="s">
        <v>759</v>
      </c>
      <c r="AH110" s="1">
        <v>36182</v>
      </c>
      <c r="AI110" s="1">
        <v>56256.4</v>
      </c>
      <c r="AJ110">
        <v>42.2</v>
      </c>
      <c r="AK110">
        <v>26.72</v>
      </c>
      <c r="AL110">
        <v>30.09</v>
      </c>
      <c r="AM110">
        <v>4.9000000000000004</v>
      </c>
      <c r="AN110" s="1">
        <v>1591.96</v>
      </c>
      <c r="AO110">
        <v>1.1516</v>
      </c>
      <c r="AP110" s="1">
        <v>1214.43</v>
      </c>
      <c r="AQ110" s="1">
        <v>1869.41</v>
      </c>
      <c r="AR110" s="1">
        <v>5851.93</v>
      </c>
      <c r="AS110">
        <v>485.47</v>
      </c>
      <c r="AT110">
        <v>364.35</v>
      </c>
      <c r="AU110" s="1">
        <v>9785.59</v>
      </c>
      <c r="AV110" s="1">
        <v>5636.94</v>
      </c>
      <c r="AW110">
        <v>0.49209999999999998</v>
      </c>
      <c r="AX110" s="1">
        <v>4195.66</v>
      </c>
      <c r="AY110">
        <v>0.36620000000000003</v>
      </c>
      <c r="AZ110" s="1">
        <v>1137.03</v>
      </c>
      <c r="BA110">
        <v>9.9299999999999999E-2</v>
      </c>
      <c r="BB110">
        <v>486.32</v>
      </c>
      <c r="BC110">
        <v>4.2500000000000003E-2</v>
      </c>
      <c r="BD110" s="1">
        <v>11455.95</v>
      </c>
      <c r="BE110" s="1">
        <v>4919.55</v>
      </c>
      <c r="BF110">
        <v>1.3159000000000001</v>
      </c>
      <c r="BG110">
        <v>0.54549999999999998</v>
      </c>
      <c r="BH110">
        <v>0.2213</v>
      </c>
      <c r="BI110">
        <v>0.1661</v>
      </c>
      <c r="BJ110">
        <v>3.8199999999999998E-2</v>
      </c>
      <c r="BK110">
        <v>2.9000000000000001E-2</v>
      </c>
    </row>
    <row r="111" spans="1:63" x14ac:dyDescent="0.25">
      <c r="A111" t="s">
        <v>109</v>
      </c>
      <c r="B111">
        <v>46516</v>
      </c>
      <c r="C111">
        <v>88.76</v>
      </c>
      <c r="D111">
        <v>12.07</v>
      </c>
      <c r="E111" s="1">
        <v>1071.02</v>
      </c>
      <c r="F111" s="1">
        <v>1045.27</v>
      </c>
      <c r="G111">
        <v>3.0999999999999999E-3</v>
      </c>
      <c r="H111">
        <v>5.9999999999999995E-4</v>
      </c>
      <c r="I111">
        <v>5.0000000000000001E-3</v>
      </c>
      <c r="J111">
        <v>8.9999999999999998E-4</v>
      </c>
      <c r="K111">
        <v>9.4000000000000004E-3</v>
      </c>
      <c r="L111">
        <v>0.96519999999999995</v>
      </c>
      <c r="M111">
        <v>1.5900000000000001E-2</v>
      </c>
      <c r="N111">
        <v>0.3579</v>
      </c>
      <c r="O111">
        <v>1E-3</v>
      </c>
      <c r="P111">
        <v>0.1326</v>
      </c>
      <c r="Q111" s="1">
        <v>51015.53</v>
      </c>
      <c r="R111">
        <v>0.3044</v>
      </c>
      <c r="S111">
        <v>0.15390000000000001</v>
      </c>
      <c r="T111">
        <v>0.54169999999999996</v>
      </c>
      <c r="U111">
        <v>8.43</v>
      </c>
      <c r="V111" s="1">
        <v>65746</v>
      </c>
      <c r="W111">
        <v>121.97</v>
      </c>
      <c r="X111" s="1">
        <v>144080.63</v>
      </c>
      <c r="Y111">
        <v>0.87309999999999999</v>
      </c>
      <c r="Z111">
        <v>6.9000000000000006E-2</v>
      </c>
      <c r="AA111">
        <v>5.7799999999999997E-2</v>
      </c>
      <c r="AB111">
        <v>0.12690000000000001</v>
      </c>
      <c r="AC111">
        <v>144.08000000000001</v>
      </c>
      <c r="AD111" s="1">
        <v>3986.79</v>
      </c>
      <c r="AE111">
        <v>518.57000000000005</v>
      </c>
      <c r="AF111" s="13">
        <v>129734</v>
      </c>
      <c r="AG111" s="79" t="s">
        <v>759</v>
      </c>
      <c r="AH111" s="1">
        <v>33588</v>
      </c>
      <c r="AI111" s="1">
        <v>52019.37</v>
      </c>
      <c r="AJ111">
        <v>45.26</v>
      </c>
      <c r="AK111">
        <v>26.07</v>
      </c>
      <c r="AL111">
        <v>30.18</v>
      </c>
      <c r="AM111">
        <v>4.6900000000000004</v>
      </c>
      <c r="AN111" s="1">
        <v>1467.46</v>
      </c>
      <c r="AO111">
        <v>1.1479999999999999</v>
      </c>
      <c r="AP111" s="1">
        <v>1393.64</v>
      </c>
      <c r="AQ111" s="1">
        <v>2035.72</v>
      </c>
      <c r="AR111" s="1">
        <v>5571.32</v>
      </c>
      <c r="AS111">
        <v>480.98</v>
      </c>
      <c r="AT111">
        <v>302.73</v>
      </c>
      <c r="AU111" s="1">
        <v>9784.4</v>
      </c>
      <c r="AV111" s="1">
        <v>5893.02</v>
      </c>
      <c r="AW111">
        <v>0.49509999999999998</v>
      </c>
      <c r="AX111" s="1">
        <v>4044.18</v>
      </c>
      <c r="AY111">
        <v>0.33979999999999999</v>
      </c>
      <c r="AZ111" s="1">
        <v>1284.1600000000001</v>
      </c>
      <c r="BA111">
        <v>0.1079</v>
      </c>
      <c r="BB111">
        <v>680.78</v>
      </c>
      <c r="BC111">
        <v>5.7200000000000001E-2</v>
      </c>
      <c r="BD111" s="1">
        <v>11902.14</v>
      </c>
      <c r="BE111" s="1">
        <v>5102.45</v>
      </c>
      <c r="BF111">
        <v>1.4861</v>
      </c>
      <c r="BG111">
        <v>0.52210000000000001</v>
      </c>
      <c r="BH111">
        <v>0.2238</v>
      </c>
      <c r="BI111">
        <v>0.19470000000000001</v>
      </c>
      <c r="BJ111">
        <v>3.9899999999999998E-2</v>
      </c>
      <c r="BK111">
        <v>1.95E-2</v>
      </c>
    </row>
    <row r="112" spans="1:63" x14ac:dyDescent="0.25">
      <c r="A112" t="s">
        <v>110</v>
      </c>
      <c r="B112">
        <v>48140</v>
      </c>
      <c r="C112">
        <v>40.29</v>
      </c>
      <c r="D112">
        <v>29.36</v>
      </c>
      <c r="E112" s="1">
        <v>1182.8</v>
      </c>
      <c r="F112" s="1">
        <v>1181.29</v>
      </c>
      <c r="G112">
        <v>6.8999999999999999E-3</v>
      </c>
      <c r="H112">
        <v>5.9999999999999995E-4</v>
      </c>
      <c r="I112">
        <v>7.7000000000000002E-3</v>
      </c>
      <c r="J112">
        <v>2.2000000000000001E-3</v>
      </c>
      <c r="K112">
        <v>2.3099999999999999E-2</v>
      </c>
      <c r="L112">
        <v>0.93640000000000001</v>
      </c>
      <c r="M112">
        <v>2.3099999999999999E-2</v>
      </c>
      <c r="N112">
        <v>0.28320000000000001</v>
      </c>
      <c r="O112">
        <v>4.7000000000000002E-3</v>
      </c>
      <c r="P112">
        <v>0.1074</v>
      </c>
      <c r="Q112" s="1">
        <v>52205.65</v>
      </c>
      <c r="R112">
        <v>0.32450000000000001</v>
      </c>
      <c r="S112">
        <v>0.17979999999999999</v>
      </c>
      <c r="T112">
        <v>0.49559999999999998</v>
      </c>
      <c r="U112">
        <v>9.6999999999999993</v>
      </c>
      <c r="V112" s="1">
        <v>67967.429999999993</v>
      </c>
      <c r="W112">
        <v>118.39</v>
      </c>
      <c r="X112" s="1">
        <v>157005.21</v>
      </c>
      <c r="Y112">
        <v>0.7994</v>
      </c>
      <c r="Z112">
        <v>0.13020000000000001</v>
      </c>
      <c r="AA112">
        <v>7.0400000000000004E-2</v>
      </c>
      <c r="AB112">
        <v>0.2006</v>
      </c>
      <c r="AC112">
        <v>157.01</v>
      </c>
      <c r="AD112" s="1">
        <v>5005.47</v>
      </c>
      <c r="AE112">
        <v>589.51</v>
      </c>
      <c r="AF112" s="13">
        <v>147709.9</v>
      </c>
      <c r="AG112" s="79" t="s">
        <v>759</v>
      </c>
      <c r="AH112" s="1">
        <v>35047</v>
      </c>
      <c r="AI112" s="1">
        <v>57784.89</v>
      </c>
      <c r="AJ112">
        <v>47.3</v>
      </c>
      <c r="AK112">
        <v>29.58</v>
      </c>
      <c r="AL112">
        <v>32.33</v>
      </c>
      <c r="AM112">
        <v>4.54</v>
      </c>
      <c r="AN112" s="1">
        <v>1655.21</v>
      </c>
      <c r="AO112">
        <v>1.0044</v>
      </c>
      <c r="AP112" s="1">
        <v>1326.83</v>
      </c>
      <c r="AQ112" s="1">
        <v>1695.29</v>
      </c>
      <c r="AR112" s="1">
        <v>5512.9</v>
      </c>
      <c r="AS112">
        <v>430.79</v>
      </c>
      <c r="AT112">
        <v>281.17</v>
      </c>
      <c r="AU112" s="1">
        <v>9246.9699999999993</v>
      </c>
      <c r="AV112" s="1">
        <v>4669.6000000000004</v>
      </c>
      <c r="AW112">
        <v>0.4113</v>
      </c>
      <c r="AX112" s="1">
        <v>4800.46</v>
      </c>
      <c r="AY112">
        <v>0.42280000000000001</v>
      </c>
      <c r="AZ112" s="1">
        <v>1297.44</v>
      </c>
      <c r="BA112">
        <v>0.1143</v>
      </c>
      <c r="BB112">
        <v>586.41999999999996</v>
      </c>
      <c r="BC112">
        <v>5.16E-2</v>
      </c>
      <c r="BD112" s="1">
        <v>11353.92</v>
      </c>
      <c r="BE112" s="1">
        <v>3772.96</v>
      </c>
      <c r="BF112">
        <v>0.84909999999999997</v>
      </c>
      <c r="BG112">
        <v>0.54349999999999998</v>
      </c>
      <c r="BH112">
        <v>0.2074</v>
      </c>
      <c r="BI112">
        <v>0.19650000000000001</v>
      </c>
      <c r="BJ112">
        <v>3.4799999999999998E-2</v>
      </c>
      <c r="BK112">
        <v>1.78E-2</v>
      </c>
    </row>
    <row r="113" spans="1:63" x14ac:dyDescent="0.25">
      <c r="A113" t="s">
        <v>111</v>
      </c>
      <c r="B113">
        <v>45328</v>
      </c>
      <c r="C113">
        <v>54.86</v>
      </c>
      <c r="D113">
        <v>24.38</v>
      </c>
      <c r="E113" s="1">
        <v>1337.67</v>
      </c>
      <c r="F113" s="1">
        <v>1294.42</v>
      </c>
      <c r="G113">
        <v>5.0000000000000001E-3</v>
      </c>
      <c r="H113">
        <v>5.0000000000000001E-4</v>
      </c>
      <c r="I113">
        <v>6.4000000000000003E-3</v>
      </c>
      <c r="J113">
        <v>1.6999999999999999E-3</v>
      </c>
      <c r="K113">
        <v>2.2200000000000001E-2</v>
      </c>
      <c r="L113">
        <v>0.94089999999999996</v>
      </c>
      <c r="M113">
        <v>2.3300000000000001E-2</v>
      </c>
      <c r="N113">
        <v>0.34279999999999999</v>
      </c>
      <c r="O113">
        <v>3.0999999999999999E-3</v>
      </c>
      <c r="P113">
        <v>0.1231</v>
      </c>
      <c r="Q113" s="1">
        <v>52862.09</v>
      </c>
      <c r="R113">
        <v>0.28839999999999999</v>
      </c>
      <c r="S113">
        <v>0.18240000000000001</v>
      </c>
      <c r="T113">
        <v>0.5292</v>
      </c>
      <c r="U113">
        <v>10.14</v>
      </c>
      <c r="V113" s="1">
        <v>71180.009999999995</v>
      </c>
      <c r="W113">
        <v>127.78</v>
      </c>
      <c r="X113" s="1">
        <v>166523.48000000001</v>
      </c>
      <c r="Y113">
        <v>0.77539999999999998</v>
      </c>
      <c r="Z113">
        <v>0.1497</v>
      </c>
      <c r="AA113">
        <v>7.4899999999999994E-2</v>
      </c>
      <c r="AB113">
        <v>0.22459999999999999</v>
      </c>
      <c r="AC113">
        <v>166.52</v>
      </c>
      <c r="AD113" s="1">
        <v>5009.05</v>
      </c>
      <c r="AE113">
        <v>560.74</v>
      </c>
      <c r="AF113" s="13">
        <v>159791.31</v>
      </c>
      <c r="AG113" s="79" t="s">
        <v>759</v>
      </c>
      <c r="AH113" s="1">
        <v>33247</v>
      </c>
      <c r="AI113" s="1">
        <v>55450.15</v>
      </c>
      <c r="AJ113">
        <v>46.11</v>
      </c>
      <c r="AK113">
        <v>27.23</v>
      </c>
      <c r="AL113">
        <v>31.27</v>
      </c>
      <c r="AM113">
        <v>4.32</v>
      </c>
      <c r="AN113" s="1">
        <v>1451.58</v>
      </c>
      <c r="AO113">
        <v>1.0751999999999999</v>
      </c>
      <c r="AP113" s="1">
        <v>1369.95</v>
      </c>
      <c r="AQ113" s="1">
        <v>1930.48</v>
      </c>
      <c r="AR113" s="1">
        <v>5679.66</v>
      </c>
      <c r="AS113">
        <v>482.41</v>
      </c>
      <c r="AT113">
        <v>329.31</v>
      </c>
      <c r="AU113" s="1">
        <v>9791.7999999999993</v>
      </c>
      <c r="AV113" s="1">
        <v>4738.66</v>
      </c>
      <c r="AW113">
        <v>0.39510000000000001</v>
      </c>
      <c r="AX113" s="1">
        <v>5323.44</v>
      </c>
      <c r="AY113">
        <v>0.44390000000000002</v>
      </c>
      <c r="AZ113" s="1">
        <v>1244.6099999999999</v>
      </c>
      <c r="BA113">
        <v>0.1038</v>
      </c>
      <c r="BB113">
        <v>686.03</v>
      </c>
      <c r="BC113">
        <v>5.7200000000000001E-2</v>
      </c>
      <c r="BD113" s="1">
        <v>11992.74</v>
      </c>
      <c r="BE113" s="1">
        <v>3546.22</v>
      </c>
      <c r="BF113">
        <v>0.82140000000000002</v>
      </c>
      <c r="BG113">
        <v>0.52969999999999995</v>
      </c>
      <c r="BH113">
        <v>0.21010000000000001</v>
      </c>
      <c r="BI113">
        <v>0.20799999999999999</v>
      </c>
      <c r="BJ113">
        <v>3.32E-2</v>
      </c>
      <c r="BK113">
        <v>1.89E-2</v>
      </c>
    </row>
    <row r="114" spans="1:63" x14ac:dyDescent="0.25">
      <c r="A114" t="s">
        <v>112</v>
      </c>
      <c r="B114">
        <v>43802</v>
      </c>
      <c r="C114">
        <v>80.17</v>
      </c>
      <c r="D114">
        <v>527.04</v>
      </c>
      <c r="E114" s="1">
        <v>42251.040000000001</v>
      </c>
      <c r="F114" s="1">
        <v>29971.99</v>
      </c>
      <c r="G114">
        <v>2.4199999999999999E-2</v>
      </c>
      <c r="H114">
        <v>6.9999999999999999E-4</v>
      </c>
      <c r="I114">
        <v>0.56869999999999998</v>
      </c>
      <c r="J114">
        <v>1.4E-3</v>
      </c>
      <c r="K114">
        <v>9.2799999999999994E-2</v>
      </c>
      <c r="L114">
        <v>0.25340000000000001</v>
      </c>
      <c r="M114">
        <v>5.8799999999999998E-2</v>
      </c>
      <c r="N114">
        <v>0.92110000000000003</v>
      </c>
      <c r="O114">
        <v>7.5200000000000003E-2</v>
      </c>
      <c r="P114">
        <v>0.19209999999999999</v>
      </c>
      <c r="Q114" s="1">
        <v>61184.21</v>
      </c>
      <c r="R114">
        <v>0.29380000000000001</v>
      </c>
      <c r="S114">
        <v>0.1201</v>
      </c>
      <c r="T114">
        <v>0.58620000000000005</v>
      </c>
      <c r="U114">
        <v>278.12</v>
      </c>
      <c r="V114" s="1">
        <v>81699.59</v>
      </c>
      <c r="W114">
        <v>151.82</v>
      </c>
      <c r="X114" s="1">
        <v>100825.48</v>
      </c>
      <c r="Y114">
        <v>0.57210000000000005</v>
      </c>
      <c r="Z114">
        <v>0.37130000000000002</v>
      </c>
      <c r="AA114">
        <v>5.6599999999999998E-2</v>
      </c>
      <c r="AB114">
        <v>0.4279</v>
      </c>
      <c r="AC114">
        <v>100.83</v>
      </c>
      <c r="AD114" s="1">
        <v>4902.68</v>
      </c>
      <c r="AE114">
        <v>465.39</v>
      </c>
      <c r="AF114" s="13">
        <v>92238.9</v>
      </c>
      <c r="AG114" s="79" t="s">
        <v>759</v>
      </c>
      <c r="AH114" s="1">
        <v>25037</v>
      </c>
      <c r="AI114" s="1">
        <v>44195.06</v>
      </c>
      <c r="AJ114">
        <v>69.819999999999993</v>
      </c>
      <c r="AK114">
        <v>43.89</v>
      </c>
      <c r="AL114">
        <v>56.75</v>
      </c>
      <c r="AM114">
        <v>4.16</v>
      </c>
      <c r="AN114">
        <v>0</v>
      </c>
      <c r="AO114">
        <v>1.1225000000000001</v>
      </c>
      <c r="AP114" s="1">
        <v>2267.85</v>
      </c>
      <c r="AQ114" s="1">
        <v>2835.65</v>
      </c>
      <c r="AR114" s="1">
        <v>7446.62</v>
      </c>
      <c r="AS114" s="1">
        <v>1002.36</v>
      </c>
      <c r="AT114">
        <v>715.22</v>
      </c>
      <c r="AU114" s="1">
        <v>14267.7</v>
      </c>
      <c r="AV114" s="1">
        <v>9370.16</v>
      </c>
      <c r="AW114">
        <v>0.499</v>
      </c>
      <c r="AX114" s="1">
        <v>6402.76</v>
      </c>
      <c r="AY114">
        <v>0.34100000000000003</v>
      </c>
      <c r="AZ114">
        <v>652.86</v>
      </c>
      <c r="BA114">
        <v>3.4799999999999998E-2</v>
      </c>
      <c r="BB114" s="1">
        <v>2351.89</v>
      </c>
      <c r="BC114">
        <v>0.12520000000000001</v>
      </c>
      <c r="BD114" s="1">
        <v>18777.669999999998</v>
      </c>
      <c r="BE114" s="1">
        <v>3657.8</v>
      </c>
      <c r="BF114">
        <v>1.2908999999999999</v>
      </c>
      <c r="BG114">
        <v>0.42830000000000001</v>
      </c>
      <c r="BH114">
        <v>0.18279999999999999</v>
      </c>
      <c r="BI114">
        <v>0.35420000000000001</v>
      </c>
      <c r="BJ114">
        <v>2.35E-2</v>
      </c>
      <c r="BK114">
        <v>1.1299999999999999E-2</v>
      </c>
    </row>
    <row r="115" spans="1:63" x14ac:dyDescent="0.25">
      <c r="A115" t="s">
        <v>113</v>
      </c>
      <c r="B115">
        <v>49312</v>
      </c>
      <c r="C115">
        <v>91.38</v>
      </c>
      <c r="D115">
        <v>9.6199999999999992</v>
      </c>
      <c r="E115">
        <v>879.39</v>
      </c>
      <c r="F115">
        <v>867.26</v>
      </c>
      <c r="G115">
        <v>3.0999999999999999E-3</v>
      </c>
      <c r="H115">
        <v>2.9999999999999997E-4</v>
      </c>
      <c r="I115">
        <v>5.8999999999999999E-3</v>
      </c>
      <c r="J115">
        <v>1.4E-3</v>
      </c>
      <c r="K115">
        <v>4.1700000000000001E-2</v>
      </c>
      <c r="L115">
        <v>0.92279999999999995</v>
      </c>
      <c r="M115">
        <v>2.4899999999999999E-2</v>
      </c>
      <c r="N115">
        <v>0.35820000000000002</v>
      </c>
      <c r="O115">
        <v>2.7000000000000001E-3</v>
      </c>
      <c r="P115">
        <v>0.13300000000000001</v>
      </c>
      <c r="Q115" s="1">
        <v>50922.68</v>
      </c>
      <c r="R115">
        <v>0.33479999999999999</v>
      </c>
      <c r="S115">
        <v>0.16159999999999999</v>
      </c>
      <c r="T115">
        <v>0.50360000000000005</v>
      </c>
      <c r="U115">
        <v>7.96</v>
      </c>
      <c r="V115" s="1">
        <v>63057.32</v>
      </c>
      <c r="W115">
        <v>107.2</v>
      </c>
      <c r="X115" s="1">
        <v>146417.66</v>
      </c>
      <c r="Y115">
        <v>0.91569999999999996</v>
      </c>
      <c r="Z115">
        <v>4.4400000000000002E-2</v>
      </c>
      <c r="AA115">
        <v>3.9899999999999998E-2</v>
      </c>
      <c r="AB115">
        <v>8.43E-2</v>
      </c>
      <c r="AC115">
        <v>146.41999999999999</v>
      </c>
      <c r="AD115" s="1">
        <v>3409.53</v>
      </c>
      <c r="AE115">
        <v>446.46</v>
      </c>
      <c r="AF115" s="13">
        <v>119493.92</v>
      </c>
      <c r="AG115" s="79" t="s">
        <v>759</v>
      </c>
      <c r="AH115" s="1">
        <v>34008</v>
      </c>
      <c r="AI115" s="1">
        <v>50578.48</v>
      </c>
      <c r="AJ115">
        <v>36.69</v>
      </c>
      <c r="AK115">
        <v>22.33</v>
      </c>
      <c r="AL115">
        <v>28.65</v>
      </c>
      <c r="AM115">
        <v>4.28</v>
      </c>
      <c r="AN115" s="1">
        <v>1376.77</v>
      </c>
      <c r="AO115">
        <v>1.4645999999999999</v>
      </c>
      <c r="AP115" s="1">
        <v>1460.53</v>
      </c>
      <c r="AQ115" s="1">
        <v>2004.03</v>
      </c>
      <c r="AR115" s="1">
        <v>5947.07</v>
      </c>
      <c r="AS115">
        <v>402.1</v>
      </c>
      <c r="AT115">
        <v>274.88</v>
      </c>
      <c r="AU115" s="1">
        <v>10088.61</v>
      </c>
      <c r="AV115" s="1">
        <v>6652.38</v>
      </c>
      <c r="AW115">
        <v>0.5212</v>
      </c>
      <c r="AX115" s="1">
        <v>4082.02</v>
      </c>
      <c r="AY115">
        <v>0.31979999999999997</v>
      </c>
      <c r="AZ115" s="1">
        <v>1334.04</v>
      </c>
      <c r="BA115">
        <v>0.1045</v>
      </c>
      <c r="BB115">
        <v>694.47</v>
      </c>
      <c r="BC115">
        <v>5.4399999999999997E-2</v>
      </c>
      <c r="BD115" s="1">
        <v>12762.9</v>
      </c>
      <c r="BE115" s="1">
        <v>5713.09</v>
      </c>
      <c r="BF115">
        <v>2.0415999999999999</v>
      </c>
      <c r="BG115">
        <v>0.5222</v>
      </c>
      <c r="BH115">
        <v>0.2127</v>
      </c>
      <c r="BI115">
        <v>0.1963</v>
      </c>
      <c r="BJ115">
        <v>4.0500000000000001E-2</v>
      </c>
      <c r="BK115">
        <v>2.8400000000000002E-2</v>
      </c>
    </row>
    <row r="116" spans="1:63" x14ac:dyDescent="0.25">
      <c r="A116" t="s">
        <v>114</v>
      </c>
      <c r="B116">
        <v>43810</v>
      </c>
      <c r="C116">
        <v>68.099999999999994</v>
      </c>
      <c r="D116">
        <v>28.74</v>
      </c>
      <c r="E116" s="1">
        <v>1956.9</v>
      </c>
      <c r="F116" s="1">
        <v>1823.13</v>
      </c>
      <c r="G116">
        <v>6.6E-3</v>
      </c>
      <c r="H116">
        <v>6.9999999999999999E-4</v>
      </c>
      <c r="I116">
        <v>2.3900000000000001E-2</v>
      </c>
      <c r="J116">
        <v>1.1000000000000001E-3</v>
      </c>
      <c r="K116">
        <v>2.52E-2</v>
      </c>
      <c r="L116">
        <v>0.90149999999999997</v>
      </c>
      <c r="M116">
        <v>4.1000000000000002E-2</v>
      </c>
      <c r="N116">
        <v>0.58320000000000005</v>
      </c>
      <c r="O116">
        <v>4.5999999999999999E-3</v>
      </c>
      <c r="P116">
        <v>0.15409999999999999</v>
      </c>
      <c r="Q116" s="1">
        <v>53944.09</v>
      </c>
      <c r="R116">
        <v>0.27210000000000001</v>
      </c>
      <c r="S116">
        <v>0.1633</v>
      </c>
      <c r="T116">
        <v>0.56469999999999998</v>
      </c>
      <c r="U116">
        <v>13.78</v>
      </c>
      <c r="V116" s="1">
        <v>73892.179999999993</v>
      </c>
      <c r="W116">
        <v>138.02000000000001</v>
      </c>
      <c r="X116" s="1">
        <v>132955.18</v>
      </c>
      <c r="Y116">
        <v>0.72299999999999998</v>
      </c>
      <c r="Z116">
        <v>0.20219999999999999</v>
      </c>
      <c r="AA116">
        <v>7.4700000000000003E-2</v>
      </c>
      <c r="AB116">
        <v>0.27700000000000002</v>
      </c>
      <c r="AC116">
        <v>132.96</v>
      </c>
      <c r="AD116" s="1">
        <v>3823.29</v>
      </c>
      <c r="AE116">
        <v>485.48</v>
      </c>
      <c r="AF116" s="13">
        <v>121635.33</v>
      </c>
      <c r="AG116" s="79" t="s">
        <v>759</v>
      </c>
      <c r="AH116" s="1">
        <v>28468</v>
      </c>
      <c r="AI116" s="1">
        <v>45986.3</v>
      </c>
      <c r="AJ116">
        <v>41.37</v>
      </c>
      <c r="AK116">
        <v>26.33</v>
      </c>
      <c r="AL116">
        <v>30.73</v>
      </c>
      <c r="AM116">
        <v>4.2300000000000004</v>
      </c>
      <c r="AN116">
        <v>822.39</v>
      </c>
      <c r="AO116">
        <v>0.99839999999999995</v>
      </c>
      <c r="AP116" s="1">
        <v>1322.51</v>
      </c>
      <c r="AQ116" s="1">
        <v>1942.68</v>
      </c>
      <c r="AR116" s="1">
        <v>6051.17</v>
      </c>
      <c r="AS116">
        <v>589.29999999999995</v>
      </c>
      <c r="AT116">
        <v>380.41</v>
      </c>
      <c r="AU116" s="1">
        <v>10286.07</v>
      </c>
      <c r="AV116" s="1">
        <v>6380.17</v>
      </c>
      <c r="AW116">
        <v>0.51719999999999999</v>
      </c>
      <c r="AX116" s="1">
        <v>3757.39</v>
      </c>
      <c r="AY116">
        <v>0.30459999999999998</v>
      </c>
      <c r="AZ116" s="1">
        <v>1089.02</v>
      </c>
      <c r="BA116">
        <v>8.8300000000000003E-2</v>
      </c>
      <c r="BB116" s="1">
        <v>1108.3</v>
      </c>
      <c r="BC116">
        <v>8.9899999999999994E-2</v>
      </c>
      <c r="BD116" s="1">
        <v>12334.88</v>
      </c>
      <c r="BE116" s="1">
        <v>4674.99</v>
      </c>
      <c r="BF116">
        <v>1.5982000000000001</v>
      </c>
      <c r="BG116">
        <v>0.5302</v>
      </c>
      <c r="BH116">
        <v>0.2223</v>
      </c>
      <c r="BI116">
        <v>0.19420000000000001</v>
      </c>
      <c r="BJ116">
        <v>3.2800000000000003E-2</v>
      </c>
      <c r="BK116">
        <v>2.06E-2</v>
      </c>
    </row>
    <row r="117" spans="1:63" x14ac:dyDescent="0.25">
      <c r="A117" t="s">
        <v>115</v>
      </c>
      <c r="B117">
        <v>47548</v>
      </c>
      <c r="C117">
        <v>78.48</v>
      </c>
      <c r="D117">
        <v>9.6</v>
      </c>
      <c r="E117">
        <v>753</v>
      </c>
      <c r="F117">
        <v>724.11</v>
      </c>
      <c r="G117">
        <v>1.2999999999999999E-3</v>
      </c>
      <c r="H117">
        <v>2.9999999999999997E-4</v>
      </c>
      <c r="I117">
        <v>3.3999999999999998E-3</v>
      </c>
      <c r="J117">
        <v>5.9999999999999995E-4</v>
      </c>
      <c r="K117">
        <v>9.7999999999999997E-3</v>
      </c>
      <c r="L117">
        <v>0.9728</v>
      </c>
      <c r="M117">
        <v>1.1900000000000001E-2</v>
      </c>
      <c r="N117">
        <v>0.4219</v>
      </c>
      <c r="O117">
        <v>5.9999999999999995E-4</v>
      </c>
      <c r="P117">
        <v>0.14810000000000001</v>
      </c>
      <c r="Q117" s="1">
        <v>49544.63</v>
      </c>
      <c r="R117">
        <v>0.28870000000000001</v>
      </c>
      <c r="S117">
        <v>0.16739999999999999</v>
      </c>
      <c r="T117">
        <v>0.54390000000000005</v>
      </c>
      <c r="U117">
        <v>6.8</v>
      </c>
      <c r="V117" s="1">
        <v>63022.720000000001</v>
      </c>
      <c r="W117">
        <v>106.21</v>
      </c>
      <c r="X117" s="1">
        <v>154435.85999999999</v>
      </c>
      <c r="Y117">
        <v>0.78510000000000002</v>
      </c>
      <c r="Z117">
        <v>0.1111</v>
      </c>
      <c r="AA117">
        <v>0.1038</v>
      </c>
      <c r="AB117">
        <v>0.21490000000000001</v>
      </c>
      <c r="AC117">
        <v>154.44</v>
      </c>
      <c r="AD117" s="1">
        <v>4564.0600000000004</v>
      </c>
      <c r="AE117">
        <v>511.09</v>
      </c>
      <c r="AF117" s="13">
        <v>134440.15</v>
      </c>
      <c r="AG117" s="79" t="s">
        <v>759</v>
      </c>
      <c r="AH117" s="1">
        <v>32421</v>
      </c>
      <c r="AI117" s="1">
        <v>51578.65</v>
      </c>
      <c r="AJ117">
        <v>42.14</v>
      </c>
      <c r="AK117">
        <v>27.69</v>
      </c>
      <c r="AL117">
        <v>31.31</v>
      </c>
      <c r="AM117">
        <v>4.1900000000000004</v>
      </c>
      <c r="AN117" s="1">
        <v>1687.38</v>
      </c>
      <c r="AO117">
        <v>1.1438999999999999</v>
      </c>
      <c r="AP117" s="1">
        <v>1560.24</v>
      </c>
      <c r="AQ117" s="1">
        <v>2246.4499999999998</v>
      </c>
      <c r="AR117" s="1">
        <v>5901.85</v>
      </c>
      <c r="AS117">
        <v>492.35</v>
      </c>
      <c r="AT117">
        <v>261.94</v>
      </c>
      <c r="AU117" s="1">
        <v>10462.83</v>
      </c>
      <c r="AV117" s="1">
        <v>6548.8</v>
      </c>
      <c r="AW117">
        <v>0.4894</v>
      </c>
      <c r="AX117" s="1">
        <v>4491.13</v>
      </c>
      <c r="AY117">
        <v>0.33560000000000001</v>
      </c>
      <c r="AZ117" s="1">
        <v>1445.49</v>
      </c>
      <c r="BA117">
        <v>0.108</v>
      </c>
      <c r="BB117">
        <v>896.96</v>
      </c>
      <c r="BC117">
        <v>6.7000000000000004E-2</v>
      </c>
      <c r="BD117" s="1">
        <v>13382.38</v>
      </c>
      <c r="BE117" s="1">
        <v>5318.78</v>
      </c>
      <c r="BF117">
        <v>1.5271999999999999</v>
      </c>
      <c r="BG117">
        <v>0.49330000000000002</v>
      </c>
      <c r="BH117">
        <v>0.21709999999999999</v>
      </c>
      <c r="BI117">
        <v>0.22439999999999999</v>
      </c>
      <c r="BJ117">
        <v>4.2000000000000003E-2</v>
      </c>
      <c r="BK117">
        <v>2.3300000000000001E-2</v>
      </c>
    </row>
    <row r="118" spans="1:63" x14ac:dyDescent="0.25">
      <c r="A118" t="s">
        <v>116</v>
      </c>
      <c r="B118">
        <v>49320</v>
      </c>
      <c r="C118">
        <v>81.05</v>
      </c>
      <c r="D118">
        <v>8.74</v>
      </c>
      <c r="E118">
        <v>708.01</v>
      </c>
      <c r="F118">
        <v>647.87</v>
      </c>
      <c r="G118">
        <v>3.0999999999999999E-3</v>
      </c>
      <c r="H118">
        <v>4.0000000000000002E-4</v>
      </c>
      <c r="I118">
        <v>4.4999999999999997E-3</v>
      </c>
      <c r="J118">
        <v>1.2999999999999999E-3</v>
      </c>
      <c r="K118">
        <v>2.3699999999999999E-2</v>
      </c>
      <c r="L118">
        <v>0.94779999999999998</v>
      </c>
      <c r="M118">
        <v>1.9199999999999998E-2</v>
      </c>
      <c r="N118">
        <v>0.40210000000000001</v>
      </c>
      <c r="O118">
        <v>2.0999999999999999E-3</v>
      </c>
      <c r="P118">
        <v>0.13669999999999999</v>
      </c>
      <c r="Q118" s="1">
        <v>48463.21</v>
      </c>
      <c r="R118">
        <v>0.34989999999999999</v>
      </c>
      <c r="S118">
        <v>0.14899999999999999</v>
      </c>
      <c r="T118">
        <v>0.50109999999999999</v>
      </c>
      <c r="U118">
        <v>6.34</v>
      </c>
      <c r="V118" s="1">
        <v>62995.14</v>
      </c>
      <c r="W118">
        <v>106.6</v>
      </c>
      <c r="X118" s="1">
        <v>160366.1</v>
      </c>
      <c r="Y118">
        <v>0.86509999999999998</v>
      </c>
      <c r="Z118">
        <v>7.6399999999999996E-2</v>
      </c>
      <c r="AA118">
        <v>5.8599999999999999E-2</v>
      </c>
      <c r="AB118">
        <v>0.13489999999999999</v>
      </c>
      <c r="AC118">
        <v>160.37</v>
      </c>
      <c r="AD118" s="1">
        <v>4119.51</v>
      </c>
      <c r="AE118">
        <v>503.57</v>
      </c>
      <c r="AF118" s="13">
        <v>135207.79999999999</v>
      </c>
      <c r="AG118" s="79" t="s">
        <v>759</v>
      </c>
      <c r="AH118" s="1">
        <v>32674</v>
      </c>
      <c r="AI118" s="1">
        <v>49597.98</v>
      </c>
      <c r="AJ118">
        <v>39.869999999999997</v>
      </c>
      <c r="AK118">
        <v>24.59</v>
      </c>
      <c r="AL118">
        <v>28.62</v>
      </c>
      <c r="AM118">
        <v>4.1500000000000004</v>
      </c>
      <c r="AN118" s="1">
        <v>1389.24</v>
      </c>
      <c r="AO118">
        <v>1.4722</v>
      </c>
      <c r="AP118" s="1">
        <v>1604.65</v>
      </c>
      <c r="AQ118" s="1">
        <v>2210.3200000000002</v>
      </c>
      <c r="AR118" s="1">
        <v>6095.68</v>
      </c>
      <c r="AS118">
        <v>579.16999999999996</v>
      </c>
      <c r="AT118">
        <v>312.11</v>
      </c>
      <c r="AU118" s="1">
        <v>10801.92</v>
      </c>
      <c r="AV118" s="1">
        <v>6814.58</v>
      </c>
      <c r="AW118">
        <v>0.48359999999999997</v>
      </c>
      <c r="AX118" s="1">
        <v>5031.1899999999996</v>
      </c>
      <c r="AY118">
        <v>0.35699999999999998</v>
      </c>
      <c r="AZ118" s="1">
        <v>1436.05</v>
      </c>
      <c r="BA118">
        <v>0.1019</v>
      </c>
      <c r="BB118">
        <v>810.51</v>
      </c>
      <c r="BC118">
        <v>5.7500000000000002E-2</v>
      </c>
      <c r="BD118" s="1">
        <v>14092.33</v>
      </c>
      <c r="BE118" s="1">
        <v>5179.28</v>
      </c>
      <c r="BF118">
        <v>1.7425999999999999</v>
      </c>
      <c r="BG118">
        <v>0.49959999999999999</v>
      </c>
      <c r="BH118">
        <v>0.2021</v>
      </c>
      <c r="BI118">
        <v>0.23849999999999999</v>
      </c>
      <c r="BJ118">
        <v>3.7400000000000003E-2</v>
      </c>
      <c r="BK118">
        <v>2.24E-2</v>
      </c>
    </row>
    <row r="119" spans="1:63" x14ac:dyDescent="0.25">
      <c r="A119" t="s">
        <v>117</v>
      </c>
      <c r="B119">
        <v>49981</v>
      </c>
      <c r="C119">
        <v>29.86</v>
      </c>
      <c r="D119">
        <v>120.82</v>
      </c>
      <c r="E119" s="1">
        <v>3607.43</v>
      </c>
      <c r="F119" s="1">
        <v>3529.21</v>
      </c>
      <c r="G119">
        <v>5.8400000000000001E-2</v>
      </c>
      <c r="H119">
        <v>8.0000000000000004E-4</v>
      </c>
      <c r="I119">
        <v>7.0000000000000007E-2</v>
      </c>
      <c r="J119">
        <v>8.9999999999999998E-4</v>
      </c>
      <c r="K119">
        <v>4.3900000000000002E-2</v>
      </c>
      <c r="L119">
        <v>0.78369999999999995</v>
      </c>
      <c r="M119">
        <v>4.2299999999999997E-2</v>
      </c>
      <c r="N119">
        <v>0.19689999999999999</v>
      </c>
      <c r="O119">
        <v>2.87E-2</v>
      </c>
      <c r="P119">
        <v>0.1109</v>
      </c>
      <c r="Q119" s="1">
        <v>66611.039999999994</v>
      </c>
      <c r="R119">
        <v>0.26929999999999998</v>
      </c>
      <c r="S119">
        <v>0.19</v>
      </c>
      <c r="T119">
        <v>0.54069999999999996</v>
      </c>
      <c r="U119">
        <v>24.49</v>
      </c>
      <c r="V119" s="1">
        <v>84593.76</v>
      </c>
      <c r="W119">
        <v>145.53</v>
      </c>
      <c r="X119" s="1">
        <v>235146.72</v>
      </c>
      <c r="Y119">
        <v>0.70169999999999999</v>
      </c>
      <c r="Z119">
        <v>0.26029999999999998</v>
      </c>
      <c r="AA119">
        <v>3.7999999999999999E-2</v>
      </c>
      <c r="AB119">
        <v>0.29830000000000001</v>
      </c>
      <c r="AC119">
        <v>235.15</v>
      </c>
      <c r="AD119" s="1">
        <v>9380.39</v>
      </c>
      <c r="AE119">
        <v>975.78</v>
      </c>
      <c r="AF119" s="13">
        <v>238604.25</v>
      </c>
      <c r="AG119" s="79" t="s">
        <v>759</v>
      </c>
      <c r="AH119" s="1">
        <v>46014</v>
      </c>
      <c r="AI119" s="1">
        <v>85585.81</v>
      </c>
      <c r="AJ119">
        <v>66.02</v>
      </c>
      <c r="AK119">
        <v>37.97</v>
      </c>
      <c r="AL119">
        <v>43.16</v>
      </c>
      <c r="AM119">
        <v>4.8600000000000003</v>
      </c>
      <c r="AN119" s="1">
        <v>1285.5899999999999</v>
      </c>
      <c r="AO119">
        <v>0.76359999999999995</v>
      </c>
      <c r="AP119" s="1">
        <v>1487.05</v>
      </c>
      <c r="AQ119" s="1">
        <v>2100.67</v>
      </c>
      <c r="AR119" s="1">
        <v>7041.31</v>
      </c>
      <c r="AS119">
        <v>741.4</v>
      </c>
      <c r="AT119">
        <v>384.05</v>
      </c>
      <c r="AU119" s="1">
        <v>11754.48</v>
      </c>
      <c r="AV119" s="1">
        <v>3119.89</v>
      </c>
      <c r="AW119">
        <v>0.2392</v>
      </c>
      <c r="AX119" s="1">
        <v>8588.18</v>
      </c>
      <c r="AY119">
        <v>0.65839999999999999</v>
      </c>
      <c r="AZ119">
        <v>875.87</v>
      </c>
      <c r="BA119">
        <v>6.7199999999999996E-2</v>
      </c>
      <c r="BB119">
        <v>459.45</v>
      </c>
      <c r="BC119">
        <v>3.5200000000000002E-2</v>
      </c>
      <c r="BD119" s="1">
        <v>13043.39</v>
      </c>
      <c r="BE119" s="1">
        <v>1222.05</v>
      </c>
      <c r="BF119">
        <v>0.13869999999999999</v>
      </c>
      <c r="BG119">
        <v>0.59119999999999995</v>
      </c>
      <c r="BH119">
        <v>0.21929999999999999</v>
      </c>
      <c r="BI119">
        <v>0.13750000000000001</v>
      </c>
      <c r="BJ119">
        <v>3.4599999999999999E-2</v>
      </c>
      <c r="BK119">
        <v>1.7399999999999999E-2</v>
      </c>
    </row>
    <row r="120" spans="1:63" x14ac:dyDescent="0.25">
      <c r="A120" t="s">
        <v>118</v>
      </c>
      <c r="B120">
        <v>47431</v>
      </c>
      <c r="C120">
        <v>81.239999999999995</v>
      </c>
      <c r="D120">
        <v>8.75</v>
      </c>
      <c r="E120">
        <v>711.16</v>
      </c>
      <c r="F120">
        <v>678.43</v>
      </c>
      <c r="G120">
        <v>4.0000000000000001E-3</v>
      </c>
      <c r="H120">
        <v>5.0000000000000001E-4</v>
      </c>
      <c r="I120">
        <v>5.1999999999999998E-3</v>
      </c>
      <c r="J120">
        <v>8.0000000000000004E-4</v>
      </c>
      <c r="K120">
        <v>2.9000000000000001E-2</v>
      </c>
      <c r="L120">
        <v>0.93979999999999997</v>
      </c>
      <c r="M120">
        <v>2.06E-2</v>
      </c>
      <c r="N120">
        <v>0.38300000000000001</v>
      </c>
      <c r="O120">
        <v>2.7000000000000001E-3</v>
      </c>
      <c r="P120">
        <v>0.12909999999999999</v>
      </c>
      <c r="Q120" s="1">
        <v>49615.07</v>
      </c>
      <c r="R120">
        <v>0.31359999999999999</v>
      </c>
      <c r="S120">
        <v>0.15720000000000001</v>
      </c>
      <c r="T120">
        <v>0.5292</v>
      </c>
      <c r="U120">
        <v>6.57</v>
      </c>
      <c r="V120" s="1">
        <v>62824.17</v>
      </c>
      <c r="W120">
        <v>103.7</v>
      </c>
      <c r="X120" s="1">
        <v>171643.27</v>
      </c>
      <c r="Y120">
        <v>0.84179999999999999</v>
      </c>
      <c r="Z120">
        <v>8.5699999999999998E-2</v>
      </c>
      <c r="AA120">
        <v>7.2599999999999998E-2</v>
      </c>
      <c r="AB120">
        <v>0.15820000000000001</v>
      </c>
      <c r="AC120">
        <v>171.64</v>
      </c>
      <c r="AD120" s="1">
        <v>4440.47</v>
      </c>
      <c r="AE120">
        <v>520.03</v>
      </c>
      <c r="AF120" s="13">
        <v>139737.92000000001</v>
      </c>
      <c r="AG120" s="79" t="s">
        <v>759</v>
      </c>
      <c r="AH120" s="1">
        <v>32674</v>
      </c>
      <c r="AI120" s="1">
        <v>50971.9</v>
      </c>
      <c r="AJ120">
        <v>41.23</v>
      </c>
      <c r="AK120">
        <v>24.62</v>
      </c>
      <c r="AL120">
        <v>28.97</v>
      </c>
      <c r="AM120">
        <v>4.3899999999999997</v>
      </c>
      <c r="AN120" s="1">
        <v>1463.64</v>
      </c>
      <c r="AO120">
        <v>1.4323999999999999</v>
      </c>
      <c r="AP120" s="1">
        <v>1590.63</v>
      </c>
      <c r="AQ120" s="1">
        <v>2116.66</v>
      </c>
      <c r="AR120" s="1">
        <v>6142.39</v>
      </c>
      <c r="AS120">
        <v>529.67999999999995</v>
      </c>
      <c r="AT120">
        <v>347.24</v>
      </c>
      <c r="AU120" s="1">
        <v>10726.59</v>
      </c>
      <c r="AV120" s="1">
        <v>6166.2</v>
      </c>
      <c r="AW120">
        <v>0.44919999999999999</v>
      </c>
      <c r="AX120" s="1">
        <v>5241.87</v>
      </c>
      <c r="AY120">
        <v>0.38179999999999997</v>
      </c>
      <c r="AZ120" s="1">
        <v>1584.38</v>
      </c>
      <c r="BA120">
        <v>0.1154</v>
      </c>
      <c r="BB120">
        <v>736.04</v>
      </c>
      <c r="BC120">
        <v>5.3600000000000002E-2</v>
      </c>
      <c r="BD120" s="1">
        <v>13728.49</v>
      </c>
      <c r="BE120" s="1">
        <v>4934.71</v>
      </c>
      <c r="BF120">
        <v>1.5748</v>
      </c>
      <c r="BG120">
        <v>0.5141</v>
      </c>
      <c r="BH120">
        <v>0.20960000000000001</v>
      </c>
      <c r="BI120">
        <v>0.21490000000000001</v>
      </c>
      <c r="BJ120">
        <v>3.6700000000000003E-2</v>
      </c>
      <c r="BK120">
        <v>2.47E-2</v>
      </c>
    </row>
    <row r="121" spans="1:63" x14ac:dyDescent="0.25">
      <c r="A121" t="s">
        <v>119</v>
      </c>
      <c r="B121">
        <v>43828</v>
      </c>
      <c r="C121">
        <v>48.19</v>
      </c>
      <c r="D121">
        <v>40.99</v>
      </c>
      <c r="E121" s="1">
        <v>1975.1</v>
      </c>
      <c r="F121" s="1">
        <v>1741.14</v>
      </c>
      <c r="G121">
        <v>4.3E-3</v>
      </c>
      <c r="H121">
        <v>5.9999999999999995E-4</v>
      </c>
      <c r="I121">
        <v>5.8299999999999998E-2</v>
      </c>
      <c r="J121">
        <v>1.1999999999999999E-3</v>
      </c>
      <c r="K121">
        <v>3.3300000000000003E-2</v>
      </c>
      <c r="L121">
        <v>0.81910000000000005</v>
      </c>
      <c r="M121">
        <v>8.3199999999999996E-2</v>
      </c>
      <c r="N121">
        <v>0.88649999999999995</v>
      </c>
      <c r="O121">
        <v>8.0000000000000002E-3</v>
      </c>
      <c r="P121">
        <v>0.18279999999999999</v>
      </c>
      <c r="Q121" s="1">
        <v>53604.43</v>
      </c>
      <c r="R121">
        <v>0.34939999999999999</v>
      </c>
      <c r="S121">
        <v>0.15240000000000001</v>
      </c>
      <c r="T121">
        <v>0.49819999999999998</v>
      </c>
      <c r="U121">
        <v>15.65</v>
      </c>
      <c r="V121" s="1">
        <v>68719.64</v>
      </c>
      <c r="W121">
        <v>122.67</v>
      </c>
      <c r="X121" s="1">
        <v>100328.62</v>
      </c>
      <c r="Y121">
        <v>0.66949999999999998</v>
      </c>
      <c r="Z121">
        <v>0.23910000000000001</v>
      </c>
      <c r="AA121">
        <v>9.1499999999999998E-2</v>
      </c>
      <c r="AB121">
        <v>0.33050000000000002</v>
      </c>
      <c r="AC121">
        <v>100.33</v>
      </c>
      <c r="AD121" s="1">
        <v>3116.89</v>
      </c>
      <c r="AE121">
        <v>397.23</v>
      </c>
      <c r="AF121" s="13">
        <v>89970.58</v>
      </c>
      <c r="AG121" s="79" t="s">
        <v>759</v>
      </c>
      <c r="AH121" s="1">
        <v>26675</v>
      </c>
      <c r="AI121" s="1">
        <v>42446.7</v>
      </c>
      <c r="AJ121">
        <v>44.29</v>
      </c>
      <c r="AK121">
        <v>28.46</v>
      </c>
      <c r="AL121">
        <v>33.020000000000003</v>
      </c>
      <c r="AM121">
        <v>4.13</v>
      </c>
      <c r="AN121">
        <v>659.16</v>
      </c>
      <c r="AO121">
        <v>0.94850000000000001</v>
      </c>
      <c r="AP121" s="1">
        <v>1467.04</v>
      </c>
      <c r="AQ121" s="1">
        <v>2225.86</v>
      </c>
      <c r="AR121" s="1">
        <v>6387.78</v>
      </c>
      <c r="AS121">
        <v>585.54999999999995</v>
      </c>
      <c r="AT121">
        <v>399.13</v>
      </c>
      <c r="AU121" s="1">
        <v>11065.37</v>
      </c>
      <c r="AV121" s="1">
        <v>8283.68</v>
      </c>
      <c r="AW121">
        <v>0.60050000000000003</v>
      </c>
      <c r="AX121" s="1">
        <v>3041.91</v>
      </c>
      <c r="AY121">
        <v>0.2205</v>
      </c>
      <c r="AZ121">
        <v>844.42</v>
      </c>
      <c r="BA121">
        <v>6.1199999999999997E-2</v>
      </c>
      <c r="BB121" s="1">
        <v>1625.32</v>
      </c>
      <c r="BC121">
        <v>0.1178</v>
      </c>
      <c r="BD121" s="1">
        <v>13795.33</v>
      </c>
      <c r="BE121" s="1">
        <v>5605.22</v>
      </c>
      <c r="BF121">
        <v>2.2986</v>
      </c>
      <c r="BG121">
        <v>0.4955</v>
      </c>
      <c r="BH121">
        <v>0.21909999999999999</v>
      </c>
      <c r="BI121">
        <v>0.24079999999999999</v>
      </c>
      <c r="BJ121">
        <v>2.7199999999999998E-2</v>
      </c>
      <c r="BK121">
        <v>1.7399999999999999E-2</v>
      </c>
    </row>
    <row r="122" spans="1:63" x14ac:dyDescent="0.25">
      <c r="A122" t="s">
        <v>120</v>
      </c>
      <c r="B122">
        <v>49999</v>
      </c>
      <c r="C122">
        <v>53.86</v>
      </c>
      <c r="D122">
        <v>40.54</v>
      </c>
      <c r="E122" s="1">
        <v>2183.59</v>
      </c>
      <c r="F122" s="1">
        <v>2185.91</v>
      </c>
      <c r="G122">
        <v>7.1999999999999998E-3</v>
      </c>
      <c r="H122">
        <v>1E-3</v>
      </c>
      <c r="I122">
        <v>2.01E-2</v>
      </c>
      <c r="J122">
        <v>1.1000000000000001E-3</v>
      </c>
      <c r="K122">
        <v>3.2500000000000001E-2</v>
      </c>
      <c r="L122">
        <v>0.89990000000000003</v>
      </c>
      <c r="M122">
        <v>3.8100000000000002E-2</v>
      </c>
      <c r="N122">
        <v>0.41199999999999998</v>
      </c>
      <c r="O122">
        <v>8.2000000000000007E-3</v>
      </c>
      <c r="P122">
        <v>0.13900000000000001</v>
      </c>
      <c r="Q122" s="1">
        <v>53874.66</v>
      </c>
      <c r="R122">
        <v>0.25059999999999999</v>
      </c>
      <c r="S122">
        <v>0.1789</v>
      </c>
      <c r="T122">
        <v>0.57050000000000001</v>
      </c>
      <c r="U122">
        <v>14.92</v>
      </c>
      <c r="V122" s="1">
        <v>74124.31</v>
      </c>
      <c r="W122">
        <v>142.66</v>
      </c>
      <c r="X122" s="1">
        <v>134204</v>
      </c>
      <c r="Y122">
        <v>0.77249999999999996</v>
      </c>
      <c r="Z122">
        <v>0.1837</v>
      </c>
      <c r="AA122">
        <v>4.3700000000000003E-2</v>
      </c>
      <c r="AB122">
        <v>0.22750000000000001</v>
      </c>
      <c r="AC122">
        <v>134.19999999999999</v>
      </c>
      <c r="AD122" s="1">
        <v>4387.25</v>
      </c>
      <c r="AE122">
        <v>562.70000000000005</v>
      </c>
      <c r="AF122" s="13">
        <v>127310.94</v>
      </c>
      <c r="AG122" s="79" t="s">
        <v>759</v>
      </c>
      <c r="AH122" s="1">
        <v>32686</v>
      </c>
      <c r="AI122" s="1">
        <v>52276.09</v>
      </c>
      <c r="AJ122">
        <v>52.09</v>
      </c>
      <c r="AK122">
        <v>30.12</v>
      </c>
      <c r="AL122">
        <v>36.35</v>
      </c>
      <c r="AM122">
        <v>4.17</v>
      </c>
      <c r="AN122" s="1">
        <v>1233.3699999999999</v>
      </c>
      <c r="AO122">
        <v>0.90620000000000001</v>
      </c>
      <c r="AP122" s="1">
        <v>1229.3800000000001</v>
      </c>
      <c r="AQ122" s="1">
        <v>1689.82</v>
      </c>
      <c r="AR122" s="1">
        <v>5573.94</v>
      </c>
      <c r="AS122">
        <v>501.75</v>
      </c>
      <c r="AT122">
        <v>251.44</v>
      </c>
      <c r="AU122" s="1">
        <v>9246.33</v>
      </c>
      <c r="AV122" s="1">
        <v>4975.42</v>
      </c>
      <c r="AW122">
        <v>0.4486</v>
      </c>
      <c r="AX122" s="1">
        <v>3923.86</v>
      </c>
      <c r="AY122">
        <v>0.3538</v>
      </c>
      <c r="AZ122" s="1">
        <v>1423.95</v>
      </c>
      <c r="BA122">
        <v>0.12839999999999999</v>
      </c>
      <c r="BB122">
        <v>766.61</v>
      </c>
      <c r="BC122">
        <v>6.9099999999999995E-2</v>
      </c>
      <c r="BD122" s="1">
        <v>11089.84</v>
      </c>
      <c r="BE122" s="1">
        <v>4127.75</v>
      </c>
      <c r="BF122">
        <v>1.0874999999999999</v>
      </c>
      <c r="BG122">
        <v>0.5393</v>
      </c>
      <c r="BH122">
        <v>0.22409999999999999</v>
      </c>
      <c r="BI122">
        <v>0.1885</v>
      </c>
      <c r="BJ122">
        <v>3.1899999999999998E-2</v>
      </c>
      <c r="BK122">
        <v>1.61E-2</v>
      </c>
    </row>
    <row r="123" spans="1:63" x14ac:dyDescent="0.25">
      <c r="A123" t="s">
        <v>121</v>
      </c>
      <c r="B123">
        <v>45336</v>
      </c>
      <c r="C123">
        <v>68.05</v>
      </c>
      <c r="D123">
        <v>13.32</v>
      </c>
      <c r="E123">
        <v>906.49</v>
      </c>
      <c r="F123">
        <v>871.17</v>
      </c>
      <c r="G123">
        <v>3.2000000000000002E-3</v>
      </c>
      <c r="H123">
        <v>5.0000000000000001E-4</v>
      </c>
      <c r="I123">
        <v>5.1000000000000004E-3</v>
      </c>
      <c r="J123">
        <v>1.9E-3</v>
      </c>
      <c r="K123">
        <v>2.3400000000000001E-2</v>
      </c>
      <c r="L123">
        <v>0.94440000000000002</v>
      </c>
      <c r="M123">
        <v>2.1499999999999998E-2</v>
      </c>
      <c r="N123">
        <v>0.37340000000000001</v>
      </c>
      <c r="O123">
        <v>1.4E-3</v>
      </c>
      <c r="P123">
        <v>0.13400000000000001</v>
      </c>
      <c r="Q123" s="1">
        <v>51517.48</v>
      </c>
      <c r="R123">
        <v>0.28760000000000002</v>
      </c>
      <c r="S123">
        <v>0.18240000000000001</v>
      </c>
      <c r="T123">
        <v>0.52990000000000004</v>
      </c>
      <c r="U123">
        <v>7.37</v>
      </c>
      <c r="V123" s="1">
        <v>67664.05</v>
      </c>
      <c r="W123">
        <v>117.89</v>
      </c>
      <c r="X123" s="1">
        <v>143579.22</v>
      </c>
      <c r="Y123">
        <v>0.86499999999999999</v>
      </c>
      <c r="Z123">
        <v>8.3900000000000002E-2</v>
      </c>
      <c r="AA123">
        <v>5.0999999999999997E-2</v>
      </c>
      <c r="AB123">
        <v>0.13500000000000001</v>
      </c>
      <c r="AC123">
        <v>143.58000000000001</v>
      </c>
      <c r="AD123" s="1">
        <v>3922.17</v>
      </c>
      <c r="AE123">
        <v>501.81</v>
      </c>
      <c r="AF123" s="13">
        <v>128327.2</v>
      </c>
      <c r="AG123" s="79" t="s">
        <v>759</v>
      </c>
      <c r="AH123" s="1">
        <v>32702</v>
      </c>
      <c r="AI123" s="1">
        <v>49778.82</v>
      </c>
      <c r="AJ123">
        <v>44.54</v>
      </c>
      <c r="AK123">
        <v>25.85</v>
      </c>
      <c r="AL123">
        <v>31.69</v>
      </c>
      <c r="AM123">
        <v>4.53</v>
      </c>
      <c r="AN123" s="1">
        <v>1373.6</v>
      </c>
      <c r="AO123">
        <v>1.32</v>
      </c>
      <c r="AP123" s="1">
        <v>1505.15</v>
      </c>
      <c r="AQ123" s="1">
        <v>1912.99</v>
      </c>
      <c r="AR123" s="1">
        <v>5860.05</v>
      </c>
      <c r="AS123">
        <v>514.41</v>
      </c>
      <c r="AT123">
        <v>287.98</v>
      </c>
      <c r="AU123" s="1">
        <v>10080.59</v>
      </c>
      <c r="AV123" s="1">
        <v>6193.88</v>
      </c>
      <c r="AW123">
        <v>0.4874</v>
      </c>
      <c r="AX123" s="1">
        <v>4322.55</v>
      </c>
      <c r="AY123">
        <v>0.3402</v>
      </c>
      <c r="AZ123" s="1">
        <v>1456.02</v>
      </c>
      <c r="BA123">
        <v>0.11459999999999999</v>
      </c>
      <c r="BB123">
        <v>734.55</v>
      </c>
      <c r="BC123">
        <v>5.7799999999999997E-2</v>
      </c>
      <c r="BD123" s="1">
        <v>12706.99</v>
      </c>
      <c r="BE123" s="1">
        <v>5111.9799999999996</v>
      </c>
      <c r="BF123">
        <v>1.6327</v>
      </c>
      <c r="BG123">
        <v>0.50980000000000003</v>
      </c>
      <c r="BH123">
        <v>0.21429999999999999</v>
      </c>
      <c r="BI123">
        <v>0.22009999999999999</v>
      </c>
      <c r="BJ123">
        <v>3.7499999999999999E-2</v>
      </c>
      <c r="BK123">
        <v>1.83E-2</v>
      </c>
    </row>
    <row r="124" spans="1:63" x14ac:dyDescent="0.25">
      <c r="A124" t="s">
        <v>122</v>
      </c>
      <c r="B124">
        <v>45344</v>
      </c>
      <c r="C124">
        <v>59.1</v>
      </c>
      <c r="D124">
        <v>20.39</v>
      </c>
      <c r="E124" s="1">
        <v>1204.72</v>
      </c>
      <c r="F124" s="1">
        <v>1081.19</v>
      </c>
      <c r="G124">
        <v>5.1999999999999998E-3</v>
      </c>
      <c r="H124">
        <v>2.9999999999999997E-4</v>
      </c>
      <c r="I124">
        <v>1.9800000000000002E-2</v>
      </c>
      <c r="J124">
        <v>1E-3</v>
      </c>
      <c r="K124">
        <v>1.5900000000000001E-2</v>
      </c>
      <c r="L124">
        <v>0.91469999999999996</v>
      </c>
      <c r="M124">
        <v>4.2999999999999997E-2</v>
      </c>
      <c r="N124">
        <v>0.84699999999999998</v>
      </c>
      <c r="O124">
        <v>1.5E-3</v>
      </c>
      <c r="P124">
        <v>0.1704</v>
      </c>
      <c r="Q124" s="1">
        <v>51647.05</v>
      </c>
      <c r="R124">
        <v>0.30480000000000002</v>
      </c>
      <c r="S124">
        <v>0.16900000000000001</v>
      </c>
      <c r="T124">
        <v>0.5262</v>
      </c>
      <c r="U124">
        <v>8.6999999999999993</v>
      </c>
      <c r="V124" s="1">
        <v>73670.87</v>
      </c>
      <c r="W124">
        <v>133.76</v>
      </c>
      <c r="X124" s="1">
        <v>91416.42</v>
      </c>
      <c r="Y124">
        <v>0.72499999999999998</v>
      </c>
      <c r="Z124">
        <v>0.17899999999999999</v>
      </c>
      <c r="AA124">
        <v>9.6000000000000002E-2</v>
      </c>
      <c r="AB124">
        <v>0.27500000000000002</v>
      </c>
      <c r="AC124">
        <v>91.42</v>
      </c>
      <c r="AD124" s="1">
        <v>2557.8200000000002</v>
      </c>
      <c r="AE124">
        <v>348.06</v>
      </c>
      <c r="AF124" s="13">
        <v>80272.25</v>
      </c>
      <c r="AG124" s="79" t="s">
        <v>759</v>
      </c>
      <c r="AH124" s="1">
        <v>27416</v>
      </c>
      <c r="AI124" s="1">
        <v>42142.6</v>
      </c>
      <c r="AJ124">
        <v>39.340000000000003</v>
      </c>
      <c r="AK124">
        <v>25.64</v>
      </c>
      <c r="AL124">
        <v>30.52</v>
      </c>
      <c r="AM124">
        <v>3.84</v>
      </c>
      <c r="AN124">
        <v>686.85</v>
      </c>
      <c r="AO124">
        <v>0.9032</v>
      </c>
      <c r="AP124" s="1">
        <v>1616.57</v>
      </c>
      <c r="AQ124" s="1">
        <v>2280.8200000000002</v>
      </c>
      <c r="AR124" s="1">
        <v>6432.46</v>
      </c>
      <c r="AS124">
        <v>466.64</v>
      </c>
      <c r="AT124">
        <v>332.66</v>
      </c>
      <c r="AU124" s="1">
        <v>11129.14</v>
      </c>
      <c r="AV124" s="1">
        <v>9046.41</v>
      </c>
      <c r="AW124">
        <v>0.64019999999999999</v>
      </c>
      <c r="AX124" s="1">
        <v>2474.88</v>
      </c>
      <c r="AY124">
        <v>0.17510000000000001</v>
      </c>
      <c r="AZ124">
        <v>981.87</v>
      </c>
      <c r="BA124">
        <v>6.9500000000000006E-2</v>
      </c>
      <c r="BB124" s="1">
        <v>1626.97</v>
      </c>
      <c r="BC124">
        <v>0.11509999999999999</v>
      </c>
      <c r="BD124" s="1">
        <v>14130.13</v>
      </c>
      <c r="BE124" s="1">
        <v>6813.78</v>
      </c>
      <c r="BF124">
        <v>3.1831</v>
      </c>
      <c r="BG124">
        <v>0.48959999999999998</v>
      </c>
      <c r="BH124">
        <v>0.22589999999999999</v>
      </c>
      <c r="BI124">
        <v>0.23039999999999999</v>
      </c>
      <c r="BJ124">
        <v>3.2800000000000003E-2</v>
      </c>
      <c r="BK124">
        <v>2.1299999999999999E-2</v>
      </c>
    </row>
    <row r="125" spans="1:63" x14ac:dyDescent="0.25">
      <c r="A125" t="s">
        <v>123</v>
      </c>
      <c r="B125">
        <v>46433</v>
      </c>
      <c r="C125">
        <v>86.9</v>
      </c>
      <c r="D125">
        <v>13.15</v>
      </c>
      <c r="E125" s="1">
        <v>1143.1300000000001</v>
      </c>
      <c r="F125" s="1">
        <v>1162.05</v>
      </c>
      <c r="G125">
        <v>2.5999999999999999E-3</v>
      </c>
      <c r="H125">
        <v>5.0000000000000001E-4</v>
      </c>
      <c r="I125">
        <v>4.0000000000000001E-3</v>
      </c>
      <c r="J125">
        <v>5.9999999999999995E-4</v>
      </c>
      <c r="K125">
        <v>7.7999999999999996E-3</v>
      </c>
      <c r="L125">
        <v>0.97499999999999998</v>
      </c>
      <c r="M125">
        <v>9.5999999999999992E-3</v>
      </c>
      <c r="N125">
        <v>0.3831</v>
      </c>
      <c r="O125">
        <v>1.1999999999999999E-3</v>
      </c>
      <c r="P125">
        <v>0.1216</v>
      </c>
      <c r="Q125" s="1">
        <v>51499.05</v>
      </c>
      <c r="R125">
        <v>0.2787</v>
      </c>
      <c r="S125">
        <v>0.16750000000000001</v>
      </c>
      <c r="T125">
        <v>0.55379999999999996</v>
      </c>
      <c r="U125">
        <v>10.31</v>
      </c>
      <c r="V125" s="1">
        <v>64144.61</v>
      </c>
      <c r="W125">
        <v>107.48</v>
      </c>
      <c r="X125" s="1">
        <v>131701.45000000001</v>
      </c>
      <c r="Y125">
        <v>0.86560000000000004</v>
      </c>
      <c r="Z125">
        <v>8.2100000000000006E-2</v>
      </c>
      <c r="AA125">
        <v>5.2299999999999999E-2</v>
      </c>
      <c r="AB125">
        <v>0.13439999999999999</v>
      </c>
      <c r="AC125">
        <v>131.69999999999999</v>
      </c>
      <c r="AD125" s="1">
        <v>3510.19</v>
      </c>
      <c r="AE125">
        <v>469.89</v>
      </c>
      <c r="AF125" s="13">
        <v>114181.93</v>
      </c>
      <c r="AG125" s="79" t="s">
        <v>759</v>
      </c>
      <c r="AH125" s="1">
        <v>33250</v>
      </c>
      <c r="AI125" s="1">
        <v>51015.28</v>
      </c>
      <c r="AJ125">
        <v>37.729999999999997</v>
      </c>
      <c r="AK125">
        <v>25.27</v>
      </c>
      <c r="AL125">
        <v>27.97</v>
      </c>
      <c r="AM125">
        <v>4.7300000000000004</v>
      </c>
      <c r="AN125" s="1">
        <v>1486.11</v>
      </c>
      <c r="AO125">
        <v>1.1817</v>
      </c>
      <c r="AP125" s="1">
        <v>1261.9100000000001</v>
      </c>
      <c r="AQ125" s="1">
        <v>2027.24</v>
      </c>
      <c r="AR125" s="1">
        <v>5529.52</v>
      </c>
      <c r="AS125">
        <v>509.81</v>
      </c>
      <c r="AT125">
        <v>356.78</v>
      </c>
      <c r="AU125" s="1">
        <v>9685.27</v>
      </c>
      <c r="AV125" s="1">
        <v>6088.3</v>
      </c>
      <c r="AW125">
        <v>0.52259999999999995</v>
      </c>
      <c r="AX125" s="1">
        <v>3553.36</v>
      </c>
      <c r="AY125">
        <v>0.30499999999999999</v>
      </c>
      <c r="AZ125" s="1">
        <v>1314.01</v>
      </c>
      <c r="BA125">
        <v>0.1128</v>
      </c>
      <c r="BB125">
        <v>694.2</v>
      </c>
      <c r="BC125">
        <v>5.96E-2</v>
      </c>
      <c r="BD125" s="1">
        <v>11649.87</v>
      </c>
      <c r="BE125" s="1">
        <v>5637.38</v>
      </c>
      <c r="BF125">
        <v>1.7835000000000001</v>
      </c>
      <c r="BG125">
        <v>0.52990000000000004</v>
      </c>
      <c r="BH125">
        <v>0.22170000000000001</v>
      </c>
      <c r="BI125">
        <v>0.1852</v>
      </c>
      <c r="BJ125">
        <v>4.0399999999999998E-2</v>
      </c>
      <c r="BK125">
        <v>2.2700000000000001E-2</v>
      </c>
    </row>
    <row r="126" spans="1:63" x14ac:dyDescent="0.25">
      <c r="A126" t="s">
        <v>124</v>
      </c>
      <c r="B126">
        <v>49429</v>
      </c>
      <c r="C126">
        <v>100.95</v>
      </c>
      <c r="D126">
        <v>11.12</v>
      </c>
      <c r="E126" s="1">
        <v>1123.0899999999999</v>
      </c>
      <c r="F126" s="1">
        <v>1088.0999999999999</v>
      </c>
      <c r="G126">
        <v>2.3999999999999998E-3</v>
      </c>
      <c r="H126">
        <v>2.9999999999999997E-4</v>
      </c>
      <c r="I126">
        <v>4.1999999999999997E-3</v>
      </c>
      <c r="J126">
        <v>1.4E-3</v>
      </c>
      <c r="K126">
        <v>1.9099999999999999E-2</v>
      </c>
      <c r="L126">
        <v>0.95289999999999997</v>
      </c>
      <c r="M126">
        <v>1.9800000000000002E-2</v>
      </c>
      <c r="N126">
        <v>0.3856</v>
      </c>
      <c r="O126">
        <v>1.2999999999999999E-3</v>
      </c>
      <c r="P126">
        <v>0.1361</v>
      </c>
      <c r="Q126" s="1">
        <v>52209.01</v>
      </c>
      <c r="R126">
        <v>0.30130000000000001</v>
      </c>
      <c r="S126">
        <v>0.15609999999999999</v>
      </c>
      <c r="T126">
        <v>0.54259999999999997</v>
      </c>
      <c r="U126">
        <v>9.9499999999999993</v>
      </c>
      <c r="V126" s="1">
        <v>61873.88</v>
      </c>
      <c r="W126">
        <v>108.84</v>
      </c>
      <c r="X126" s="1">
        <v>146641.43</v>
      </c>
      <c r="Y126">
        <v>0.89529999999999998</v>
      </c>
      <c r="Z126">
        <v>5.62E-2</v>
      </c>
      <c r="AA126">
        <v>4.8500000000000001E-2</v>
      </c>
      <c r="AB126">
        <v>0.1047</v>
      </c>
      <c r="AC126">
        <v>146.63999999999999</v>
      </c>
      <c r="AD126" s="1">
        <v>3692.65</v>
      </c>
      <c r="AE126">
        <v>490.48</v>
      </c>
      <c r="AF126" s="13">
        <v>126149.74</v>
      </c>
      <c r="AG126" s="79" t="s">
        <v>759</v>
      </c>
      <c r="AH126" s="1">
        <v>33101</v>
      </c>
      <c r="AI126" s="1">
        <v>49179.66</v>
      </c>
      <c r="AJ126">
        <v>40.81</v>
      </c>
      <c r="AK126">
        <v>23.9</v>
      </c>
      <c r="AL126">
        <v>28.44</v>
      </c>
      <c r="AM126">
        <v>4.4400000000000004</v>
      </c>
      <c r="AN126" s="1">
        <v>1077.4000000000001</v>
      </c>
      <c r="AO126">
        <v>1.2728999999999999</v>
      </c>
      <c r="AP126" s="1">
        <v>1392.53</v>
      </c>
      <c r="AQ126" s="1">
        <v>2008.34</v>
      </c>
      <c r="AR126" s="1">
        <v>5800.27</v>
      </c>
      <c r="AS126">
        <v>445.56</v>
      </c>
      <c r="AT126">
        <v>292.36</v>
      </c>
      <c r="AU126" s="1">
        <v>9939.06</v>
      </c>
      <c r="AV126" s="1">
        <v>6200.81</v>
      </c>
      <c r="AW126">
        <v>0.51380000000000003</v>
      </c>
      <c r="AX126" s="1">
        <v>3764.34</v>
      </c>
      <c r="AY126">
        <v>0.31190000000000001</v>
      </c>
      <c r="AZ126" s="1">
        <v>1351.92</v>
      </c>
      <c r="BA126">
        <v>0.112</v>
      </c>
      <c r="BB126">
        <v>750.63</v>
      </c>
      <c r="BC126">
        <v>6.2199999999999998E-2</v>
      </c>
      <c r="BD126" s="1">
        <v>12067.7</v>
      </c>
      <c r="BE126" s="1">
        <v>5202.59</v>
      </c>
      <c r="BF126">
        <v>1.7976000000000001</v>
      </c>
      <c r="BG126">
        <v>0.52359999999999995</v>
      </c>
      <c r="BH126">
        <v>0.22420000000000001</v>
      </c>
      <c r="BI126">
        <v>0.19520000000000001</v>
      </c>
      <c r="BJ126">
        <v>3.6700000000000003E-2</v>
      </c>
      <c r="BK126">
        <v>2.0199999999999999E-2</v>
      </c>
    </row>
    <row r="127" spans="1:63" x14ac:dyDescent="0.25">
      <c r="A127" t="s">
        <v>125</v>
      </c>
      <c r="B127">
        <v>50351</v>
      </c>
      <c r="C127">
        <v>82.48</v>
      </c>
      <c r="D127">
        <v>10.66</v>
      </c>
      <c r="E127">
        <v>879.55</v>
      </c>
      <c r="F127">
        <v>857.12</v>
      </c>
      <c r="G127">
        <v>4.0000000000000001E-3</v>
      </c>
      <c r="H127">
        <v>6.9999999999999999E-4</v>
      </c>
      <c r="I127">
        <v>8.9999999999999993E-3</v>
      </c>
      <c r="J127">
        <v>8.0000000000000004E-4</v>
      </c>
      <c r="K127">
        <v>3.04E-2</v>
      </c>
      <c r="L127">
        <v>0.93559999999999999</v>
      </c>
      <c r="M127">
        <v>1.95E-2</v>
      </c>
      <c r="N127">
        <v>0.37230000000000002</v>
      </c>
      <c r="O127">
        <v>3.5000000000000001E-3</v>
      </c>
      <c r="P127">
        <v>0.1389</v>
      </c>
      <c r="Q127" s="1">
        <v>51642.09</v>
      </c>
      <c r="R127">
        <v>0.30769999999999997</v>
      </c>
      <c r="S127">
        <v>0.15240000000000001</v>
      </c>
      <c r="T127">
        <v>0.53990000000000005</v>
      </c>
      <c r="U127">
        <v>7.54</v>
      </c>
      <c r="V127" s="1">
        <v>67015.990000000005</v>
      </c>
      <c r="W127">
        <v>113.21</v>
      </c>
      <c r="X127" s="1">
        <v>175818.01</v>
      </c>
      <c r="Y127">
        <v>0.78049999999999997</v>
      </c>
      <c r="Z127">
        <v>0.13039999999999999</v>
      </c>
      <c r="AA127">
        <v>8.9099999999999999E-2</v>
      </c>
      <c r="AB127">
        <v>0.2195</v>
      </c>
      <c r="AC127">
        <v>175.82</v>
      </c>
      <c r="AD127" s="1">
        <v>4711.0600000000004</v>
      </c>
      <c r="AE127">
        <v>531.55999999999995</v>
      </c>
      <c r="AF127" s="13">
        <v>149989.13</v>
      </c>
      <c r="AG127" s="79" t="s">
        <v>759</v>
      </c>
      <c r="AH127" s="1">
        <v>33061</v>
      </c>
      <c r="AI127" s="1">
        <v>53776.62</v>
      </c>
      <c r="AJ127">
        <v>41.41</v>
      </c>
      <c r="AK127">
        <v>25.29</v>
      </c>
      <c r="AL127">
        <v>29.91</v>
      </c>
      <c r="AM127">
        <v>4.42</v>
      </c>
      <c r="AN127" s="1">
        <v>1622.06</v>
      </c>
      <c r="AO127">
        <v>1.3027</v>
      </c>
      <c r="AP127" s="1">
        <v>1558.53</v>
      </c>
      <c r="AQ127" s="1">
        <v>2076.63</v>
      </c>
      <c r="AR127" s="1">
        <v>6084.8</v>
      </c>
      <c r="AS127">
        <v>500.54</v>
      </c>
      <c r="AT127">
        <v>328.22</v>
      </c>
      <c r="AU127" s="1">
        <v>10548.71</v>
      </c>
      <c r="AV127" s="1">
        <v>5555.8</v>
      </c>
      <c r="AW127">
        <v>0.41810000000000003</v>
      </c>
      <c r="AX127" s="1">
        <v>5416.12</v>
      </c>
      <c r="AY127">
        <v>0.40760000000000002</v>
      </c>
      <c r="AZ127" s="1">
        <v>1577.83</v>
      </c>
      <c r="BA127">
        <v>0.1187</v>
      </c>
      <c r="BB127">
        <v>739</v>
      </c>
      <c r="BC127">
        <v>5.5599999999999997E-2</v>
      </c>
      <c r="BD127" s="1">
        <v>13288.75</v>
      </c>
      <c r="BE127" s="1">
        <v>4304.5600000000004</v>
      </c>
      <c r="BF127">
        <v>1.1507000000000001</v>
      </c>
      <c r="BG127">
        <v>0.51790000000000003</v>
      </c>
      <c r="BH127">
        <v>0.20930000000000001</v>
      </c>
      <c r="BI127">
        <v>0.21149999999999999</v>
      </c>
      <c r="BJ127">
        <v>3.5900000000000001E-2</v>
      </c>
      <c r="BK127">
        <v>2.5499999999999998E-2</v>
      </c>
    </row>
    <row r="128" spans="1:63" x14ac:dyDescent="0.25">
      <c r="A128" t="s">
        <v>126</v>
      </c>
      <c r="B128">
        <v>49189</v>
      </c>
      <c r="C128">
        <v>73.760000000000005</v>
      </c>
      <c r="D128">
        <v>23.08</v>
      </c>
      <c r="E128" s="1">
        <v>1702.45</v>
      </c>
      <c r="F128" s="1">
        <v>1674.52</v>
      </c>
      <c r="G128">
        <v>3.5000000000000001E-3</v>
      </c>
      <c r="H128">
        <v>2.9999999999999997E-4</v>
      </c>
      <c r="I128">
        <v>6.1000000000000004E-3</v>
      </c>
      <c r="J128">
        <v>1.1000000000000001E-3</v>
      </c>
      <c r="K128">
        <v>1.34E-2</v>
      </c>
      <c r="L128">
        <v>0.95489999999999997</v>
      </c>
      <c r="M128">
        <v>2.07E-2</v>
      </c>
      <c r="N128">
        <v>0.33329999999999999</v>
      </c>
      <c r="O128">
        <v>1.4E-3</v>
      </c>
      <c r="P128">
        <v>0.1232</v>
      </c>
      <c r="Q128" s="1">
        <v>53561.87</v>
      </c>
      <c r="R128">
        <v>0.3054</v>
      </c>
      <c r="S128">
        <v>0.17860000000000001</v>
      </c>
      <c r="T128">
        <v>0.51600000000000001</v>
      </c>
      <c r="U128">
        <v>12.96</v>
      </c>
      <c r="V128" s="1">
        <v>68504.25</v>
      </c>
      <c r="W128">
        <v>126.8</v>
      </c>
      <c r="X128" s="1">
        <v>137567.57</v>
      </c>
      <c r="Y128">
        <v>0.85329999999999995</v>
      </c>
      <c r="Z128">
        <v>8.1699999999999995E-2</v>
      </c>
      <c r="AA128">
        <v>6.5000000000000002E-2</v>
      </c>
      <c r="AB128">
        <v>0.1467</v>
      </c>
      <c r="AC128">
        <v>137.57</v>
      </c>
      <c r="AD128" s="1">
        <v>4076.98</v>
      </c>
      <c r="AE128">
        <v>534.54999999999995</v>
      </c>
      <c r="AF128" s="13">
        <v>134261.56</v>
      </c>
      <c r="AG128" s="79" t="s">
        <v>759</v>
      </c>
      <c r="AH128" s="1">
        <v>34810</v>
      </c>
      <c r="AI128" s="1">
        <v>53769.11</v>
      </c>
      <c r="AJ128">
        <v>45.05</v>
      </c>
      <c r="AK128">
        <v>28.57</v>
      </c>
      <c r="AL128">
        <v>31.94</v>
      </c>
      <c r="AM128">
        <v>4.7</v>
      </c>
      <c r="AN128" s="1">
        <v>1420.55</v>
      </c>
      <c r="AO128">
        <v>1.0656000000000001</v>
      </c>
      <c r="AP128" s="1">
        <v>1243.8900000000001</v>
      </c>
      <c r="AQ128" s="1">
        <v>1944.91</v>
      </c>
      <c r="AR128" s="1">
        <v>5616.54</v>
      </c>
      <c r="AS128">
        <v>492.15</v>
      </c>
      <c r="AT128">
        <v>325.52</v>
      </c>
      <c r="AU128" s="1">
        <v>9623</v>
      </c>
      <c r="AV128" s="1">
        <v>5534.45</v>
      </c>
      <c r="AW128">
        <v>0.48770000000000002</v>
      </c>
      <c r="AX128" s="1">
        <v>4116.6499999999996</v>
      </c>
      <c r="AY128">
        <v>0.36280000000000001</v>
      </c>
      <c r="AZ128" s="1">
        <v>1092.1099999999999</v>
      </c>
      <c r="BA128">
        <v>9.6199999999999994E-2</v>
      </c>
      <c r="BB128">
        <v>604.54999999999995</v>
      </c>
      <c r="BC128">
        <v>5.33E-2</v>
      </c>
      <c r="BD128" s="1">
        <v>11347.77</v>
      </c>
      <c r="BE128" s="1">
        <v>4793.7</v>
      </c>
      <c r="BF128">
        <v>1.2887999999999999</v>
      </c>
      <c r="BG128">
        <v>0.55069999999999997</v>
      </c>
      <c r="BH128">
        <v>0.22359999999999999</v>
      </c>
      <c r="BI128">
        <v>0.1694</v>
      </c>
      <c r="BJ128">
        <v>3.7900000000000003E-2</v>
      </c>
      <c r="BK128">
        <v>1.83E-2</v>
      </c>
    </row>
    <row r="129" spans="1:63" x14ac:dyDescent="0.25">
      <c r="A129" t="s">
        <v>127</v>
      </c>
      <c r="B129">
        <v>45351</v>
      </c>
      <c r="C129">
        <v>96.81</v>
      </c>
      <c r="D129">
        <v>12.57</v>
      </c>
      <c r="E129" s="1">
        <v>1217.06</v>
      </c>
      <c r="F129" s="1">
        <v>1149.01</v>
      </c>
      <c r="G129">
        <v>3.3999999999999998E-3</v>
      </c>
      <c r="H129">
        <v>2.0000000000000001E-4</v>
      </c>
      <c r="I129">
        <v>8.8999999999999999E-3</v>
      </c>
      <c r="J129">
        <v>8.0000000000000004E-4</v>
      </c>
      <c r="K129">
        <v>9.1999999999999998E-3</v>
      </c>
      <c r="L129">
        <v>0.95620000000000005</v>
      </c>
      <c r="M129">
        <v>2.1399999999999999E-2</v>
      </c>
      <c r="N129">
        <v>0.80410000000000004</v>
      </c>
      <c r="O129">
        <v>2.9999999999999997E-4</v>
      </c>
      <c r="P129">
        <v>0.1593</v>
      </c>
      <c r="Q129" s="1">
        <v>51372.13</v>
      </c>
      <c r="R129">
        <v>0.2802</v>
      </c>
      <c r="S129">
        <v>0.1701</v>
      </c>
      <c r="T129">
        <v>0.54969999999999997</v>
      </c>
      <c r="U129">
        <v>9.02</v>
      </c>
      <c r="V129" s="1">
        <v>73821.7</v>
      </c>
      <c r="W129">
        <v>130</v>
      </c>
      <c r="X129" s="1">
        <v>93937.71</v>
      </c>
      <c r="Y129">
        <v>0.7026</v>
      </c>
      <c r="Z129">
        <v>0.13800000000000001</v>
      </c>
      <c r="AA129">
        <v>0.15939999999999999</v>
      </c>
      <c r="AB129">
        <v>0.2974</v>
      </c>
      <c r="AC129">
        <v>93.94</v>
      </c>
      <c r="AD129" s="1">
        <v>2302.61</v>
      </c>
      <c r="AE129">
        <v>283.25</v>
      </c>
      <c r="AF129" s="13">
        <v>81513.17</v>
      </c>
      <c r="AG129" s="79" t="s">
        <v>759</v>
      </c>
      <c r="AH129" s="1">
        <v>28508</v>
      </c>
      <c r="AI129" s="1">
        <v>41642.239999999998</v>
      </c>
      <c r="AJ129">
        <v>33.74</v>
      </c>
      <c r="AK129">
        <v>23.32</v>
      </c>
      <c r="AL129">
        <v>26.71</v>
      </c>
      <c r="AM129">
        <v>3.77</v>
      </c>
      <c r="AN129">
        <v>504.4</v>
      </c>
      <c r="AO129">
        <v>0.80320000000000003</v>
      </c>
      <c r="AP129" s="1">
        <v>1490.71</v>
      </c>
      <c r="AQ129" s="1">
        <v>2377.2600000000002</v>
      </c>
      <c r="AR129" s="1">
        <v>6326.61</v>
      </c>
      <c r="AS129">
        <v>512.11</v>
      </c>
      <c r="AT129">
        <v>310.95999999999998</v>
      </c>
      <c r="AU129" s="1">
        <v>11017.66</v>
      </c>
      <c r="AV129" s="1">
        <v>8906.59</v>
      </c>
      <c r="AW129">
        <v>0.66339999999999999</v>
      </c>
      <c r="AX129" s="1">
        <v>2031.85</v>
      </c>
      <c r="AY129">
        <v>0.15129999999999999</v>
      </c>
      <c r="AZ129">
        <v>919.97</v>
      </c>
      <c r="BA129">
        <v>6.8500000000000005E-2</v>
      </c>
      <c r="BB129" s="1">
        <v>1566.71</v>
      </c>
      <c r="BC129">
        <v>0.1167</v>
      </c>
      <c r="BD129" s="1">
        <v>13425.12</v>
      </c>
      <c r="BE129" s="1">
        <v>7542.18</v>
      </c>
      <c r="BF129">
        <v>3.8601000000000001</v>
      </c>
      <c r="BG129">
        <v>0.4975</v>
      </c>
      <c r="BH129">
        <v>0.24199999999999999</v>
      </c>
      <c r="BI129">
        <v>0.19989999999999999</v>
      </c>
      <c r="BJ129">
        <v>3.9300000000000002E-2</v>
      </c>
      <c r="BK129">
        <v>2.1299999999999999E-2</v>
      </c>
    </row>
    <row r="130" spans="1:63" x14ac:dyDescent="0.25">
      <c r="A130" t="s">
        <v>128</v>
      </c>
      <c r="B130">
        <v>43836</v>
      </c>
      <c r="C130">
        <v>29.33</v>
      </c>
      <c r="D130">
        <v>243.78</v>
      </c>
      <c r="E130" s="1">
        <v>7151.02</v>
      </c>
      <c r="F130" s="1">
        <v>6739.45</v>
      </c>
      <c r="G130">
        <v>2.01E-2</v>
      </c>
      <c r="H130">
        <v>1E-3</v>
      </c>
      <c r="I130">
        <v>7.7200000000000005E-2</v>
      </c>
      <c r="J130">
        <v>1.1000000000000001E-3</v>
      </c>
      <c r="K130">
        <v>4.48E-2</v>
      </c>
      <c r="L130">
        <v>0.80030000000000001</v>
      </c>
      <c r="M130">
        <v>5.5500000000000001E-2</v>
      </c>
      <c r="N130">
        <v>0.4204</v>
      </c>
      <c r="O130">
        <v>2.0299999999999999E-2</v>
      </c>
      <c r="P130">
        <v>0.1426</v>
      </c>
      <c r="Q130" s="1">
        <v>60968.22</v>
      </c>
      <c r="R130">
        <v>0.26250000000000001</v>
      </c>
      <c r="S130">
        <v>0.185</v>
      </c>
      <c r="T130">
        <v>0.55249999999999999</v>
      </c>
      <c r="U130">
        <v>37.28</v>
      </c>
      <c r="V130" s="1">
        <v>90085.39</v>
      </c>
      <c r="W130">
        <v>188.78</v>
      </c>
      <c r="X130" s="1">
        <v>152130.51</v>
      </c>
      <c r="Y130">
        <v>0.74299999999999999</v>
      </c>
      <c r="Z130">
        <v>0.221</v>
      </c>
      <c r="AA130">
        <v>3.5999999999999997E-2</v>
      </c>
      <c r="AB130">
        <v>0.25700000000000001</v>
      </c>
      <c r="AC130">
        <v>152.13</v>
      </c>
      <c r="AD130" s="1">
        <v>6367.52</v>
      </c>
      <c r="AE130">
        <v>779.45</v>
      </c>
      <c r="AF130" s="13">
        <v>155906.29</v>
      </c>
      <c r="AG130" s="79" t="s">
        <v>759</v>
      </c>
      <c r="AH130" s="1">
        <v>34690</v>
      </c>
      <c r="AI130" s="1">
        <v>54451.86</v>
      </c>
      <c r="AJ130">
        <v>65.27</v>
      </c>
      <c r="AK130">
        <v>39.159999999999997</v>
      </c>
      <c r="AL130">
        <v>44.52</v>
      </c>
      <c r="AM130">
        <v>4.67</v>
      </c>
      <c r="AN130" s="1">
        <v>1279.1300000000001</v>
      </c>
      <c r="AO130">
        <v>0.98329999999999995</v>
      </c>
      <c r="AP130" s="1">
        <v>1309.8800000000001</v>
      </c>
      <c r="AQ130" s="1">
        <v>1893.5</v>
      </c>
      <c r="AR130" s="1">
        <v>6412.52</v>
      </c>
      <c r="AS130">
        <v>681.43</v>
      </c>
      <c r="AT130">
        <v>365.08</v>
      </c>
      <c r="AU130" s="1">
        <v>10662.41</v>
      </c>
      <c r="AV130" s="1">
        <v>4581.8</v>
      </c>
      <c r="AW130">
        <v>0.37440000000000001</v>
      </c>
      <c r="AX130" s="1">
        <v>6082.52</v>
      </c>
      <c r="AY130">
        <v>0.497</v>
      </c>
      <c r="AZ130">
        <v>859.51</v>
      </c>
      <c r="BA130">
        <v>7.0199999999999999E-2</v>
      </c>
      <c r="BB130">
        <v>714.83</v>
      </c>
      <c r="BC130">
        <v>5.8400000000000001E-2</v>
      </c>
      <c r="BD130" s="1">
        <v>12238.66</v>
      </c>
      <c r="BE130" s="1">
        <v>2708.87</v>
      </c>
      <c r="BF130">
        <v>0.55889999999999995</v>
      </c>
      <c r="BG130">
        <v>0.56059999999999999</v>
      </c>
      <c r="BH130">
        <v>0.21809999999999999</v>
      </c>
      <c r="BI130">
        <v>0.17419999999999999</v>
      </c>
      <c r="BJ130">
        <v>3.2300000000000002E-2</v>
      </c>
      <c r="BK130">
        <v>1.4800000000000001E-2</v>
      </c>
    </row>
    <row r="131" spans="1:63" x14ac:dyDescent="0.25">
      <c r="A131" t="s">
        <v>129</v>
      </c>
      <c r="B131">
        <v>46557</v>
      </c>
      <c r="C131">
        <v>53.43</v>
      </c>
      <c r="D131">
        <v>24.11</v>
      </c>
      <c r="E131" s="1">
        <v>1287.9100000000001</v>
      </c>
      <c r="F131" s="1">
        <v>1266.55</v>
      </c>
      <c r="G131">
        <v>9.1999999999999998E-3</v>
      </c>
      <c r="H131">
        <v>8.0000000000000004E-4</v>
      </c>
      <c r="I131">
        <v>2.6200000000000001E-2</v>
      </c>
      <c r="J131">
        <v>8.9999999999999998E-4</v>
      </c>
      <c r="K131">
        <v>3.4099999999999998E-2</v>
      </c>
      <c r="L131">
        <v>0.89170000000000005</v>
      </c>
      <c r="M131">
        <v>3.6999999999999998E-2</v>
      </c>
      <c r="N131">
        <v>0.32769999999999999</v>
      </c>
      <c r="O131">
        <v>5.8999999999999999E-3</v>
      </c>
      <c r="P131">
        <v>0.12189999999999999</v>
      </c>
      <c r="Q131" s="1">
        <v>59888.97</v>
      </c>
      <c r="R131">
        <v>0.30830000000000002</v>
      </c>
      <c r="S131">
        <v>0.17580000000000001</v>
      </c>
      <c r="T131">
        <v>0.51590000000000003</v>
      </c>
      <c r="U131">
        <v>10.17</v>
      </c>
      <c r="V131" s="1">
        <v>76962.880000000005</v>
      </c>
      <c r="W131">
        <v>122.01</v>
      </c>
      <c r="X131" s="1">
        <v>249379.48</v>
      </c>
      <c r="Y131">
        <v>0.57709999999999995</v>
      </c>
      <c r="Z131">
        <v>0.27010000000000001</v>
      </c>
      <c r="AA131">
        <v>0.15279999999999999</v>
      </c>
      <c r="AB131">
        <v>0.4229</v>
      </c>
      <c r="AC131">
        <v>249.38</v>
      </c>
      <c r="AD131" s="1">
        <v>8056.72</v>
      </c>
      <c r="AE131">
        <v>583.21</v>
      </c>
      <c r="AF131" s="13">
        <v>267515.84999999998</v>
      </c>
      <c r="AG131" s="79" t="s">
        <v>759</v>
      </c>
      <c r="AH131" s="1">
        <v>36662</v>
      </c>
      <c r="AI131" s="1">
        <v>60676.25</v>
      </c>
      <c r="AJ131">
        <v>46.72</v>
      </c>
      <c r="AK131">
        <v>29.47</v>
      </c>
      <c r="AL131">
        <v>33.619999999999997</v>
      </c>
      <c r="AM131">
        <v>4.6900000000000004</v>
      </c>
      <c r="AN131" s="1">
        <v>1728.8</v>
      </c>
      <c r="AO131">
        <v>0.93030000000000002</v>
      </c>
      <c r="AP131" s="1">
        <v>1681.43</v>
      </c>
      <c r="AQ131" s="1">
        <v>2192.8000000000002</v>
      </c>
      <c r="AR131" s="1">
        <v>6758.63</v>
      </c>
      <c r="AS131">
        <v>626.07000000000005</v>
      </c>
      <c r="AT131">
        <v>376.12</v>
      </c>
      <c r="AU131" s="1">
        <v>11635.05</v>
      </c>
      <c r="AV131" s="1">
        <v>4380.93</v>
      </c>
      <c r="AW131">
        <v>0.31530000000000002</v>
      </c>
      <c r="AX131" s="1">
        <v>7376.41</v>
      </c>
      <c r="AY131">
        <v>0.53080000000000005</v>
      </c>
      <c r="AZ131" s="1">
        <v>1513.55</v>
      </c>
      <c r="BA131">
        <v>0.1089</v>
      </c>
      <c r="BB131">
        <v>625.47</v>
      </c>
      <c r="BC131">
        <v>4.4999999999999998E-2</v>
      </c>
      <c r="BD131" s="1">
        <v>13896.37</v>
      </c>
      <c r="BE131" s="1">
        <v>2222.92</v>
      </c>
      <c r="BF131">
        <v>0.4355</v>
      </c>
      <c r="BG131">
        <v>0.54890000000000005</v>
      </c>
      <c r="BH131">
        <v>0.20949999999999999</v>
      </c>
      <c r="BI131">
        <v>0.17680000000000001</v>
      </c>
      <c r="BJ131">
        <v>3.7499999999999999E-2</v>
      </c>
      <c r="BK131">
        <v>2.7400000000000001E-2</v>
      </c>
    </row>
    <row r="132" spans="1:63" x14ac:dyDescent="0.25">
      <c r="A132" t="s">
        <v>130</v>
      </c>
      <c r="B132">
        <v>50542</v>
      </c>
      <c r="C132">
        <v>47.29</v>
      </c>
      <c r="D132">
        <v>20.99</v>
      </c>
      <c r="E132">
        <v>992.45</v>
      </c>
      <c r="F132">
        <v>978.87</v>
      </c>
      <c r="G132">
        <v>5.4000000000000003E-3</v>
      </c>
      <c r="H132">
        <v>2.0000000000000001E-4</v>
      </c>
      <c r="I132">
        <v>6.7000000000000002E-3</v>
      </c>
      <c r="J132">
        <v>2.0999999999999999E-3</v>
      </c>
      <c r="K132">
        <v>2.2100000000000002E-2</v>
      </c>
      <c r="L132">
        <v>0.94140000000000001</v>
      </c>
      <c r="M132">
        <v>2.2100000000000002E-2</v>
      </c>
      <c r="N132">
        <v>0.29480000000000001</v>
      </c>
      <c r="O132">
        <v>4.3E-3</v>
      </c>
      <c r="P132">
        <v>0.11310000000000001</v>
      </c>
      <c r="Q132" s="1">
        <v>51200.1</v>
      </c>
      <c r="R132">
        <v>0.32940000000000003</v>
      </c>
      <c r="S132">
        <v>0.17080000000000001</v>
      </c>
      <c r="T132">
        <v>0.49980000000000002</v>
      </c>
      <c r="U132">
        <v>8.69</v>
      </c>
      <c r="V132" s="1">
        <v>64050.239999999998</v>
      </c>
      <c r="W132">
        <v>110.34</v>
      </c>
      <c r="X132" s="1">
        <v>158630.23000000001</v>
      </c>
      <c r="Y132">
        <v>0.81779999999999997</v>
      </c>
      <c r="Z132">
        <v>0.1221</v>
      </c>
      <c r="AA132">
        <v>6.0100000000000001E-2</v>
      </c>
      <c r="AB132">
        <v>0.1822</v>
      </c>
      <c r="AC132">
        <v>158.63</v>
      </c>
      <c r="AD132" s="1">
        <v>4636.8599999999997</v>
      </c>
      <c r="AE132">
        <v>552.9</v>
      </c>
      <c r="AF132" s="13">
        <v>145941.97</v>
      </c>
      <c r="AG132" s="79" t="s">
        <v>759</v>
      </c>
      <c r="AH132" s="1">
        <v>34865</v>
      </c>
      <c r="AI132" s="1">
        <v>55904.21</v>
      </c>
      <c r="AJ132">
        <v>44.22</v>
      </c>
      <c r="AK132">
        <v>27.32</v>
      </c>
      <c r="AL132">
        <v>30.38</v>
      </c>
      <c r="AM132">
        <v>4.51</v>
      </c>
      <c r="AN132" s="1">
        <v>1730.46</v>
      </c>
      <c r="AO132">
        <v>1.1277999999999999</v>
      </c>
      <c r="AP132" s="1">
        <v>1367.75</v>
      </c>
      <c r="AQ132" s="1">
        <v>1727.83</v>
      </c>
      <c r="AR132" s="1">
        <v>5612.2</v>
      </c>
      <c r="AS132">
        <v>403.14</v>
      </c>
      <c r="AT132">
        <v>273.88</v>
      </c>
      <c r="AU132" s="1">
        <v>9384.7999999999993</v>
      </c>
      <c r="AV132" s="1">
        <v>4836.84</v>
      </c>
      <c r="AW132">
        <v>0.4138</v>
      </c>
      <c r="AX132" s="1">
        <v>4846.55</v>
      </c>
      <c r="AY132">
        <v>0.41460000000000002</v>
      </c>
      <c r="AZ132" s="1">
        <v>1370.75</v>
      </c>
      <c r="BA132">
        <v>0.1173</v>
      </c>
      <c r="BB132">
        <v>636.04999999999995</v>
      </c>
      <c r="BC132">
        <v>5.4399999999999997E-2</v>
      </c>
      <c r="BD132" s="1">
        <v>11690.19</v>
      </c>
      <c r="BE132" s="1">
        <v>4000.84</v>
      </c>
      <c r="BF132">
        <v>0.96040000000000003</v>
      </c>
      <c r="BG132">
        <v>0.53359999999999996</v>
      </c>
      <c r="BH132">
        <v>0.2097</v>
      </c>
      <c r="BI132">
        <v>0.20580000000000001</v>
      </c>
      <c r="BJ132">
        <v>3.2399999999999998E-2</v>
      </c>
      <c r="BK132">
        <v>1.84E-2</v>
      </c>
    </row>
    <row r="133" spans="1:63" x14ac:dyDescent="0.25">
      <c r="A133" t="s">
        <v>131</v>
      </c>
      <c r="B133">
        <v>48934</v>
      </c>
      <c r="C133">
        <v>53.76</v>
      </c>
      <c r="D133">
        <v>18.399999999999999</v>
      </c>
      <c r="E133">
        <v>989.18</v>
      </c>
      <c r="F133">
        <v>958.73</v>
      </c>
      <c r="G133">
        <v>6.7999999999999996E-3</v>
      </c>
      <c r="H133">
        <v>5.9999999999999995E-4</v>
      </c>
      <c r="I133">
        <v>1.1900000000000001E-2</v>
      </c>
      <c r="J133">
        <v>6.9999999999999999E-4</v>
      </c>
      <c r="K133">
        <v>3.0599999999999999E-2</v>
      </c>
      <c r="L133">
        <v>0.91749999999999998</v>
      </c>
      <c r="M133">
        <v>3.1899999999999998E-2</v>
      </c>
      <c r="N133">
        <v>0.35389999999999999</v>
      </c>
      <c r="O133">
        <v>4.1000000000000003E-3</v>
      </c>
      <c r="P133">
        <v>0.13159999999999999</v>
      </c>
      <c r="Q133" s="1">
        <v>53030.89</v>
      </c>
      <c r="R133">
        <v>0.2959</v>
      </c>
      <c r="S133">
        <v>0.20230000000000001</v>
      </c>
      <c r="T133">
        <v>0.50180000000000002</v>
      </c>
      <c r="U133">
        <v>8.1</v>
      </c>
      <c r="V133" s="1">
        <v>72335.39</v>
      </c>
      <c r="W133">
        <v>118.03</v>
      </c>
      <c r="X133" s="1">
        <v>227057.8</v>
      </c>
      <c r="Y133">
        <v>0.68200000000000005</v>
      </c>
      <c r="Z133">
        <v>0.2046</v>
      </c>
      <c r="AA133">
        <v>0.1134</v>
      </c>
      <c r="AB133">
        <v>0.318</v>
      </c>
      <c r="AC133">
        <v>227.06</v>
      </c>
      <c r="AD133" s="1">
        <v>6659.74</v>
      </c>
      <c r="AE133">
        <v>621.70000000000005</v>
      </c>
      <c r="AF133" s="13">
        <v>221627.77</v>
      </c>
      <c r="AG133" s="79" t="s">
        <v>759</v>
      </c>
      <c r="AH133" s="1">
        <v>34132</v>
      </c>
      <c r="AI133" s="1">
        <v>57802.63</v>
      </c>
      <c r="AJ133">
        <v>45.58</v>
      </c>
      <c r="AK133">
        <v>28.47</v>
      </c>
      <c r="AL133">
        <v>32.28</v>
      </c>
      <c r="AM133">
        <v>4.49</v>
      </c>
      <c r="AN133" s="1">
        <v>1494.42</v>
      </c>
      <c r="AO133">
        <v>1.1837</v>
      </c>
      <c r="AP133" s="1">
        <v>1644.33</v>
      </c>
      <c r="AQ133" s="1">
        <v>2187.5500000000002</v>
      </c>
      <c r="AR133" s="1">
        <v>6256.77</v>
      </c>
      <c r="AS133">
        <v>533.01</v>
      </c>
      <c r="AT133">
        <v>262.27999999999997</v>
      </c>
      <c r="AU133" s="1">
        <v>10883.93</v>
      </c>
      <c r="AV133" s="1">
        <v>4655.93</v>
      </c>
      <c r="AW133">
        <v>0.34229999999999999</v>
      </c>
      <c r="AX133" s="1">
        <v>6491.71</v>
      </c>
      <c r="AY133">
        <v>0.47720000000000001</v>
      </c>
      <c r="AZ133" s="1">
        <v>1714.57</v>
      </c>
      <c r="BA133">
        <v>0.126</v>
      </c>
      <c r="BB133">
        <v>741.4</v>
      </c>
      <c r="BC133">
        <v>5.45E-2</v>
      </c>
      <c r="BD133" s="1">
        <v>13603.61</v>
      </c>
      <c r="BE133" s="1">
        <v>2851.3</v>
      </c>
      <c r="BF133">
        <v>0.57489999999999997</v>
      </c>
      <c r="BG133">
        <v>0.51329999999999998</v>
      </c>
      <c r="BH133">
        <v>0.20330000000000001</v>
      </c>
      <c r="BI133">
        <v>0.2172</v>
      </c>
      <c r="BJ133">
        <v>3.4200000000000001E-2</v>
      </c>
      <c r="BK133">
        <v>3.2000000000000001E-2</v>
      </c>
    </row>
    <row r="134" spans="1:63" x14ac:dyDescent="0.25">
      <c r="A134" t="s">
        <v>132</v>
      </c>
      <c r="B134">
        <v>47837</v>
      </c>
      <c r="C134">
        <v>93.1</v>
      </c>
      <c r="D134">
        <v>8.3699999999999992</v>
      </c>
      <c r="E134">
        <v>779.31</v>
      </c>
      <c r="F134">
        <v>740.84</v>
      </c>
      <c r="G134">
        <v>2.5000000000000001E-3</v>
      </c>
      <c r="H134">
        <v>1E-4</v>
      </c>
      <c r="I134">
        <v>5.3E-3</v>
      </c>
      <c r="J134">
        <v>1.9E-3</v>
      </c>
      <c r="K134">
        <v>2.6800000000000001E-2</v>
      </c>
      <c r="L134">
        <v>0.94169999999999998</v>
      </c>
      <c r="M134">
        <v>2.1700000000000001E-2</v>
      </c>
      <c r="N134">
        <v>0.45569999999999999</v>
      </c>
      <c r="O134">
        <v>3.0999999999999999E-3</v>
      </c>
      <c r="P134">
        <v>0.1482</v>
      </c>
      <c r="Q134" s="1">
        <v>49040.18</v>
      </c>
      <c r="R134">
        <v>0.3216</v>
      </c>
      <c r="S134">
        <v>0.1623</v>
      </c>
      <c r="T134">
        <v>0.5161</v>
      </c>
      <c r="U134">
        <v>7.71</v>
      </c>
      <c r="V134" s="1">
        <v>61225.79</v>
      </c>
      <c r="W134">
        <v>97.3</v>
      </c>
      <c r="X134" s="1">
        <v>139527.54999999999</v>
      </c>
      <c r="Y134">
        <v>0.9042</v>
      </c>
      <c r="Z134">
        <v>5.0700000000000002E-2</v>
      </c>
      <c r="AA134">
        <v>4.5100000000000001E-2</v>
      </c>
      <c r="AB134">
        <v>9.5799999999999996E-2</v>
      </c>
      <c r="AC134">
        <v>139.53</v>
      </c>
      <c r="AD134" s="1">
        <v>3265.66</v>
      </c>
      <c r="AE134">
        <v>431.06</v>
      </c>
      <c r="AF134" s="13">
        <v>113206.88</v>
      </c>
      <c r="AG134" s="79" t="s">
        <v>759</v>
      </c>
      <c r="AH134" s="1">
        <v>31887</v>
      </c>
      <c r="AI134" s="1">
        <v>46990.25</v>
      </c>
      <c r="AJ134">
        <v>37.130000000000003</v>
      </c>
      <c r="AK134">
        <v>22.62</v>
      </c>
      <c r="AL134">
        <v>26.61</v>
      </c>
      <c r="AM134">
        <v>4.47</v>
      </c>
      <c r="AN134" s="1">
        <v>1169.21</v>
      </c>
      <c r="AO134">
        <v>1.5248999999999999</v>
      </c>
      <c r="AP134" s="1">
        <v>1514.47</v>
      </c>
      <c r="AQ134" s="1">
        <v>2251.92</v>
      </c>
      <c r="AR134" s="1">
        <v>6176.67</v>
      </c>
      <c r="AS134">
        <v>446.16</v>
      </c>
      <c r="AT134">
        <v>279.35000000000002</v>
      </c>
      <c r="AU134" s="1">
        <v>10668.57</v>
      </c>
      <c r="AV134" s="1">
        <v>7562.97</v>
      </c>
      <c r="AW134">
        <v>0.54820000000000002</v>
      </c>
      <c r="AX134" s="1">
        <v>3833.57</v>
      </c>
      <c r="AY134">
        <v>0.27789999999999998</v>
      </c>
      <c r="AZ134" s="1">
        <v>1492.15</v>
      </c>
      <c r="BA134">
        <v>0.1082</v>
      </c>
      <c r="BB134">
        <v>908.11</v>
      </c>
      <c r="BC134">
        <v>6.5799999999999997E-2</v>
      </c>
      <c r="BD134" s="1">
        <v>13796.8</v>
      </c>
      <c r="BE134" s="1">
        <v>6344.94</v>
      </c>
      <c r="BF134">
        <v>2.4964</v>
      </c>
      <c r="BG134">
        <v>0.50749999999999995</v>
      </c>
      <c r="BH134">
        <v>0.2132</v>
      </c>
      <c r="BI134">
        <v>0.21940000000000001</v>
      </c>
      <c r="BJ134">
        <v>3.7199999999999997E-2</v>
      </c>
      <c r="BK134">
        <v>2.2700000000000001E-2</v>
      </c>
    </row>
    <row r="135" spans="1:63" x14ac:dyDescent="0.25">
      <c r="A135" t="s">
        <v>133</v>
      </c>
      <c r="B135">
        <v>47928</v>
      </c>
      <c r="C135">
        <v>89.19</v>
      </c>
      <c r="D135">
        <v>13.31</v>
      </c>
      <c r="E135" s="1">
        <v>1186.95</v>
      </c>
      <c r="F135" s="1">
        <v>1170.08</v>
      </c>
      <c r="G135">
        <v>1.6000000000000001E-3</v>
      </c>
      <c r="H135">
        <v>2.0000000000000001E-4</v>
      </c>
      <c r="I135">
        <v>4.0000000000000001E-3</v>
      </c>
      <c r="J135">
        <v>5.9999999999999995E-4</v>
      </c>
      <c r="K135">
        <v>7.9000000000000008E-3</v>
      </c>
      <c r="L135">
        <v>0.97499999999999998</v>
      </c>
      <c r="M135">
        <v>1.0699999999999999E-2</v>
      </c>
      <c r="N135">
        <v>0.50139999999999996</v>
      </c>
      <c r="O135">
        <v>1.6999999999999999E-3</v>
      </c>
      <c r="P135">
        <v>0.1396</v>
      </c>
      <c r="Q135" s="1">
        <v>51312.31</v>
      </c>
      <c r="R135">
        <v>0.25640000000000002</v>
      </c>
      <c r="S135">
        <v>0.20300000000000001</v>
      </c>
      <c r="T135">
        <v>0.54069999999999996</v>
      </c>
      <c r="U135">
        <v>9.8800000000000008</v>
      </c>
      <c r="V135" s="1">
        <v>64866.05</v>
      </c>
      <c r="W135">
        <v>115.85</v>
      </c>
      <c r="X135" s="1">
        <v>104639.26</v>
      </c>
      <c r="Y135">
        <v>0.89470000000000005</v>
      </c>
      <c r="Z135">
        <v>4.8000000000000001E-2</v>
      </c>
      <c r="AA135">
        <v>5.7299999999999997E-2</v>
      </c>
      <c r="AB135">
        <v>0.1053</v>
      </c>
      <c r="AC135">
        <v>104.64</v>
      </c>
      <c r="AD135" s="1">
        <v>2527.9899999999998</v>
      </c>
      <c r="AE135">
        <v>341.99</v>
      </c>
      <c r="AF135" s="13">
        <v>93630.2</v>
      </c>
      <c r="AG135" s="79" t="s">
        <v>759</v>
      </c>
      <c r="AH135" s="1">
        <v>32320</v>
      </c>
      <c r="AI135" s="1">
        <v>47343.46</v>
      </c>
      <c r="AJ135">
        <v>31.35</v>
      </c>
      <c r="AK135">
        <v>23.24</v>
      </c>
      <c r="AL135">
        <v>24.41</v>
      </c>
      <c r="AM135">
        <v>4.54</v>
      </c>
      <c r="AN135" s="1">
        <v>1569.92</v>
      </c>
      <c r="AO135">
        <v>1.1026</v>
      </c>
      <c r="AP135" s="1">
        <v>1320.22</v>
      </c>
      <c r="AQ135" s="1">
        <v>2202.9499999999998</v>
      </c>
      <c r="AR135" s="1">
        <v>5702.87</v>
      </c>
      <c r="AS135">
        <v>470.35</v>
      </c>
      <c r="AT135">
        <v>287.74</v>
      </c>
      <c r="AU135" s="1">
        <v>9984.1200000000008</v>
      </c>
      <c r="AV135" s="1">
        <v>7823.3</v>
      </c>
      <c r="AW135">
        <v>0.61499999999999999</v>
      </c>
      <c r="AX135" s="1">
        <v>2621.91</v>
      </c>
      <c r="AY135">
        <v>0.20610000000000001</v>
      </c>
      <c r="AZ135" s="1">
        <v>1346.79</v>
      </c>
      <c r="BA135">
        <v>0.10589999999999999</v>
      </c>
      <c r="BB135">
        <v>929.22</v>
      </c>
      <c r="BC135">
        <v>7.2999999999999995E-2</v>
      </c>
      <c r="BD135" s="1">
        <v>12721.22</v>
      </c>
      <c r="BE135" s="1">
        <v>7089.18</v>
      </c>
      <c r="BF135">
        <v>2.8925000000000001</v>
      </c>
      <c r="BG135">
        <v>0.50239999999999996</v>
      </c>
      <c r="BH135">
        <v>0.21149999999999999</v>
      </c>
      <c r="BI135">
        <v>0.2213</v>
      </c>
      <c r="BJ135">
        <v>4.5100000000000001E-2</v>
      </c>
      <c r="BK135">
        <v>1.9699999999999999E-2</v>
      </c>
    </row>
    <row r="136" spans="1:63" x14ac:dyDescent="0.25">
      <c r="A136" t="s">
        <v>134</v>
      </c>
      <c r="B136">
        <v>43844</v>
      </c>
      <c r="C136">
        <v>43.46</v>
      </c>
      <c r="D136">
        <v>392.83</v>
      </c>
      <c r="E136" s="1">
        <v>17073.2</v>
      </c>
      <c r="F136" s="1">
        <v>12982.04</v>
      </c>
      <c r="G136">
        <v>1.66E-2</v>
      </c>
      <c r="H136">
        <v>8.0000000000000004E-4</v>
      </c>
      <c r="I136">
        <v>0.41760000000000003</v>
      </c>
      <c r="J136">
        <v>1.1999999999999999E-3</v>
      </c>
      <c r="K136">
        <v>9.2499999999999999E-2</v>
      </c>
      <c r="L136">
        <v>0.39550000000000002</v>
      </c>
      <c r="M136">
        <v>7.5800000000000006E-2</v>
      </c>
      <c r="N136">
        <v>0.82340000000000002</v>
      </c>
      <c r="O136">
        <v>5.2900000000000003E-2</v>
      </c>
      <c r="P136">
        <v>0.18160000000000001</v>
      </c>
      <c r="Q136" s="1">
        <v>57424.54</v>
      </c>
      <c r="R136">
        <v>0.31840000000000002</v>
      </c>
      <c r="S136">
        <v>0.1426</v>
      </c>
      <c r="T136">
        <v>0.53900000000000003</v>
      </c>
      <c r="U136">
        <v>98.46</v>
      </c>
      <c r="V136" s="1">
        <v>78939.740000000005</v>
      </c>
      <c r="W136">
        <v>172.72</v>
      </c>
      <c r="X136" s="1">
        <v>87631.22</v>
      </c>
      <c r="Y136">
        <v>0.64249999999999996</v>
      </c>
      <c r="Z136">
        <v>0.29599999999999999</v>
      </c>
      <c r="AA136">
        <v>6.1499999999999999E-2</v>
      </c>
      <c r="AB136">
        <v>0.35749999999999998</v>
      </c>
      <c r="AC136">
        <v>87.63</v>
      </c>
      <c r="AD136" s="1">
        <v>4186.93</v>
      </c>
      <c r="AE136">
        <v>477.08</v>
      </c>
      <c r="AF136" s="13">
        <v>77249.990000000005</v>
      </c>
      <c r="AG136" s="79" t="s">
        <v>759</v>
      </c>
      <c r="AH136" s="1">
        <v>25091</v>
      </c>
      <c r="AI136" s="1">
        <v>43641.35</v>
      </c>
      <c r="AJ136">
        <v>64.8</v>
      </c>
      <c r="AK136">
        <v>43.72</v>
      </c>
      <c r="AL136">
        <v>54.3</v>
      </c>
      <c r="AM136">
        <v>4.1500000000000004</v>
      </c>
      <c r="AN136">
        <v>0</v>
      </c>
      <c r="AO136">
        <v>1.1869000000000001</v>
      </c>
      <c r="AP136" s="1">
        <v>1903.09</v>
      </c>
      <c r="AQ136" s="1">
        <v>2451.16</v>
      </c>
      <c r="AR136" s="1">
        <v>6793.31</v>
      </c>
      <c r="AS136">
        <v>813.15</v>
      </c>
      <c r="AT136">
        <v>595.13</v>
      </c>
      <c r="AU136" s="1">
        <v>12555.84</v>
      </c>
      <c r="AV136" s="1">
        <v>9223.3799999999992</v>
      </c>
      <c r="AW136">
        <v>0.5524</v>
      </c>
      <c r="AX136" s="1">
        <v>4896.1000000000004</v>
      </c>
      <c r="AY136">
        <v>0.29320000000000002</v>
      </c>
      <c r="AZ136">
        <v>631.17999999999995</v>
      </c>
      <c r="BA136">
        <v>3.78E-2</v>
      </c>
      <c r="BB136" s="1">
        <v>1947.07</v>
      </c>
      <c r="BC136">
        <v>0.1166</v>
      </c>
      <c r="BD136" s="1">
        <v>16697.73</v>
      </c>
      <c r="BE136" s="1">
        <v>4436.63</v>
      </c>
      <c r="BF136">
        <v>1.7431000000000001</v>
      </c>
      <c r="BG136">
        <v>0.4415</v>
      </c>
      <c r="BH136">
        <v>0.17910000000000001</v>
      </c>
      <c r="BI136">
        <v>0.34320000000000001</v>
      </c>
      <c r="BJ136">
        <v>2.4E-2</v>
      </c>
      <c r="BK136">
        <v>1.21E-2</v>
      </c>
    </row>
    <row r="137" spans="1:63" x14ac:dyDescent="0.25">
      <c r="A137" t="s">
        <v>135</v>
      </c>
      <c r="B137">
        <v>43851</v>
      </c>
      <c r="C137">
        <v>18.52</v>
      </c>
      <c r="D137">
        <v>113.97</v>
      </c>
      <c r="E137" s="1">
        <v>2111.23</v>
      </c>
      <c r="F137" s="1">
        <v>2068.42</v>
      </c>
      <c r="G137">
        <v>1.83E-2</v>
      </c>
      <c r="H137">
        <v>8.0000000000000004E-4</v>
      </c>
      <c r="I137">
        <v>7.6100000000000001E-2</v>
      </c>
      <c r="J137">
        <v>1.1999999999999999E-3</v>
      </c>
      <c r="K137">
        <v>4.1200000000000001E-2</v>
      </c>
      <c r="L137">
        <v>0.80049999999999999</v>
      </c>
      <c r="M137">
        <v>6.2E-2</v>
      </c>
      <c r="N137">
        <v>0.442</v>
      </c>
      <c r="O137">
        <v>1.8700000000000001E-2</v>
      </c>
      <c r="P137">
        <v>0.1348</v>
      </c>
      <c r="Q137" s="1">
        <v>61247.87</v>
      </c>
      <c r="R137">
        <v>0.24429999999999999</v>
      </c>
      <c r="S137">
        <v>0.1961</v>
      </c>
      <c r="T137">
        <v>0.55959999999999999</v>
      </c>
      <c r="U137">
        <v>14.5</v>
      </c>
      <c r="V137" s="1">
        <v>83550.039999999994</v>
      </c>
      <c r="W137">
        <v>142.03</v>
      </c>
      <c r="X137" s="1">
        <v>168681.98</v>
      </c>
      <c r="Y137">
        <v>0.7177</v>
      </c>
      <c r="Z137">
        <v>0.25009999999999999</v>
      </c>
      <c r="AA137">
        <v>3.2199999999999999E-2</v>
      </c>
      <c r="AB137">
        <v>0.2823</v>
      </c>
      <c r="AC137">
        <v>168.68</v>
      </c>
      <c r="AD137" s="1">
        <v>7397.42</v>
      </c>
      <c r="AE137">
        <v>848.58</v>
      </c>
      <c r="AF137" s="13">
        <v>166110.76</v>
      </c>
      <c r="AG137" s="79" t="s">
        <v>759</v>
      </c>
      <c r="AH137" s="1">
        <v>34156</v>
      </c>
      <c r="AI137" s="1">
        <v>55879.73</v>
      </c>
      <c r="AJ137">
        <v>68.03</v>
      </c>
      <c r="AK137">
        <v>41.45</v>
      </c>
      <c r="AL137">
        <v>48.5</v>
      </c>
      <c r="AM137">
        <v>4.82</v>
      </c>
      <c r="AN137">
        <v>719.64</v>
      </c>
      <c r="AO137">
        <v>1.0428999999999999</v>
      </c>
      <c r="AP137" s="1">
        <v>1590.82</v>
      </c>
      <c r="AQ137" s="1">
        <v>1945.78</v>
      </c>
      <c r="AR137" s="1">
        <v>6783.88</v>
      </c>
      <c r="AS137">
        <v>678.2</v>
      </c>
      <c r="AT137">
        <v>303.33</v>
      </c>
      <c r="AU137" s="1">
        <v>11302.01</v>
      </c>
      <c r="AV137" s="1">
        <v>4415.91</v>
      </c>
      <c r="AW137">
        <v>0.33639999999999998</v>
      </c>
      <c r="AX137" s="1">
        <v>6653.17</v>
      </c>
      <c r="AY137">
        <v>0.50690000000000002</v>
      </c>
      <c r="AZ137" s="1">
        <v>1252.23</v>
      </c>
      <c r="BA137">
        <v>9.5399999999999999E-2</v>
      </c>
      <c r="BB137">
        <v>803.84</v>
      </c>
      <c r="BC137">
        <v>6.1199999999999997E-2</v>
      </c>
      <c r="BD137" s="1">
        <v>13125.14</v>
      </c>
      <c r="BE137" s="1">
        <v>2771.94</v>
      </c>
      <c r="BF137">
        <v>0.55269999999999997</v>
      </c>
      <c r="BG137">
        <v>0.55610000000000004</v>
      </c>
      <c r="BH137">
        <v>0.21260000000000001</v>
      </c>
      <c r="BI137">
        <v>0.1807</v>
      </c>
      <c r="BJ137">
        <v>3.3300000000000003E-2</v>
      </c>
      <c r="BK137">
        <v>1.7299999999999999E-2</v>
      </c>
    </row>
    <row r="138" spans="1:63" x14ac:dyDescent="0.25">
      <c r="A138" t="s">
        <v>136</v>
      </c>
      <c r="B138">
        <v>43869</v>
      </c>
      <c r="C138">
        <v>44.86</v>
      </c>
      <c r="D138">
        <v>61.72</v>
      </c>
      <c r="E138" s="1">
        <v>2768.4</v>
      </c>
      <c r="F138" s="1">
        <v>2616.4299999999998</v>
      </c>
      <c r="G138">
        <v>7.4000000000000003E-3</v>
      </c>
      <c r="H138">
        <v>5.9999999999999995E-4</v>
      </c>
      <c r="I138">
        <v>6.7500000000000004E-2</v>
      </c>
      <c r="J138">
        <v>1.6999999999999999E-3</v>
      </c>
      <c r="K138">
        <v>7.9600000000000004E-2</v>
      </c>
      <c r="L138">
        <v>0.77470000000000006</v>
      </c>
      <c r="M138">
        <v>6.8500000000000005E-2</v>
      </c>
      <c r="N138">
        <v>0.59960000000000002</v>
      </c>
      <c r="O138">
        <v>1.8700000000000001E-2</v>
      </c>
      <c r="P138">
        <v>0.14199999999999999</v>
      </c>
      <c r="Q138" s="1">
        <v>55606.71</v>
      </c>
      <c r="R138">
        <v>0.26469999999999999</v>
      </c>
      <c r="S138">
        <v>0.19359999999999999</v>
      </c>
      <c r="T138">
        <v>0.54159999999999997</v>
      </c>
      <c r="U138">
        <v>19.07</v>
      </c>
      <c r="V138" s="1">
        <v>77048.600000000006</v>
      </c>
      <c r="W138">
        <v>141.54</v>
      </c>
      <c r="X138" s="1">
        <v>102419.31</v>
      </c>
      <c r="Y138">
        <v>0.74909999999999999</v>
      </c>
      <c r="Z138">
        <v>0.21099999999999999</v>
      </c>
      <c r="AA138">
        <v>3.9899999999999998E-2</v>
      </c>
      <c r="AB138">
        <v>0.25090000000000001</v>
      </c>
      <c r="AC138">
        <v>102.42</v>
      </c>
      <c r="AD138" s="1">
        <v>3576.5</v>
      </c>
      <c r="AE138">
        <v>482.87</v>
      </c>
      <c r="AF138" s="13">
        <v>96341.48</v>
      </c>
      <c r="AG138" s="79" t="s">
        <v>759</v>
      </c>
      <c r="AH138" s="1">
        <v>29127</v>
      </c>
      <c r="AI138" s="1">
        <v>44615.67</v>
      </c>
      <c r="AJ138">
        <v>49.69</v>
      </c>
      <c r="AK138">
        <v>32.840000000000003</v>
      </c>
      <c r="AL138">
        <v>38</v>
      </c>
      <c r="AM138">
        <v>4.67</v>
      </c>
      <c r="AN138">
        <v>656.22</v>
      </c>
      <c r="AO138">
        <v>1.0012000000000001</v>
      </c>
      <c r="AP138" s="1">
        <v>1302.29</v>
      </c>
      <c r="AQ138" s="1">
        <v>1766.04</v>
      </c>
      <c r="AR138" s="1">
        <v>6152.43</v>
      </c>
      <c r="AS138">
        <v>579.83000000000004</v>
      </c>
      <c r="AT138">
        <v>268.44</v>
      </c>
      <c r="AU138" s="1">
        <v>10069.040000000001</v>
      </c>
      <c r="AV138" s="1">
        <v>6601.74</v>
      </c>
      <c r="AW138">
        <v>0.54830000000000001</v>
      </c>
      <c r="AX138" s="1">
        <v>3468.5</v>
      </c>
      <c r="AY138">
        <v>0.28810000000000002</v>
      </c>
      <c r="AZ138">
        <v>942.38</v>
      </c>
      <c r="BA138">
        <v>7.8299999999999995E-2</v>
      </c>
      <c r="BB138" s="1">
        <v>1027.8</v>
      </c>
      <c r="BC138">
        <v>8.5400000000000004E-2</v>
      </c>
      <c r="BD138" s="1">
        <v>12040.43</v>
      </c>
      <c r="BE138" s="1">
        <v>5011.5200000000004</v>
      </c>
      <c r="BF138">
        <v>1.8435999999999999</v>
      </c>
      <c r="BG138">
        <v>0.5393</v>
      </c>
      <c r="BH138">
        <v>0.21149999999999999</v>
      </c>
      <c r="BI138">
        <v>0.1983</v>
      </c>
      <c r="BJ138">
        <v>3.2300000000000002E-2</v>
      </c>
      <c r="BK138">
        <v>1.8599999999999998E-2</v>
      </c>
    </row>
    <row r="139" spans="1:63" x14ac:dyDescent="0.25">
      <c r="A139" t="s">
        <v>137</v>
      </c>
      <c r="B139">
        <v>43877</v>
      </c>
      <c r="C139">
        <v>36.76</v>
      </c>
      <c r="D139">
        <v>113.1</v>
      </c>
      <c r="E139" s="1">
        <v>4157.66</v>
      </c>
      <c r="F139" s="1">
        <v>3973.88</v>
      </c>
      <c r="G139">
        <v>1.5800000000000002E-2</v>
      </c>
      <c r="H139">
        <v>6.9999999999999999E-4</v>
      </c>
      <c r="I139">
        <v>8.0699999999999994E-2</v>
      </c>
      <c r="J139">
        <v>1.4E-3</v>
      </c>
      <c r="K139">
        <v>4.7699999999999999E-2</v>
      </c>
      <c r="L139">
        <v>0.80100000000000005</v>
      </c>
      <c r="M139">
        <v>5.2600000000000001E-2</v>
      </c>
      <c r="N139">
        <v>0.34749999999999998</v>
      </c>
      <c r="O139">
        <v>1.8599999999999998E-2</v>
      </c>
      <c r="P139">
        <v>0.129</v>
      </c>
      <c r="Q139" s="1">
        <v>58679.12</v>
      </c>
      <c r="R139">
        <v>0.2949</v>
      </c>
      <c r="S139">
        <v>0.21340000000000001</v>
      </c>
      <c r="T139">
        <v>0.49159999999999998</v>
      </c>
      <c r="U139">
        <v>24.76</v>
      </c>
      <c r="V139" s="1">
        <v>83385.960000000006</v>
      </c>
      <c r="W139">
        <v>164.47</v>
      </c>
      <c r="X139" s="1">
        <v>151504.69</v>
      </c>
      <c r="Y139">
        <v>0.748</v>
      </c>
      <c r="Z139">
        <v>0.21579999999999999</v>
      </c>
      <c r="AA139">
        <v>3.6200000000000003E-2</v>
      </c>
      <c r="AB139">
        <v>0.252</v>
      </c>
      <c r="AC139">
        <v>151.5</v>
      </c>
      <c r="AD139" s="1">
        <v>6195.61</v>
      </c>
      <c r="AE139">
        <v>753</v>
      </c>
      <c r="AF139" s="13">
        <v>156826.85999999999</v>
      </c>
      <c r="AG139" s="79" t="s">
        <v>759</v>
      </c>
      <c r="AH139" s="1">
        <v>36654</v>
      </c>
      <c r="AI139" s="1">
        <v>58880.47</v>
      </c>
      <c r="AJ139">
        <v>62.88</v>
      </c>
      <c r="AK139">
        <v>39.58</v>
      </c>
      <c r="AL139">
        <v>42.78</v>
      </c>
      <c r="AM139">
        <v>5.07</v>
      </c>
      <c r="AN139" s="1">
        <v>1580.31</v>
      </c>
      <c r="AO139">
        <v>0.94679999999999997</v>
      </c>
      <c r="AP139" s="1">
        <v>1277.57</v>
      </c>
      <c r="AQ139" s="1">
        <v>1895.31</v>
      </c>
      <c r="AR139" s="1">
        <v>6124.13</v>
      </c>
      <c r="AS139">
        <v>622.01</v>
      </c>
      <c r="AT139">
        <v>265.14999999999998</v>
      </c>
      <c r="AU139" s="1">
        <v>10184.17</v>
      </c>
      <c r="AV139" s="1">
        <v>4392.72</v>
      </c>
      <c r="AW139">
        <v>0.375</v>
      </c>
      <c r="AX139" s="1">
        <v>5792.25</v>
      </c>
      <c r="AY139">
        <v>0.4945</v>
      </c>
      <c r="AZ139">
        <v>859.58</v>
      </c>
      <c r="BA139">
        <v>7.3400000000000007E-2</v>
      </c>
      <c r="BB139">
        <v>669.37</v>
      </c>
      <c r="BC139">
        <v>5.7099999999999998E-2</v>
      </c>
      <c r="BD139" s="1">
        <v>11713.91</v>
      </c>
      <c r="BE139" s="1">
        <v>2760.71</v>
      </c>
      <c r="BF139">
        <v>0.58550000000000002</v>
      </c>
      <c r="BG139">
        <v>0.56540000000000001</v>
      </c>
      <c r="BH139">
        <v>0.22040000000000001</v>
      </c>
      <c r="BI139">
        <v>0.1641</v>
      </c>
      <c r="BJ139">
        <v>3.39E-2</v>
      </c>
      <c r="BK139">
        <v>1.61E-2</v>
      </c>
    </row>
    <row r="140" spans="1:63" x14ac:dyDescent="0.25">
      <c r="A140" t="s">
        <v>138</v>
      </c>
      <c r="B140">
        <v>43885</v>
      </c>
      <c r="C140">
        <v>74.05</v>
      </c>
      <c r="D140">
        <v>17.41</v>
      </c>
      <c r="E140" s="1">
        <v>1289.31</v>
      </c>
      <c r="F140" s="1">
        <v>1242.3399999999999</v>
      </c>
      <c r="G140">
        <v>4.1000000000000003E-3</v>
      </c>
      <c r="H140">
        <v>1.4E-3</v>
      </c>
      <c r="I140">
        <v>9.9000000000000008E-3</v>
      </c>
      <c r="J140">
        <v>1.5E-3</v>
      </c>
      <c r="K140">
        <v>3.5200000000000002E-2</v>
      </c>
      <c r="L140">
        <v>0.91859999999999997</v>
      </c>
      <c r="M140">
        <v>2.9399999999999999E-2</v>
      </c>
      <c r="N140">
        <v>0.43120000000000003</v>
      </c>
      <c r="O140">
        <v>3.3999999999999998E-3</v>
      </c>
      <c r="P140">
        <v>0.14879999999999999</v>
      </c>
      <c r="Q140" s="1">
        <v>53154.18</v>
      </c>
      <c r="R140">
        <v>0.26519999999999999</v>
      </c>
      <c r="S140">
        <v>0.1658</v>
      </c>
      <c r="T140">
        <v>0.56899999999999995</v>
      </c>
      <c r="U140">
        <v>10.32</v>
      </c>
      <c r="V140" s="1">
        <v>69279.39</v>
      </c>
      <c r="W140">
        <v>120.92</v>
      </c>
      <c r="X140" s="1">
        <v>154273.81</v>
      </c>
      <c r="Y140">
        <v>0.78810000000000002</v>
      </c>
      <c r="Z140">
        <v>0.14990000000000001</v>
      </c>
      <c r="AA140">
        <v>6.2E-2</v>
      </c>
      <c r="AB140">
        <v>0.21190000000000001</v>
      </c>
      <c r="AC140">
        <v>154.27000000000001</v>
      </c>
      <c r="AD140" s="1">
        <v>4450.79</v>
      </c>
      <c r="AE140">
        <v>540.86</v>
      </c>
      <c r="AF140" s="13">
        <v>143401.48000000001</v>
      </c>
      <c r="AG140" s="79" t="s">
        <v>759</v>
      </c>
      <c r="AH140" s="1">
        <v>31835</v>
      </c>
      <c r="AI140" s="1">
        <v>50034.3</v>
      </c>
      <c r="AJ140">
        <v>45.39</v>
      </c>
      <c r="AK140">
        <v>27.16</v>
      </c>
      <c r="AL140">
        <v>32.479999999999997</v>
      </c>
      <c r="AM140">
        <v>3.97</v>
      </c>
      <c r="AN140" s="1">
        <v>1514.62</v>
      </c>
      <c r="AO140">
        <v>1.194</v>
      </c>
      <c r="AP140" s="1">
        <v>1435.73</v>
      </c>
      <c r="AQ140" s="1">
        <v>1940.79</v>
      </c>
      <c r="AR140" s="1">
        <v>5822.48</v>
      </c>
      <c r="AS140">
        <v>539.95000000000005</v>
      </c>
      <c r="AT140">
        <v>314.16000000000003</v>
      </c>
      <c r="AU140" s="1">
        <v>10053.11</v>
      </c>
      <c r="AV140" s="1">
        <v>5357.1</v>
      </c>
      <c r="AW140">
        <v>0.43790000000000001</v>
      </c>
      <c r="AX140" s="1">
        <v>4652.29</v>
      </c>
      <c r="AY140">
        <v>0.38030000000000003</v>
      </c>
      <c r="AZ140" s="1">
        <v>1411.63</v>
      </c>
      <c r="BA140">
        <v>0.1154</v>
      </c>
      <c r="BB140">
        <v>811.46</v>
      </c>
      <c r="BC140">
        <v>6.6299999999999998E-2</v>
      </c>
      <c r="BD140" s="1">
        <v>12232.49</v>
      </c>
      <c r="BE140" s="1">
        <v>3825.8</v>
      </c>
      <c r="BF140">
        <v>1.0974999999999999</v>
      </c>
      <c r="BG140">
        <v>0.52190000000000003</v>
      </c>
      <c r="BH140">
        <v>0.21279999999999999</v>
      </c>
      <c r="BI140">
        <v>0.21340000000000001</v>
      </c>
      <c r="BJ140">
        <v>3.4799999999999998E-2</v>
      </c>
      <c r="BK140">
        <v>1.7100000000000001E-2</v>
      </c>
    </row>
    <row r="141" spans="1:63" x14ac:dyDescent="0.25">
      <c r="A141" t="s">
        <v>139</v>
      </c>
      <c r="B141">
        <v>43893</v>
      </c>
      <c r="C141">
        <v>70.67</v>
      </c>
      <c r="D141">
        <v>36.99</v>
      </c>
      <c r="E141" s="1">
        <v>2613.7199999999998</v>
      </c>
      <c r="F141" s="1">
        <v>2584.65</v>
      </c>
      <c r="G141">
        <v>7.9000000000000008E-3</v>
      </c>
      <c r="H141">
        <v>1.4E-3</v>
      </c>
      <c r="I141">
        <v>1.83E-2</v>
      </c>
      <c r="J141">
        <v>1E-3</v>
      </c>
      <c r="K141">
        <v>3.5400000000000001E-2</v>
      </c>
      <c r="L141">
        <v>0.90169999999999995</v>
      </c>
      <c r="M141">
        <v>3.44E-2</v>
      </c>
      <c r="N141">
        <v>0.37980000000000003</v>
      </c>
      <c r="O141">
        <v>1.1599999999999999E-2</v>
      </c>
      <c r="P141">
        <v>0.1318</v>
      </c>
      <c r="Q141" s="1">
        <v>55606.09</v>
      </c>
      <c r="R141">
        <v>0.30209999999999998</v>
      </c>
      <c r="S141">
        <v>0.1719</v>
      </c>
      <c r="T141">
        <v>0.52600000000000002</v>
      </c>
      <c r="U141">
        <v>16.89</v>
      </c>
      <c r="V141" s="1">
        <v>76096.41</v>
      </c>
      <c r="W141">
        <v>151.19</v>
      </c>
      <c r="X141" s="1">
        <v>142665.60999999999</v>
      </c>
      <c r="Y141">
        <v>0.76990000000000003</v>
      </c>
      <c r="Z141">
        <v>0.18559999999999999</v>
      </c>
      <c r="AA141">
        <v>4.4600000000000001E-2</v>
      </c>
      <c r="AB141">
        <v>0.2301</v>
      </c>
      <c r="AC141">
        <v>142.66999999999999</v>
      </c>
      <c r="AD141" s="1">
        <v>4742.95</v>
      </c>
      <c r="AE141">
        <v>582.86</v>
      </c>
      <c r="AF141" s="13">
        <v>135304.51999999999</v>
      </c>
      <c r="AG141" s="79" t="s">
        <v>759</v>
      </c>
      <c r="AH141" s="1">
        <v>33255</v>
      </c>
      <c r="AI141" s="1">
        <v>52602.52</v>
      </c>
      <c r="AJ141">
        <v>52.42</v>
      </c>
      <c r="AK141">
        <v>31.27</v>
      </c>
      <c r="AL141">
        <v>36.520000000000003</v>
      </c>
      <c r="AM141">
        <v>4.24</v>
      </c>
      <c r="AN141" s="1">
        <v>1211.8800000000001</v>
      </c>
      <c r="AO141">
        <v>0.98580000000000001</v>
      </c>
      <c r="AP141" s="1">
        <v>1243.81</v>
      </c>
      <c r="AQ141" s="1">
        <v>1706.02</v>
      </c>
      <c r="AR141" s="1">
        <v>5733.84</v>
      </c>
      <c r="AS141">
        <v>506.85</v>
      </c>
      <c r="AT141">
        <v>218.45</v>
      </c>
      <c r="AU141" s="1">
        <v>9408.9699999999993</v>
      </c>
      <c r="AV141" s="1">
        <v>4860.68</v>
      </c>
      <c r="AW141">
        <v>0.432</v>
      </c>
      <c r="AX141" s="1">
        <v>4436.08</v>
      </c>
      <c r="AY141">
        <v>0.39429999999999998</v>
      </c>
      <c r="AZ141" s="1">
        <v>1226.3599999999999</v>
      </c>
      <c r="BA141">
        <v>0.109</v>
      </c>
      <c r="BB141">
        <v>728.22</v>
      </c>
      <c r="BC141">
        <v>6.4699999999999994E-2</v>
      </c>
      <c r="BD141" s="1">
        <v>11251.34</v>
      </c>
      <c r="BE141" s="1">
        <v>3869.62</v>
      </c>
      <c r="BF141">
        <v>0.9909</v>
      </c>
      <c r="BG141">
        <v>0.54579999999999995</v>
      </c>
      <c r="BH141">
        <v>0.2215</v>
      </c>
      <c r="BI141">
        <v>0.18</v>
      </c>
      <c r="BJ141">
        <v>3.2500000000000001E-2</v>
      </c>
      <c r="BK141">
        <v>2.01E-2</v>
      </c>
    </row>
    <row r="142" spans="1:63" x14ac:dyDescent="0.25">
      <c r="A142" t="s">
        <v>140</v>
      </c>
      <c r="B142">
        <v>47027</v>
      </c>
      <c r="C142">
        <v>35.81</v>
      </c>
      <c r="D142">
        <v>256.77999999999997</v>
      </c>
      <c r="E142" s="1">
        <v>9195.16</v>
      </c>
      <c r="F142" s="1">
        <v>8994.51</v>
      </c>
      <c r="G142">
        <v>7.8600000000000003E-2</v>
      </c>
      <c r="H142">
        <v>8.0000000000000004E-4</v>
      </c>
      <c r="I142">
        <v>8.2799999999999999E-2</v>
      </c>
      <c r="J142">
        <v>1.1999999999999999E-3</v>
      </c>
      <c r="K142">
        <v>4.7E-2</v>
      </c>
      <c r="L142">
        <v>0.74080000000000001</v>
      </c>
      <c r="M142">
        <v>4.8899999999999999E-2</v>
      </c>
      <c r="N142">
        <v>0.1981</v>
      </c>
      <c r="O142">
        <v>4.0899999999999999E-2</v>
      </c>
      <c r="P142">
        <v>0.1169</v>
      </c>
      <c r="Q142" s="1">
        <v>67759.08</v>
      </c>
      <c r="R142">
        <v>0.2611</v>
      </c>
      <c r="S142">
        <v>0.1782</v>
      </c>
      <c r="T142">
        <v>0.56079999999999997</v>
      </c>
      <c r="U142">
        <v>51.73</v>
      </c>
      <c r="V142" s="1">
        <v>89035.71</v>
      </c>
      <c r="W142">
        <v>175.93</v>
      </c>
      <c r="X142" s="1">
        <v>185786.81</v>
      </c>
      <c r="Y142">
        <v>0.77</v>
      </c>
      <c r="Z142">
        <v>0.20499999999999999</v>
      </c>
      <c r="AA142">
        <v>2.5000000000000001E-2</v>
      </c>
      <c r="AB142">
        <v>0.23</v>
      </c>
      <c r="AC142">
        <v>185.79</v>
      </c>
      <c r="AD142" s="1">
        <v>8430.16</v>
      </c>
      <c r="AE142">
        <v>946.53</v>
      </c>
      <c r="AF142" s="13">
        <v>209308.91</v>
      </c>
      <c r="AG142" s="79" t="s">
        <v>759</v>
      </c>
      <c r="AH142" s="1">
        <v>47630</v>
      </c>
      <c r="AI142" s="1">
        <v>88899.05</v>
      </c>
      <c r="AJ142">
        <v>74.48</v>
      </c>
      <c r="AK142">
        <v>42.34</v>
      </c>
      <c r="AL142">
        <v>49.45</v>
      </c>
      <c r="AM142">
        <v>4.76</v>
      </c>
      <c r="AN142" s="1">
        <v>1557.95</v>
      </c>
      <c r="AO142">
        <v>0.71650000000000003</v>
      </c>
      <c r="AP142" s="1">
        <v>1350.61</v>
      </c>
      <c r="AQ142" s="1">
        <v>1964.68</v>
      </c>
      <c r="AR142" s="1">
        <v>6928.36</v>
      </c>
      <c r="AS142">
        <v>716.68</v>
      </c>
      <c r="AT142">
        <v>393.14</v>
      </c>
      <c r="AU142" s="1">
        <v>11353.48</v>
      </c>
      <c r="AV142" s="1">
        <v>3540.87</v>
      </c>
      <c r="AW142">
        <v>0.28149999999999997</v>
      </c>
      <c r="AX142" s="1">
        <v>7621.48</v>
      </c>
      <c r="AY142">
        <v>0.60589999999999999</v>
      </c>
      <c r="AZ142">
        <v>983.31</v>
      </c>
      <c r="BA142">
        <v>7.8200000000000006E-2</v>
      </c>
      <c r="BB142">
        <v>432.89</v>
      </c>
      <c r="BC142">
        <v>3.44E-2</v>
      </c>
      <c r="BD142" s="1">
        <v>12578.55</v>
      </c>
      <c r="BE142" s="1">
        <v>1951.16</v>
      </c>
      <c r="BF142">
        <v>0.25209999999999999</v>
      </c>
      <c r="BG142">
        <v>0.60019999999999996</v>
      </c>
      <c r="BH142">
        <v>0.22539999999999999</v>
      </c>
      <c r="BI142">
        <v>0.1188</v>
      </c>
      <c r="BJ142">
        <v>3.1699999999999999E-2</v>
      </c>
      <c r="BK142">
        <v>2.4E-2</v>
      </c>
    </row>
    <row r="143" spans="1:63" x14ac:dyDescent="0.25">
      <c r="A143" t="s">
        <v>141</v>
      </c>
      <c r="B143">
        <v>43901</v>
      </c>
      <c r="C143">
        <v>13.86</v>
      </c>
      <c r="D143">
        <v>378.72</v>
      </c>
      <c r="E143" s="1">
        <v>5247.96</v>
      </c>
      <c r="F143" s="1">
        <v>4104.75</v>
      </c>
      <c r="G143">
        <v>3.5999999999999999E-3</v>
      </c>
      <c r="H143">
        <v>5.0000000000000001E-4</v>
      </c>
      <c r="I143">
        <v>0.4209</v>
      </c>
      <c r="J143">
        <v>1.4E-3</v>
      </c>
      <c r="K143">
        <v>9.1999999999999998E-2</v>
      </c>
      <c r="L143">
        <v>0.38250000000000001</v>
      </c>
      <c r="M143">
        <v>9.9099999999999994E-2</v>
      </c>
      <c r="N143">
        <v>0.92220000000000002</v>
      </c>
      <c r="O143">
        <v>2.8199999999999999E-2</v>
      </c>
      <c r="P143">
        <v>0.18310000000000001</v>
      </c>
      <c r="Q143" s="1">
        <v>56434.7</v>
      </c>
      <c r="R143">
        <v>0.33450000000000002</v>
      </c>
      <c r="S143">
        <v>0.1641</v>
      </c>
      <c r="T143">
        <v>0.50149999999999995</v>
      </c>
      <c r="U143">
        <v>35.89</v>
      </c>
      <c r="V143" s="1">
        <v>77926.97</v>
      </c>
      <c r="W143">
        <v>144.47</v>
      </c>
      <c r="X143" s="1">
        <v>65145.66</v>
      </c>
      <c r="Y143">
        <v>0.65949999999999998</v>
      </c>
      <c r="Z143">
        <v>0.2727</v>
      </c>
      <c r="AA143">
        <v>6.7799999999999999E-2</v>
      </c>
      <c r="AB143">
        <v>0.34050000000000002</v>
      </c>
      <c r="AC143">
        <v>65.150000000000006</v>
      </c>
      <c r="AD143" s="1">
        <v>3072.95</v>
      </c>
      <c r="AE143">
        <v>426.66</v>
      </c>
      <c r="AF143" s="13">
        <v>64953.67</v>
      </c>
      <c r="AG143" s="79" t="s">
        <v>759</v>
      </c>
      <c r="AH143" s="1">
        <v>23861</v>
      </c>
      <c r="AI143" s="1">
        <v>35856.69</v>
      </c>
      <c r="AJ143">
        <v>61.67</v>
      </c>
      <c r="AK143">
        <v>43.44</v>
      </c>
      <c r="AL143">
        <v>49.7</v>
      </c>
      <c r="AM143">
        <v>4.74</v>
      </c>
      <c r="AN143">
        <v>0</v>
      </c>
      <c r="AO143">
        <v>1.2190000000000001</v>
      </c>
      <c r="AP143" s="1">
        <v>1859.41</v>
      </c>
      <c r="AQ143" s="1">
        <v>2413.35</v>
      </c>
      <c r="AR143" s="1">
        <v>6689.12</v>
      </c>
      <c r="AS143">
        <v>783.94</v>
      </c>
      <c r="AT143">
        <v>599.34</v>
      </c>
      <c r="AU143" s="1">
        <v>12345.17</v>
      </c>
      <c r="AV143" s="1">
        <v>10164.719999999999</v>
      </c>
      <c r="AW143">
        <v>0.62439999999999996</v>
      </c>
      <c r="AX143" s="1">
        <v>3456.14</v>
      </c>
      <c r="AY143">
        <v>0.21229999999999999</v>
      </c>
      <c r="AZ143">
        <v>760.9</v>
      </c>
      <c r="BA143">
        <v>4.6699999999999998E-2</v>
      </c>
      <c r="BB143" s="1">
        <v>1896.93</v>
      </c>
      <c r="BC143">
        <v>0.11650000000000001</v>
      </c>
      <c r="BD143" s="1">
        <v>16278.7</v>
      </c>
      <c r="BE143" s="1">
        <v>5606.93</v>
      </c>
      <c r="BF143">
        <v>3.4613</v>
      </c>
      <c r="BG143">
        <v>0.4698</v>
      </c>
      <c r="BH143">
        <v>0.19020000000000001</v>
      </c>
      <c r="BI143">
        <v>0.30120000000000002</v>
      </c>
      <c r="BJ143">
        <v>2.6800000000000001E-2</v>
      </c>
      <c r="BK143">
        <v>1.2E-2</v>
      </c>
    </row>
    <row r="144" spans="1:63" x14ac:dyDescent="0.25">
      <c r="A144" t="s">
        <v>143</v>
      </c>
      <c r="B144">
        <v>46409</v>
      </c>
      <c r="C144">
        <v>104.76</v>
      </c>
      <c r="D144">
        <v>11.88</v>
      </c>
      <c r="E144" s="1">
        <v>1244.75</v>
      </c>
      <c r="F144" s="1">
        <v>1197.98</v>
      </c>
      <c r="G144">
        <v>2.2000000000000001E-3</v>
      </c>
      <c r="H144">
        <v>2.9999999999999997E-4</v>
      </c>
      <c r="I144">
        <v>5.7999999999999996E-3</v>
      </c>
      <c r="J144">
        <v>8.0000000000000004E-4</v>
      </c>
      <c r="K144">
        <v>1.6E-2</v>
      </c>
      <c r="L144">
        <v>0.94850000000000001</v>
      </c>
      <c r="M144">
        <v>2.6499999999999999E-2</v>
      </c>
      <c r="N144">
        <v>0.5151</v>
      </c>
      <c r="O144">
        <v>1.1000000000000001E-3</v>
      </c>
      <c r="P144">
        <v>0.14910000000000001</v>
      </c>
      <c r="Q144" s="1">
        <v>49710.559999999998</v>
      </c>
      <c r="R144">
        <v>0.28649999999999998</v>
      </c>
      <c r="S144">
        <v>0.1915</v>
      </c>
      <c r="T144">
        <v>0.52200000000000002</v>
      </c>
      <c r="U144">
        <v>9.64</v>
      </c>
      <c r="V144" s="1">
        <v>67403.33</v>
      </c>
      <c r="W144">
        <v>124.49</v>
      </c>
      <c r="X144" s="1">
        <v>124723.12</v>
      </c>
      <c r="Y144">
        <v>0.87749999999999995</v>
      </c>
      <c r="Z144">
        <v>6.6100000000000006E-2</v>
      </c>
      <c r="AA144">
        <v>5.6500000000000002E-2</v>
      </c>
      <c r="AB144">
        <v>0.1225</v>
      </c>
      <c r="AC144">
        <v>124.72</v>
      </c>
      <c r="AD144" s="1">
        <v>2985.97</v>
      </c>
      <c r="AE144">
        <v>386.04</v>
      </c>
      <c r="AF144" s="13">
        <v>107646.2</v>
      </c>
      <c r="AG144" s="79" t="s">
        <v>759</v>
      </c>
      <c r="AH144" s="1">
        <v>30815</v>
      </c>
      <c r="AI144" s="1">
        <v>45273.02</v>
      </c>
      <c r="AJ144">
        <v>36.54</v>
      </c>
      <c r="AK144">
        <v>23.04</v>
      </c>
      <c r="AL144">
        <v>27.73</v>
      </c>
      <c r="AM144">
        <v>4.3899999999999997</v>
      </c>
      <c r="AN144" s="1">
        <v>1056.1600000000001</v>
      </c>
      <c r="AO144">
        <v>1.3093999999999999</v>
      </c>
      <c r="AP144" s="1">
        <v>1417.63</v>
      </c>
      <c r="AQ144" s="1">
        <v>2183.2800000000002</v>
      </c>
      <c r="AR144" s="1">
        <v>5877.22</v>
      </c>
      <c r="AS144">
        <v>455.09</v>
      </c>
      <c r="AT144">
        <v>252.08</v>
      </c>
      <c r="AU144" s="1">
        <v>10185.299999999999</v>
      </c>
      <c r="AV144" s="1">
        <v>7144.81</v>
      </c>
      <c r="AW144">
        <v>0.57999999999999996</v>
      </c>
      <c r="AX144" s="1">
        <v>3008.71</v>
      </c>
      <c r="AY144">
        <v>0.2442</v>
      </c>
      <c r="AZ144" s="1">
        <v>1220.3</v>
      </c>
      <c r="BA144">
        <v>9.9099999999999994E-2</v>
      </c>
      <c r="BB144">
        <v>945.5</v>
      </c>
      <c r="BC144">
        <v>7.6700000000000004E-2</v>
      </c>
      <c r="BD144" s="1">
        <v>12319.31</v>
      </c>
      <c r="BE144" s="1">
        <v>6231.86</v>
      </c>
      <c r="BF144">
        <v>2.653</v>
      </c>
      <c r="BG144">
        <v>0.51659999999999995</v>
      </c>
      <c r="BH144">
        <v>0.22550000000000001</v>
      </c>
      <c r="BI144">
        <v>0.1976</v>
      </c>
      <c r="BJ144">
        <v>4.2999999999999997E-2</v>
      </c>
      <c r="BK144">
        <v>1.7299999999999999E-2</v>
      </c>
    </row>
    <row r="145" spans="1:63" x14ac:dyDescent="0.25">
      <c r="A145" t="s">
        <v>144</v>
      </c>
      <c r="B145">
        <v>69682</v>
      </c>
      <c r="C145">
        <v>102.86</v>
      </c>
      <c r="D145">
        <v>11.74</v>
      </c>
      <c r="E145" s="1">
        <v>1207.72</v>
      </c>
      <c r="F145" s="1">
        <v>1149.53</v>
      </c>
      <c r="G145">
        <v>2.2000000000000001E-3</v>
      </c>
      <c r="H145">
        <v>5.0000000000000001E-4</v>
      </c>
      <c r="I145">
        <v>6.7999999999999996E-3</v>
      </c>
      <c r="J145">
        <v>8.9999999999999998E-4</v>
      </c>
      <c r="K145">
        <v>1.2500000000000001E-2</v>
      </c>
      <c r="L145">
        <v>0.96</v>
      </c>
      <c r="M145">
        <v>1.7000000000000001E-2</v>
      </c>
      <c r="N145">
        <v>0.41510000000000002</v>
      </c>
      <c r="O145">
        <v>5.8999999999999999E-3</v>
      </c>
      <c r="P145">
        <v>0.1401</v>
      </c>
      <c r="Q145" s="1">
        <v>50358.73</v>
      </c>
      <c r="R145">
        <v>0.30220000000000002</v>
      </c>
      <c r="S145">
        <v>0.1628</v>
      </c>
      <c r="T145">
        <v>0.53490000000000004</v>
      </c>
      <c r="U145">
        <v>9.06</v>
      </c>
      <c r="V145" s="1">
        <v>67509.789999999994</v>
      </c>
      <c r="W145">
        <v>128.18</v>
      </c>
      <c r="X145" s="1">
        <v>161672.78</v>
      </c>
      <c r="Y145">
        <v>0.79239999999999999</v>
      </c>
      <c r="Z145">
        <v>0.122</v>
      </c>
      <c r="AA145">
        <v>8.5599999999999996E-2</v>
      </c>
      <c r="AB145">
        <v>0.20760000000000001</v>
      </c>
      <c r="AC145">
        <v>161.66999999999999</v>
      </c>
      <c r="AD145" s="1">
        <v>4615.3</v>
      </c>
      <c r="AE145">
        <v>509.14</v>
      </c>
      <c r="AF145" s="13">
        <v>145356.45000000001</v>
      </c>
      <c r="AG145" s="79" t="s">
        <v>759</v>
      </c>
      <c r="AH145" s="1">
        <v>32863</v>
      </c>
      <c r="AI145" s="1">
        <v>50788.61</v>
      </c>
      <c r="AJ145">
        <v>43.26</v>
      </c>
      <c r="AK145">
        <v>26.86</v>
      </c>
      <c r="AL145">
        <v>30.56</v>
      </c>
      <c r="AM145">
        <v>4.5</v>
      </c>
      <c r="AN145" s="1">
        <v>1140.73</v>
      </c>
      <c r="AO145">
        <v>1.2349000000000001</v>
      </c>
      <c r="AP145" s="1">
        <v>1349.97</v>
      </c>
      <c r="AQ145" s="1">
        <v>2206.02</v>
      </c>
      <c r="AR145" s="1">
        <v>5870.44</v>
      </c>
      <c r="AS145">
        <v>540.77</v>
      </c>
      <c r="AT145">
        <v>296.68</v>
      </c>
      <c r="AU145" s="1">
        <v>10263.879999999999</v>
      </c>
      <c r="AV145" s="1">
        <v>5710.33</v>
      </c>
      <c r="AW145">
        <v>0.45390000000000003</v>
      </c>
      <c r="AX145" s="1">
        <v>4788.3599999999997</v>
      </c>
      <c r="AY145">
        <v>0.38059999999999999</v>
      </c>
      <c r="AZ145" s="1">
        <v>1245.9000000000001</v>
      </c>
      <c r="BA145">
        <v>9.9000000000000005E-2</v>
      </c>
      <c r="BB145">
        <v>835.01</v>
      </c>
      <c r="BC145">
        <v>6.6400000000000001E-2</v>
      </c>
      <c r="BD145" s="1">
        <v>12579.6</v>
      </c>
      <c r="BE145" s="1">
        <v>4537.58</v>
      </c>
      <c r="BF145">
        <v>1.3077000000000001</v>
      </c>
      <c r="BG145">
        <v>0.50329999999999997</v>
      </c>
      <c r="BH145">
        <v>0.21809999999999999</v>
      </c>
      <c r="BI145">
        <v>0.21540000000000001</v>
      </c>
      <c r="BJ145">
        <v>4.0899999999999999E-2</v>
      </c>
      <c r="BK145">
        <v>2.24E-2</v>
      </c>
    </row>
    <row r="146" spans="1:63" x14ac:dyDescent="0.25">
      <c r="A146" t="s">
        <v>145</v>
      </c>
      <c r="B146">
        <v>47688</v>
      </c>
      <c r="C146">
        <v>148.52000000000001</v>
      </c>
      <c r="D146">
        <v>10.52</v>
      </c>
      <c r="E146" s="1">
        <v>1562.88</v>
      </c>
      <c r="F146" s="1">
        <v>1494.96</v>
      </c>
      <c r="G146">
        <v>3.2000000000000002E-3</v>
      </c>
      <c r="H146">
        <v>2.9999999999999997E-4</v>
      </c>
      <c r="I146">
        <v>4.3E-3</v>
      </c>
      <c r="J146">
        <v>1E-3</v>
      </c>
      <c r="K146">
        <v>1.23E-2</v>
      </c>
      <c r="L146">
        <v>0.96360000000000001</v>
      </c>
      <c r="M146">
        <v>1.5299999999999999E-2</v>
      </c>
      <c r="N146">
        <v>0.39850000000000002</v>
      </c>
      <c r="O146">
        <v>0.02</v>
      </c>
      <c r="P146">
        <v>0.13239999999999999</v>
      </c>
      <c r="Q146" s="1">
        <v>51775.27</v>
      </c>
      <c r="R146">
        <v>0.28310000000000002</v>
      </c>
      <c r="S146">
        <v>0.18</v>
      </c>
      <c r="T146">
        <v>0.53690000000000004</v>
      </c>
      <c r="U146">
        <v>13</v>
      </c>
      <c r="V146" s="1">
        <v>63811.45</v>
      </c>
      <c r="W146">
        <v>116.58</v>
      </c>
      <c r="X146" s="1">
        <v>186396.1</v>
      </c>
      <c r="Y146">
        <v>0.68340000000000001</v>
      </c>
      <c r="Z146">
        <v>0.1787</v>
      </c>
      <c r="AA146">
        <v>0.13789999999999999</v>
      </c>
      <c r="AB146">
        <v>0.31659999999999999</v>
      </c>
      <c r="AC146">
        <v>186.4</v>
      </c>
      <c r="AD146" s="1">
        <v>4993.2</v>
      </c>
      <c r="AE146">
        <v>470.91</v>
      </c>
      <c r="AF146" s="13">
        <v>161244.48000000001</v>
      </c>
      <c r="AG146" s="79" t="s">
        <v>759</v>
      </c>
      <c r="AH146" s="1">
        <v>32961</v>
      </c>
      <c r="AI146" s="1">
        <v>53495.35</v>
      </c>
      <c r="AJ146">
        <v>38.58</v>
      </c>
      <c r="AK146">
        <v>24.87</v>
      </c>
      <c r="AL146">
        <v>27.6</v>
      </c>
      <c r="AM146">
        <v>4.38</v>
      </c>
      <c r="AN146" s="1">
        <v>1206.3699999999999</v>
      </c>
      <c r="AO146">
        <v>0.90869999999999995</v>
      </c>
      <c r="AP146" s="1">
        <v>1359.62</v>
      </c>
      <c r="AQ146" s="1">
        <v>2134.63</v>
      </c>
      <c r="AR146" s="1">
        <v>6010.64</v>
      </c>
      <c r="AS146">
        <v>450.23</v>
      </c>
      <c r="AT146">
        <v>309.02</v>
      </c>
      <c r="AU146" s="1">
        <v>10264.16</v>
      </c>
      <c r="AV146" s="1">
        <v>5483.64</v>
      </c>
      <c r="AW146">
        <v>0.44879999999999998</v>
      </c>
      <c r="AX146" s="1">
        <v>4629.6400000000003</v>
      </c>
      <c r="AY146">
        <v>0.37890000000000001</v>
      </c>
      <c r="AZ146" s="1">
        <v>1145.0999999999999</v>
      </c>
      <c r="BA146">
        <v>9.3700000000000006E-2</v>
      </c>
      <c r="BB146">
        <v>959.14</v>
      </c>
      <c r="BC146">
        <v>7.85E-2</v>
      </c>
      <c r="BD146" s="1">
        <v>12217.52</v>
      </c>
      <c r="BE146" s="1">
        <v>4222.29</v>
      </c>
      <c r="BF146">
        <v>1.0726</v>
      </c>
      <c r="BG146">
        <v>0.51439999999999997</v>
      </c>
      <c r="BH146">
        <v>0.23380000000000001</v>
      </c>
      <c r="BI146">
        <v>0.19450000000000001</v>
      </c>
      <c r="BJ146">
        <v>3.6600000000000001E-2</v>
      </c>
      <c r="BK146">
        <v>2.07E-2</v>
      </c>
    </row>
    <row r="147" spans="1:63" x14ac:dyDescent="0.25">
      <c r="A147" t="s">
        <v>146</v>
      </c>
      <c r="B147">
        <v>47845</v>
      </c>
      <c r="C147">
        <v>74</v>
      </c>
      <c r="D147">
        <v>15.37</v>
      </c>
      <c r="E147" s="1">
        <v>1137.2</v>
      </c>
      <c r="F147" s="1">
        <v>1074.1199999999999</v>
      </c>
      <c r="G147">
        <v>2.8E-3</v>
      </c>
      <c r="H147">
        <v>4.0000000000000002E-4</v>
      </c>
      <c r="I147">
        <v>7.3000000000000001E-3</v>
      </c>
      <c r="J147">
        <v>1.2999999999999999E-3</v>
      </c>
      <c r="K147">
        <v>1.44E-2</v>
      </c>
      <c r="L147">
        <v>0.95130000000000003</v>
      </c>
      <c r="M147">
        <v>2.24E-2</v>
      </c>
      <c r="N147">
        <v>0.4073</v>
      </c>
      <c r="O147">
        <v>1.1000000000000001E-3</v>
      </c>
      <c r="P147">
        <v>0.13850000000000001</v>
      </c>
      <c r="Q147" s="1">
        <v>50738.400000000001</v>
      </c>
      <c r="R147">
        <v>0.31950000000000001</v>
      </c>
      <c r="S147">
        <v>0.1666</v>
      </c>
      <c r="T147">
        <v>0.51390000000000002</v>
      </c>
      <c r="U147">
        <v>9.36</v>
      </c>
      <c r="V147" s="1">
        <v>63627.45</v>
      </c>
      <c r="W147">
        <v>117.11</v>
      </c>
      <c r="X147" s="1">
        <v>136566.29999999999</v>
      </c>
      <c r="Y147">
        <v>0.89319999999999999</v>
      </c>
      <c r="Z147">
        <v>5.7000000000000002E-2</v>
      </c>
      <c r="AA147">
        <v>4.9700000000000001E-2</v>
      </c>
      <c r="AB147">
        <v>0.10680000000000001</v>
      </c>
      <c r="AC147">
        <v>136.57</v>
      </c>
      <c r="AD147" s="1">
        <v>3392.77</v>
      </c>
      <c r="AE147">
        <v>469.5</v>
      </c>
      <c r="AF147" s="13">
        <v>124563.47</v>
      </c>
      <c r="AG147" s="79" t="s">
        <v>759</v>
      </c>
      <c r="AH147" s="1">
        <v>33137</v>
      </c>
      <c r="AI147" s="1">
        <v>50523.49</v>
      </c>
      <c r="AJ147">
        <v>40.1</v>
      </c>
      <c r="AK147">
        <v>23.92</v>
      </c>
      <c r="AL147">
        <v>28.61</v>
      </c>
      <c r="AM147">
        <v>4.42</v>
      </c>
      <c r="AN147" s="1">
        <v>1452.28</v>
      </c>
      <c r="AO147">
        <v>1.2078</v>
      </c>
      <c r="AP147" s="1">
        <v>1408.34</v>
      </c>
      <c r="AQ147" s="1">
        <v>2021.76</v>
      </c>
      <c r="AR147" s="1">
        <v>5597.78</v>
      </c>
      <c r="AS147">
        <v>457.27</v>
      </c>
      <c r="AT147">
        <v>319.3</v>
      </c>
      <c r="AU147" s="1">
        <v>9804.4599999999991</v>
      </c>
      <c r="AV147" s="1">
        <v>6279.96</v>
      </c>
      <c r="AW147">
        <v>0.52410000000000001</v>
      </c>
      <c r="AX147" s="1">
        <v>3748.59</v>
      </c>
      <c r="AY147">
        <v>0.31290000000000001</v>
      </c>
      <c r="AZ147" s="1">
        <v>1141.94</v>
      </c>
      <c r="BA147">
        <v>9.5299999999999996E-2</v>
      </c>
      <c r="BB147">
        <v>811.5</v>
      </c>
      <c r="BC147">
        <v>6.7699999999999996E-2</v>
      </c>
      <c r="BD147" s="1">
        <v>11982</v>
      </c>
      <c r="BE147" s="1">
        <v>5020.58</v>
      </c>
      <c r="BF147">
        <v>1.6428</v>
      </c>
      <c r="BG147">
        <v>0.51439999999999997</v>
      </c>
      <c r="BH147">
        <v>0.22500000000000001</v>
      </c>
      <c r="BI147">
        <v>0.20530000000000001</v>
      </c>
      <c r="BJ147">
        <v>3.6900000000000002E-2</v>
      </c>
      <c r="BK147">
        <v>1.84E-2</v>
      </c>
    </row>
    <row r="148" spans="1:63" x14ac:dyDescent="0.25">
      <c r="A148" t="s">
        <v>147</v>
      </c>
      <c r="B148">
        <v>43919</v>
      </c>
      <c r="C148">
        <v>46.48</v>
      </c>
      <c r="D148">
        <v>49.58</v>
      </c>
      <c r="E148" s="1">
        <v>2304.15</v>
      </c>
      <c r="F148" s="1">
        <v>2219.09</v>
      </c>
      <c r="G148">
        <v>6.0000000000000001E-3</v>
      </c>
      <c r="H148">
        <v>6.9999999999999999E-4</v>
      </c>
      <c r="I148">
        <v>5.6500000000000002E-2</v>
      </c>
      <c r="J148">
        <v>1.6999999999999999E-3</v>
      </c>
      <c r="K148">
        <v>2.5000000000000001E-2</v>
      </c>
      <c r="L148">
        <v>0.84650000000000003</v>
      </c>
      <c r="M148">
        <v>6.3600000000000004E-2</v>
      </c>
      <c r="N148">
        <v>0.68879999999999997</v>
      </c>
      <c r="O148">
        <v>4.3E-3</v>
      </c>
      <c r="P148">
        <v>0.15620000000000001</v>
      </c>
      <c r="Q148" s="1">
        <v>52775.67</v>
      </c>
      <c r="R148">
        <v>0.29260000000000003</v>
      </c>
      <c r="S148">
        <v>0.19239999999999999</v>
      </c>
      <c r="T148">
        <v>0.5151</v>
      </c>
      <c r="U148">
        <v>16.41</v>
      </c>
      <c r="V148" s="1">
        <v>71258.61</v>
      </c>
      <c r="W148">
        <v>137.55000000000001</v>
      </c>
      <c r="X148" s="1">
        <v>86411.98</v>
      </c>
      <c r="Y148">
        <v>0.74270000000000003</v>
      </c>
      <c r="Z148">
        <v>0.19700000000000001</v>
      </c>
      <c r="AA148">
        <v>6.0299999999999999E-2</v>
      </c>
      <c r="AB148">
        <v>0.25729999999999997</v>
      </c>
      <c r="AC148">
        <v>86.41</v>
      </c>
      <c r="AD148" s="1">
        <v>2749.06</v>
      </c>
      <c r="AE148">
        <v>411.75</v>
      </c>
      <c r="AF148" s="13">
        <v>80299.520000000004</v>
      </c>
      <c r="AG148" s="79" t="s">
        <v>759</v>
      </c>
      <c r="AH148" s="1">
        <v>26729</v>
      </c>
      <c r="AI148" s="1">
        <v>40416.239999999998</v>
      </c>
      <c r="AJ148">
        <v>45.76</v>
      </c>
      <c r="AK148">
        <v>29.35</v>
      </c>
      <c r="AL148">
        <v>34.68</v>
      </c>
      <c r="AM148">
        <v>4.2699999999999996</v>
      </c>
      <c r="AN148">
        <v>880.74</v>
      </c>
      <c r="AO148">
        <v>0.90169999999999995</v>
      </c>
      <c r="AP148" s="1">
        <v>1332.94</v>
      </c>
      <c r="AQ148" s="1">
        <v>2005.33</v>
      </c>
      <c r="AR148" s="1">
        <v>6076.57</v>
      </c>
      <c r="AS148">
        <v>522.07000000000005</v>
      </c>
      <c r="AT148">
        <v>332.14</v>
      </c>
      <c r="AU148" s="1">
        <v>10269.040000000001</v>
      </c>
      <c r="AV148" s="1">
        <v>7610.03</v>
      </c>
      <c r="AW148">
        <v>0.62150000000000005</v>
      </c>
      <c r="AX148" s="1">
        <v>2498.6</v>
      </c>
      <c r="AY148">
        <v>0.20399999999999999</v>
      </c>
      <c r="AZ148">
        <v>974.26</v>
      </c>
      <c r="BA148">
        <v>7.9600000000000004E-2</v>
      </c>
      <c r="BB148" s="1">
        <v>1162.18</v>
      </c>
      <c r="BC148">
        <v>9.4899999999999998E-2</v>
      </c>
      <c r="BD148" s="1">
        <v>12245.07</v>
      </c>
      <c r="BE148" s="1">
        <v>6198.52</v>
      </c>
      <c r="BF148">
        <v>2.9180000000000001</v>
      </c>
      <c r="BG148">
        <v>0.52859999999999996</v>
      </c>
      <c r="BH148">
        <v>0.21970000000000001</v>
      </c>
      <c r="BI148">
        <v>0.20039999999999999</v>
      </c>
      <c r="BJ148">
        <v>3.5299999999999998E-2</v>
      </c>
      <c r="BK148">
        <v>1.6E-2</v>
      </c>
    </row>
    <row r="149" spans="1:63" x14ac:dyDescent="0.25">
      <c r="A149" t="s">
        <v>148</v>
      </c>
      <c r="B149">
        <v>48835</v>
      </c>
      <c r="C149">
        <v>105.9</v>
      </c>
      <c r="D149">
        <v>19.920000000000002</v>
      </c>
      <c r="E149" s="1">
        <v>2109.11</v>
      </c>
      <c r="F149" s="1">
        <v>2034.07</v>
      </c>
      <c r="G149">
        <v>5.5999999999999999E-3</v>
      </c>
      <c r="H149">
        <v>5.9999999999999995E-4</v>
      </c>
      <c r="I149">
        <v>9.1999999999999998E-3</v>
      </c>
      <c r="J149">
        <v>1.1999999999999999E-3</v>
      </c>
      <c r="K149">
        <v>1.7899999999999999E-2</v>
      </c>
      <c r="L149">
        <v>0.93969999999999998</v>
      </c>
      <c r="M149">
        <v>2.5700000000000001E-2</v>
      </c>
      <c r="N149">
        <v>0.3604</v>
      </c>
      <c r="O149">
        <v>2.8999999999999998E-3</v>
      </c>
      <c r="P149">
        <v>0.12770000000000001</v>
      </c>
      <c r="Q149" s="1">
        <v>54225.62</v>
      </c>
      <c r="R149">
        <v>0.27129999999999999</v>
      </c>
      <c r="S149">
        <v>0.16259999999999999</v>
      </c>
      <c r="T149">
        <v>0.56610000000000005</v>
      </c>
      <c r="U149">
        <v>14.66</v>
      </c>
      <c r="V149" s="1">
        <v>70268.539999999994</v>
      </c>
      <c r="W149">
        <v>138.59</v>
      </c>
      <c r="X149" s="1">
        <v>158270.29999999999</v>
      </c>
      <c r="Y149">
        <v>0.77039999999999997</v>
      </c>
      <c r="Z149">
        <v>0.14580000000000001</v>
      </c>
      <c r="AA149">
        <v>8.3799999999999999E-2</v>
      </c>
      <c r="AB149">
        <v>0.2296</v>
      </c>
      <c r="AC149">
        <v>158.27000000000001</v>
      </c>
      <c r="AD149" s="1">
        <v>4683.45</v>
      </c>
      <c r="AE149">
        <v>511.05</v>
      </c>
      <c r="AF149" s="13">
        <v>153594.4</v>
      </c>
      <c r="AG149" s="79" t="s">
        <v>759</v>
      </c>
      <c r="AH149" s="1">
        <v>35594</v>
      </c>
      <c r="AI149" s="1">
        <v>54890.97</v>
      </c>
      <c r="AJ149">
        <v>46.42</v>
      </c>
      <c r="AK149">
        <v>27.39</v>
      </c>
      <c r="AL149">
        <v>31.91</v>
      </c>
      <c r="AM149">
        <v>4.34</v>
      </c>
      <c r="AN149" s="1">
        <v>1300.6600000000001</v>
      </c>
      <c r="AO149">
        <v>0.94330000000000003</v>
      </c>
      <c r="AP149" s="1">
        <v>1256.7</v>
      </c>
      <c r="AQ149" s="1">
        <v>1950.2</v>
      </c>
      <c r="AR149" s="1">
        <v>5744.94</v>
      </c>
      <c r="AS149">
        <v>477.14</v>
      </c>
      <c r="AT149">
        <v>283.58</v>
      </c>
      <c r="AU149" s="1">
        <v>9712.56</v>
      </c>
      <c r="AV149" s="1">
        <v>5057.46</v>
      </c>
      <c r="AW149">
        <v>0.44669999999999999</v>
      </c>
      <c r="AX149" s="1">
        <v>4466.05</v>
      </c>
      <c r="AY149">
        <v>0.39439999999999997</v>
      </c>
      <c r="AZ149" s="1">
        <v>1140.83</v>
      </c>
      <c r="BA149">
        <v>0.1008</v>
      </c>
      <c r="BB149">
        <v>658.34</v>
      </c>
      <c r="BC149">
        <v>5.8099999999999999E-2</v>
      </c>
      <c r="BD149" s="1">
        <v>11322.68</v>
      </c>
      <c r="BE149" s="1">
        <v>3915.99</v>
      </c>
      <c r="BF149">
        <v>1.0015000000000001</v>
      </c>
      <c r="BG149">
        <v>0.53800000000000003</v>
      </c>
      <c r="BH149">
        <v>0.21590000000000001</v>
      </c>
      <c r="BI149">
        <v>0.18970000000000001</v>
      </c>
      <c r="BJ149">
        <v>3.4700000000000002E-2</v>
      </c>
      <c r="BK149">
        <v>2.1600000000000001E-2</v>
      </c>
    </row>
    <row r="150" spans="1:63" x14ac:dyDescent="0.25">
      <c r="A150" t="s">
        <v>149</v>
      </c>
      <c r="B150">
        <v>43927</v>
      </c>
      <c r="C150">
        <v>71.86</v>
      </c>
      <c r="D150">
        <v>17.809999999999999</v>
      </c>
      <c r="E150" s="1">
        <v>1279.99</v>
      </c>
      <c r="F150" s="1">
        <v>1196.72</v>
      </c>
      <c r="G150">
        <v>2.8999999999999998E-3</v>
      </c>
      <c r="H150">
        <v>5.0000000000000001E-4</v>
      </c>
      <c r="I150">
        <v>6.4000000000000003E-3</v>
      </c>
      <c r="J150">
        <v>8.0000000000000004E-4</v>
      </c>
      <c r="K150">
        <v>1.43E-2</v>
      </c>
      <c r="L150">
        <v>0.95450000000000002</v>
      </c>
      <c r="M150">
        <v>2.06E-2</v>
      </c>
      <c r="N150">
        <v>0.50039999999999996</v>
      </c>
      <c r="O150">
        <v>1E-3</v>
      </c>
      <c r="P150">
        <v>0.1429</v>
      </c>
      <c r="Q150" s="1">
        <v>49384.07</v>
      </c>
      <c r="R150">
        <v>0.26939999999999997</v>
      </c>
      <c r="S150">
        <v>0.16600000000000001</v>
      </c>
      <c r="T150">
        <v>0.56469999999999998</v>
      </c>
      <c r="U150">
        <v>9.11</v>
      </c>
      <c r="V150" s="1">
        <v>69336.92</v>
      </c>
      <c r="W150">
        <v>134.96</v>
      </c>
      <c r="X150" s="1">
        <v>114928.97</v>
      </c>
      <c r="Y150">
        <v>0.82920000000000005</v>
      </c>
      <c r="Z150">
        <v>0.1055</v>
      </c>
      <c r="AA150">
        <v>6.5199999999999994E-2</v>
      </c>
      <c r="AB150">
        <v>0.17080000000000001</v>
      </c>
      <c r="AC150">
        <v>114.93</v>
      </c>
      <c r="AD150" s="1">
        <v>3188.05</v>
      </c>
      <c r="AE150">
        <v>429.26</v>
      </c>
      <c r="AF150" s="13">
        <v>105935.06</v>
      </c>
      <c r="AG150" s="79" t="s">
        <v>759</v>
      </c>
      <c r="AH150" s="1">
        <v>31071</v>
      </c>
      <c r="AI150" s="1">
        <v>45691.69</v>
      </c>
      <c r="AJ150">
        <v>41.65</v>
      </c>
      <c r="AK150">
        <v>25.99</v>
      </c>
      <c r="AL150">
        <v>31.38</v>
      </c>
      <c r="AM150">
        <v>3.92</v>
      </c>
      <c r="AN150">
        <v>786.17</v>
      </c>
      <c r="AO150">
        <v>0.96730000000000005</v>
      </c>
      <c r="AP150" s="1">
        <v>1371.3</v>
      </c>
      <c r="AQ150" s="1">
        <v>2101.41</v>
      </c>
      <c r="AR150" s="1">
        <v>5595.75</v>
      </c>
      <c r="AS150">
        <v>501.21</v>
      </c>
      <c r="AT150">
        <v>254.41</v>
      </c>
      <c r="AU150" s="1">
        <v>9824.09</v>
      </c>
      <c r="AV150" s="1">
        <v>7074.68</v>
      </c>
      <c r="AW150">
        <v>0.58479999999999999</v>
      </c>
      <c r="AX150" s="1">
        <v>3056.45</v>
      </c>
      <c r="AY150">
        <v>0.25259999999999999</v>
      </c>
      <c r="AZ150" s="1">
        <v>1082.02</v>
      </c>
      <c r="BA150">
        <v>8.9399999999999993E-2</v>
      </c>
      <c r="BB150">
        <v>884.87</v>
      </c>
      <c r="BC150">
        <v>7.3099999999999998E-2</v>
      </c>
      <c r="BD150" s="1">
        <v>12098.01</v>
      </c>
      <c r="BE150" s="1">
        <v>5761.22</v>
      </c>
      <c r="BF150">
        <v>2.1730999999999998</v>
      </c>
      <c r="BG150">
        <v>0.49790000000000001</v>
      </c>
      <c r="BH150">
        <v>0.22170000000000001</v>
      </c>
      <c r="BI150">
        <v>0.2205</v>
      </c>
      <c r="BJ150">
        <v>3.9300000000000002E-2</v>
      </c>
      <c r="BK150">
        <v>2.06E-2</v>
      </c>
    </row>
    <row r="151" spans="1:63" x14ac:dyDescent="0.25">
      <c r="A151" t="s">
        <v>150</v>
      </c>
      <c r="B151">
        <v>46037</v>
      </c>
      <c r="C151">
        <v>83.05</v>
      </c>
      <c r="D151">
        <v>16.010000000000002</v>
      </c>
      <c r="E151" s="1">
        <v>1329.54</v>
      </c>
      <c r="F151" s="1">
        <v>1256.73</v>
      </c>
      <c r="G151">
        <v>2.5999999999999999E-3</v>
      </c>
      <c r="H151">
        <v>4.0000000000000002E-4</v>
      </c>
      <c r="I151">
        <v>6.3E-3</v>
      </c>
      <c r="J151">
        <v>1.1999999999999999E-3</v>
      </c>
      <c r="K151">
        <v>1.4999999999999999E-2</v>
      </c>
      <c r="L151">
        <v>0.95350000000000001</v>
      </c>
      <c r="M151">
        <v>2.1100000000000001E-2</v>
      </c>
      <c r="N151">
        <v>0.45190000000000002</v>
      </c>
      <c r="O151">
        <v>8.9999999999999998E-4</v>
      </c>
      <c r="P151">
        <v>0.14000000000000001</v>
      </c>
      <c r="Q151" s="1">
        <v>49913.39</v>
      </c>
      <c r="R151">
        <v>0.30520000000000003</v>
      </c>
      <c r="S151">
        <v>0.15359999999999999</v>
      </c>
      <c r="T151">
        <v>0.5413</v>
      </c>
      <c r="U151">
        <v>9.82</v>
      </c>
      <c r="V151" s="1">
        <v>65667.67</v>
      </c>
      <c r="W151">
        <v>130.08000000000001</v>
      </c>
      <c r="X151" s="1">
        <v>127268.82</v>
      </c>
      <c r="Y151">
        <v>0.87060000000000004</v>
      </c>
      <c r="Z151">
        <v>7.4099999999999999E-2</v>
      </c>
      <c r="AA151">
        <v>5.5300000000000002E-2</v>
      </c>
      <c r="AB151">
        <v>0.12939999999999999</v>
      </c>
      <c r="AC151">
        <v>127.27</v>
      </c>
      <c r="AD151" s="1">
        <v>3289.34</v>
      </c>
      <c r="AE151">
        <v>445.2</v>
      </c>
      <c r="AF151" s="13">
        <v>118571.6</v>
      </c>
      <c r="AG151" s="79" t="s">
        <v>759</v>
      </c>
      <c r="AH151" s="1">
        <v>31668</v>
      </c>
      <c r="AI151" s="1">
        <v>47915.07</v>
      </c>
      <c r="AJ151">
        <v>40.9</v>
      </c>
      <c r="AK151">
        <v>24.7</v>
      </c>
      <c r="AL151">
        <v>29.87</v>
      </c>
      <c r="AM151">
        <v>3.98</v>
      </c>
      <c r="AN151">
        <v>700.51</v>
      </c>
      <c r="AO151">
        <v>1.026</v>
      </c>
      <c r="AP151" s="1">
        <v>1365.88</v>
      </c>
      <c r="AQ151" s="1">
        <v>2104.6999999999998</v>
      </c>
      <c r="AR151" s="1">
        <v>5529.82</v>
      </c>
      <c r="AS151">
        <v>475.27</v>
      </c>
      <c r="AT151">
        <v>275.17</v>
      </c>
      <c r="AU151" s="1">
        <v>9750.84</v>
      </c>
      <c r="AV151" s="1">
        <v>6496.5</v>
      </c>
      <c r="AW151">
        <v>0.56230000000000002</v>
      </c>
      <c r="AX151" s="1">
        <v>3108.36</v>
      </c>
      <c r="AY151">
        <v>0.26900000000000002</v>
      </c>
      <c r="AZ151" s="1">
        <v>1077.7</v>
      </c>
      <c r="BA151">
        <v>9.3299999999999994E-2</v>
      </c>
      <c r="BB151">
        <v>870.74</v>
      </c>
      <c r="BC151">
        <v>7.5399999999999995E-2</v>
      </c>
      <c r="BD151" s="1">
        <v>11553.3</v>
      </c>
      <c r="BE151" s="1">
        <v>5288.84</v>
      </c>
      <c r="BF151">
        <v>1.9014</v>
      </c>
      <c r="BG151">
        <v>0.51349999999999996</v>
      </c>
      <c r="BH151">
        <v>0.22620000000000001</v>
      </c>
      <c r="BI151">
        <v>0.2</v>
      </c>
      <c r="BJ151">
        <v>3.8100000000000002E-2</v>
      </c>
      <c r="BK151">
        <v>2.23E-2</v>
      </c>
    </row>
    <row r="152" spans="1:63" x14ac:dyDescent="0.25">
      <c r="A152" t="s">
        <v>151</v>
      </c>
      <c r="B152">
        <v>48512</v>
      </c>
      <c r="C152">
        <v>96.24</v>
      </c>
      <c r="D152">
        <v>9.34</v>
      </c>
      <c r="E152">
        <v>899.01</v>
      </c>
      <c r="F152">
        <v>851.86</v>
      </c>
      <c r="G152">
        <v>2.3999999999999998E-3</v>
      </c>
      <c r="H152">
        <v>2.0000000000000001E-4</v>
      </c>
      <c r="I152">
        <v>4.0000000000000001E-3</v>
      </c>
      <c r="J152">
        <v>1E-3</v>
      </c>
      <c r="K152">
        <v>1.0999999999999999E-2</v>
      </c>
      <c r="L152">
        <v>0.96799999999999997</v>
      </c>
      <c r="M152">
        <v>1.3299999999999999E-2</v>
      </c>
      <c r="N152">
        <v>0.45140000000000002</v>
      </c>
      <c r="O152">
        <v>2.2000000000000001E-3</v>
      </c>
      <c r="P152">
        <v>0.1399</v>
      </c>
      <c r="Q152" s="1">
        <v>49925.03</v>
      </c>
      <c r="R152">
        <v>0.26679999999999998</v>
      </c>
      <c r="S152">
        <v>0.16980000000000001</v>
      </c>
      <c r="T152">
        <v>0.5635</v>
      </c>
      <c r="U152">
        <v>7.34</v>
      </c>
      <c r="V152" s="1">
        <v>63843.61</v>
      </c>
      <c r="W152">
        <v>117.8</v>
      </c>
      <c r="X152" s="1">
        <v>136079.99</v>
      </c>
      <c r="Y152">
        <v>0.87739999999999996</v>
      </c>
      <c r="Z152">
        <v>5.7000000000000002E-2</v>
      </c>
      <c r="AA152">
        <v>6.5600000000000006E-2</v>
      </c>
      <c r="AB152">
        <v>0.1226</v>
      </c>
      <c r="AC152">
        <v>136.08000000000001</v>
      </c>
      <c r="AD152" s="1">
        <v>3449.24</v>
      </c>
      <c r="AE152">
        <v>456.69</v>
      </c>
      <c r="AF152" s="13">
        <v>117015.49</v>
      </c>
      <c r="AG152" s="79" t="s">
        <v>759</v>
      </c>
      <c r="AH152" s="1">
        <v>31833</v>
      </c>
      <c r="AI152" s="1">
        <v>48074.45</v>
      </c>
      <c r="AJ152">
        <v>37.090000000000003</v>
      </c>
      <c r="AK152">
        <v>24.21</v>
      </c>
      <c r="AL152">
        <v>27.28</v>
      </c>
      <c r="AM152">
        <v>4.3</v>
      </c>
      <c r="AN152" s="1">
        <v>1290.02</v>
      </c>
      <c r="AO152">
        <v>1.1567000000000001</v>
      </c>
      <c r="AP152" s="1">
        <v>1525.63</v>
      </c>
      <c r="AQ152" s="1">
        <v>2274.4899999999998</v>
      </c>
      <c r="AR152" s="1">
        <v>5826.2</v>
      </c>
      <c r="AS152">
        <v>437.52</v>
      </c>
      <c r="AT152">
        <v>290.01</v>
      </c>
      <c r="AU152" s="1">
        <v>10353.86</v>
      </c>
      <c r="AV152" s="1">
        <v>7151.64</v>
      </c>
      <c r="AW152">
        <v>0.55369999999999997</v>
      </c>
      <c r="AX152" s="1">
        <v>3561.23</v>
      </c>
      <c r="AY152">
        <v>0.2757</v>
      </c>
      <c r="AZ152" s="1">
        <v>1333.61</v>
      </c>
      <c r="BA152">
        <v>0.1033</v>
      </c>
      <c r="BB152">
        <v>868.45</v>
      </c>
      <c r="BC152">
        <v>6.7199999999999996E-2</v>
      </c>
      <c r="BD152" s="1">
        <v>12914.93</v>
      </c>
      <c r="BE152" s="1">
        <v>5913.39</v>
      </c>
      <c r="BF152">
        <v>2.0522</v>
      </c>
      <c r="BG152">
        <v>0.49690000000000001</v>
      </c>
      <c r="BH152">
        <v>0.21609999999999999</v>
      </c>
      <c r="BI152">
        <v>0.23</v>
      </c>
      <c r="BJ152">
        <v>3.7699999999999997E-2</v>
      </c>
      <c r="BK152">
        <v>1.9400000000000001E-2</v>
      </c>
    </row>
    <row r="153" spans="1:63" x14ac:dyDescent="0.25">
      <c r="A153" t="s">
        <v>152</v>
      </c>
      <c r="B153">
        <v>49122</v>
      </c>
      <c r="C153">
        <v>79.709999999999994</v>
      </c>
      <c r="D153">
        <v>13.38</v>
      </c>
      <c r="E153" s="1">
        <v>1066.8900000000001</v>
      </c>
      <c r="F153" s="1">
        <v>1011.68</v>
      </c>
      <c r="G153">
        <v>2.3999999999999998E-3</v>
      </c>
      <c r="H153">
        <v>1E-4</v>
      </c>
      <c r="I153">
        <v>1.09E-2</v>
      </c>
      <c r="J153">
        <v>5.9999999999999995E-4</v>
      </c>
      <c r="K153">
        <v>9.2999999999999992E-3</v>
      </c>
      <c r="L153">
        <v>0.94989999999999997</v>
      </c>
      <c r="M153">
        <v>2.6700000000000002E-2</v>
      </c>
      <c r="N153">
        <v>0.81179999999999997</v>
      </c>
      <c r="O153">
        <v>2.9999999999999997E-4</v>
      </c>
      <c r="P153">
        <v>0.16450000000000001</v>
      </c>
      <c r="Q153" s="1">
        <v>50882.04</v>
      </c>
      <c r="R153">
        <v>0.27579999999999999</v>
      </c>
      <c r="S153">
        <v>0.18290000000000001</v>
      </c>
      <c r="T153">
        <v>0.5413</v>
      </c>
      <c r="U153">
        <v>8.7200000000000006</v>
      </c>
      <c r="V153" s="1">
        <v>69349.240000000005</v>
      </c>
      <c r="W153">
        <v>117.29</v>
      </c>
      <c r="X153" s="1">
        <v>83892.3</v>
      </c>
      <c r="Y153">
        <v>0.83209999999999995</v>
      </c>
      <c r="Z153">
        <v>8.5400000000000004E-2</v>
      </c>
      <c r="AA153">
        <v>8.2500000000000004E-2</v>
      </c>
      <c r="AB153">
        <v>0.16789999999999999</v>
      </c>
      <c r="AC153">
        <v>83.89</v>
      </c>
      <c r="AD153" s="1">
        <v>2012.09</v>
      </c>
      <c r="AE153">
        <v>279.27</v>
      </c>
      <c r="AF153" s="13">
        <v>73401.789999999994</v>
      </c>
      <c r="AG153" s="79" t="s">
        <v>759</v>
      </c>
      <c r="AH153" s="1">
        <v>28639</v>
      </c>
      <c r="AI153" s="1">
        <v>42199.519999999997</v>
      </c>
      <c r="AJ153">
        <v>33.47</v>
      </c>
      <c r="AK153">
        <v>23.61</v>
      </c>
      <c r="AL153">
        <v>26.72</v>
      </c>
      <c r="AM153">
        <v>4.08</v>
      </c>
      <c r="AN153">
        <v>879.26</v>
      </c>
      <c r="AO153">
        <v>0.91239999999999999</v>
      </c>
      <c r="AP153" s="1">
        <v>1437.57</v>
      </c>
      <c r="AQ153" s="1">
        <v>2427.66</v>
      </c>
      <c r="AR153" s="1">
        <v>6434.88</v>
      </c>
      <c r="AS153">
        <v>493.52</v>
      </c>
      <c r="AT153">
        <v>328.94</v>
      </c>
      <c r="AU153" s="1">
        <v>11122.57</v>
      </c>
      <c r="AV153" s="1">
        <v>9632.57</v>
      </c>
      <c r="AW153">
        <v>0.68710000000000004</v>
      </c>
      <c r="AX153" s="1">
        <v>1825.4</v>
      </c>
      <c r="AY153">
        <v>0.13020000000000001</v>
      </c>
      <c r="AZ153" s="1">
        <v>1072.79</v>
      </c>
      <c r="BA153">
        <v>7.6499999999999999E-2</v>
      </c>
      <c r="BB153" s="1">
        <v>1487.78</v>
      </c>
      <c r="BC153">
        <v>0.1061</v>
      </c>
      <c r="BD153" s="1">
        <v>14018.55</v>
      </c>
      <c r="BE153" s="1">
        <v>8384.1200000000008</v>
      </c>
      <c r="BF153">
        <v>4.3280000000000003</v>
      </c>
      <c r="BG153">
        <v>0.50180000000000002</v>
      </c>
      <c r="BH153">
        <v>0.22720000000000001</v>
      </c>
      <c r="BI153">
        <v>0.21079999999999999</v>
      </c>
      <c r="BJ153">
        <v>4.0099999999999997E-2</v>
      </c>
      <c r="BK153">
        <v>2.01E-2</v>
      </c>
    </row>
    <row r="154" spans="1:63" x14ac:dyDescent="0.25">
      <c r="A154" t="s">
        <v>153</v>
      </c>
      <c r="B154">
        <v>50674</v>
      </c>
      <c r="C154">
        <v>66.709999999999994</v>
      </c>
      <c r="D154">
        <v>23.12</v>
      </c>
      <c r="E154" s="1">
        <v>1542.22</v>
      </c>
      <c r="F154" s="1">
        <v>1532.61</v>
      </c>
      <c r="G154">
        <v>9.7999999999999997E-3</v>
      </c>
      <c r="H154">
        <v>8.0000000000000004E-4</v>
      </c>
      <c r="I154">
        <v>1.3599999999999999E-2</v>
      </c>
      <c r="J154">
        <v>1.6999999999999999E-3</v>
      </c>
      <c r="K154">
        <v>3.8199999999999998E-2</v>
      </c>
      <c r="L154">
        <v>0.90269999999999995</v>
      </c>
      <c r="M154">
        <v>3.3099999999999997E-2</v>
      </c>
      <c r="N154">
        <v>0.2828</v>
      </c>
      <c r="O154">
        <v>7.7999999999999996E-3</v>
      </c>
      <c r="P154">
        <v>0.10780000000000001</v>
      </c>
      <c r="Q154" s="1">
        <v>55431.74</v>
      </c>
      <c r="R154">
        <v>0.2631</v>
      </c>
      <c r="S154">
        <v>0.17979999999999999</v>
      </c>
      <c r="T154">
        <v>0.55710000000000004</v>
      </c>
      <c r="U154">
        <v>10.43</v>
      </c>
      <c r="V154" s="1">
        <v>75770.69</v>
      </c>
      <c r="W154">
        <v>142.97999999999999</v>
      </c>
      <c r="X154" s="1">
        <v>183675.59</v>
      </c>
      <c r="Y154">
        <v>0.71020000000000005</v>
      </c>
      <c r="Z154">
        <v>0.1862</v>
      </c>
      <c r="AA154">
        <v>0.1036</v>
      </c>
      <c r="AB154">
        <v>0.2898</v>
      </c>
      <c r="AC154">
        <v>183.68</v>
      </c>
      <c r="AD154" s="1">
        <v>5808.95</v>
      </c>
      <c r="AE154">
        <v>588.25</v>
      </c>
      <c r="AF154" s="13">
        <v>173180.79</v>
      </c>
      <c r="AG154" s="79" t="s">
        <v>759</v>
      </c>
      <c r="AH154" s="1">
        <v>37293</v>
      </c>
      <c r="AI154" s="1">
        <v>60412.959999999999</v>
      </c>
      <c r="AJ154">
        <v>46.35</v>
      </c>
      <c r="AK154">
        <v>29.5</v>
      </c>
      <c r="AL154">
        <v>33.26</v>
      </c>
      <c r="AM154">
        <v>4.3499999999999996</v>
      </c>
      <c r="AN154" s="1">
        <v>1632.43</v>
      </c>
      <c r="AO154">
        <v>0.91749999999999998</v>
      </c>
      <c r="AP154" s="1">
        <v>1284.9100000000001</v>
      </c>
      <c r="AQ154" s="1">
        <v>1740.53</v>
      </c>
      <c r="AR154" s="1">
        <v>5610.97</v>
      </c>
      <c r="AS154">
        <v>511.86</v>
      </c>
      <c r="AT154">
        <v>293.27</v>
      </c>
      <c r="AU154" s="1">
        <v>9441.5400000000009</v>
      </c>
      <c r="AV154" s="1">
        <v>4193.53</v>
      </c>
      <c r="AW154">
        <v>0.36749999999999999</v>
      </c>
      <c r="AX154" s="1">
        <v>5187.8999999999996</v>
      </c>
      <c r="AY154">
        <v>0.45469999999999999</v>
      </c>
      <c r="AZ154" s="1">
        <v>1479.87</v>
      </c>
      <c r="BA154">
        <v>0.12970000000000001</v>
      </c>
      <c r="BB154">
        <v>548.62</v>
      </c>
      <c r="BC154">
        <v>4.8099999999999997E-2</v>
      </c>
      <c r="BD154" s="1">
        <v>11409.92</v>
      </c>
      <c r="BE154" s="1">
        <v>2989.19</v>
      </c>
      <c r="BF154">
        <v>0.64419999999999999</v>
      </c>
      <c r="BG154">
        <v>0.54290000000000005</v>
      </c>
      <c r="BH154">
        <v>0.21160000000000001</v>
      </c>
      <c r="BI154">
        <v>0.18840000000000001</v>
      </c>
      <c r="BJ154">
        <v>3.6900000000000002E-2</v>
      </c>
      <c r="BK154">
        <v>2.0299999999999999E-2</v>
      </c>
    </row>
    <row r="155" spans="1:63" x14ac:dyDescent="0.25">
      <c r="A155" t="s">
        <v>154</v>
      </c>
      <c r="B155">
        <v>43935</v>
      </c>
      <c r="C155">
        <v>113.43</v>
      </c>
      <c r="D155">
        <v>18.100000000000001</v>
      </c>
      <c r="E155" s="1">
        <v>2053.11</v>
      </c>
      <c r="F155" s="1">
        <v>1936.08</v>
      </c>
      <c r="G155">
        <v>5.1999999999999998E-3</v>
      </c>
      <c r="H155">
        <v>1.5E-3</v>
      </c>
      <c r="I155">
        <v>8.9999999999999993E-3</v>
      </c>
      <c r="J155">
        <v>1E-3</v>
      </c>
      <c r="K155">
        <v>2.7400000000000001E-2</v>
      </c>
      <c r="L155">
        <v>0.93110000000000004</v>
      </c>
      <c r="M155">
        <v>2.4899999999999999E-2</v>
      </c>
      <c r="N155">
        <v>0.41820000000000002</v>
      </c>
      <c r="O155">
        <v>4.3E-3</v>
      </c>
      <c r="P155">
        <v>0.13950000000000001</v>
      </c>
      <c r="Q155" s="1">
        <v>53023.23</v>
      </c>
      <c r="R155">
        <v>0.253</v>
      </c>
      <c r="S155">
        <v>0.15260000000000001</v>
      </c>
      <c r="T155">
        <v>0.59450000000000003</v>
      </c>
      <c r="U155">
        <v>13.95</v>
      </c>
      <c r="V155" s="1">
        <v>71146.759999999995</v>
      </c>
      <c r="W155">
        <v>142.69</v>
      </c>
      <c r="X155" s="1">
        <v>138569.72</v>
      </c>
      <c r="Y155">
        <v>0.80800000000000005</v>
      </c>
      <c r="Z155">
        <v>0.14349999999999999</v>
      </c>
      <c r="AA155">
        <v>4.8500000000000001E-2</v>
      </c>
      <c r="AB155">
        <v>0.192</v>
      </c>
      <c r="AC155">
        <v>138.57</v>
      </c>
      <c r="AD155" s="1">
        <v>3835.37</v>
      </c>
      <c r="AE155">
        <v>502.91</v>
      </c>
      <c r="AF155" s="13">
        <v>129907.13</v>
      </c>
      <c r="AG155" s="79" t="s">
        <v>759</v>
      </c>
      <c r="AH155" s="1">
        <v>31835</v>
      </c>
      <c r="AI155" s="1">
        <v>50393.88</v>
      </c>
      <c r="AJ155">
        <v>42.47</v>
      </c>
      <c r="AK155">
        <v>26.36</v>
      </c>
      <c r="AL155">
        <v>31.71</v>
      </c>
      <c r="AM155">
        <v>4.16</v>
      </c>
      <c r="AN155" s="1">
        <v>1192.07</v>
      </c>
      <c r="AO155">
        <v>1.1476999999999999</v>
      </c>
      <c r="AP155" s="1">
        <v>1262.8</v>
      </c>
      <c r="AQ155" s="1">
        <v>1913.75</v>
      </c>
      <c r="AR155" s="1">
        <v>5775.54</v>
      </c>
      <c r="AS155">
        <v>530.07000000000005</v>
      </c>
      <c r="AT155">
        <v>289.33</v>
      </c>
      <c r="AU155" s="1">
        <v>9771.49</v>
      </c>
      <c r="AV155" s="1">
        <v>5751.73</v>
      </c>
      <c r="AW155">
        <v>0.49209999999999998</v>
      </c>
      <c r="AX155" s="1">
        <v>4149.3599999999997</v>
      </c>
      <c r="AY155">
        <v>0.35499999999999998</v>
      </c>
      <c r="AZ155" s="1">
        <v>1019.16</v>
      </c>
      <c r="BA155">
        <v>8.72E-2</v>
      </c>
      <c r="BB155">
        <v>767.14</v>
      </c>
      <c r="BC155">
        <v>6.5600000000000006E-2</v>
      </c>
      <c r="BD155" s="1">
        <v>11687.39</v>
      </c>
      <c r="BE155" s="1">
        <v>4309.1099999999997</v>
      </c>
      <c r="BF155">
        <v>1.3052999999999999</v>
      </c>
      <c r="BG155">
        <v>0.52780000000000005</v>
      </c>
      <c r="BH155">
        <v>0.22459999999999999</v>
      </c>
      <c r="BI155">
        <v>0.18779999999999999</v>
      </c>
      <c r="BJ155">
        <v>3.4500000000000003E-2</v>
      </c>
      <c r="BK155">
        <v>2.5399999999999999E-2</v>
      </c>
    </row>
    <row r="156" spans="1:63" x14ac:dyDescent="0.25">
      <c r="A156" t="s">
        <v>155</v>
      </c>
      <c r="B156">
        <v>50617</v>
      </c>
      <c r="C156">
        <v>79.86</v>
      </c>
      <c r="D156">
        <v>9.98</v>
      </c>
      <c r="E156">
        <v>797.34</v>
      </c>
      <c r="F156">
        <v>730.36</v>
      </c>
      <c r="G156">
        <v>3.5000000000000001E-3</v>
      </c>
      <c r="H156">
        <v>5.0000000000000001E-4</v>
      </c>
      <c r="I156">
        <v>6.1000000000000004E-3</v>
      </c>
      <c r="J156">
        <v>1.8E-3</v>
      </c>
      <c r="K156">
        <v>2.2499999999999999E-2</v>
      </c>
      <c r="L156">
        <v>0.94550000000000001</v>
      </c>
      <c r="M156">
        <v>2.01E-2</v>
      </c>
      <c r="N156">
        <v>0.45989999999999998</v>
      </c>
      <c r="O156">
        <v>1.6999999999999999E-3</v>
      </c>
      <c r="P156">
        <v>0.14249999999999999</v>
      </c>
      <c r="Q156" s="1">
        <v>48880.35</v>
      </c>
      <c r="R156">
        <v>0.31759999999999999</v>
      </c>
      <c r="S156">
        <v>0.16700000000000001</v>
      </c>
      <c r="T156">
        <v>0.51539999999999997</v>
      </c>
      <c r="U156">
        <v>6.94</v>
      </c>
      <c r="V156" s="1">
        <v>68541.91</v>
      </c>
      <c r="W156">
        <v>110.15</v>
      </c>
      <c r="X156" s="1">
        <v>143940.23000000001</v>
      </c>
      <c r="Y156">
        <v>0.86299999999999999</v>
      </c>
      <c r="Z156">
        <v>7.5300000000000006E-2</v>
      </c>
      <c r="AA156">
        <v>6.1699999999999998E-2</v>
      </c>
      <c r="AB156">
        <v>0.13700000000000001</v>
      </c>
      <c r="AC156">
        <v>143.94</v>
      </c>
      <c r="AD156" s="1">
        <v>3691.64</v>
      </c>
      <c r="AE156">
        <v>472.78</v>
      </c>
      <c r="AF156" s="13">
        <v>122223.26</v>
      </c>
      <c r="AG156" s="79" t="s">
        <v>759</v>
      </c>
      <c r="AH156" s="1">
        <v>31919</v>
      </c>
      <c r="AI156" s="1">
        <v>47425.79</v>
      </c>
      <c r="AJ156">
        <v>40.409999999999997</v>
      </c>
      <c r="AK156">
        <v>24.18</v>
      </c>
      <c r="AL156">
        <v>29.3</v>
      </c>
      <c r="AM156">
        <v>4.21</v>
      </c>
      <c r="AN156" s="1">
        <v>1408.31</v>
      </c>
      <c r="AO156">
        <v>1.4276</v>
      </c>
      <c r="AP156" s="1">
        <v>1612.72</v>
      </c>
      <c r="AQ156" s="1">
        <v>2213.19</v>
      </c>
      <c r="AR156" s="1">
        <v>6029.83</v>
      </c>
      <c r="AS156">
        <v>520.88</v>
      </c>
      <c r="AT156">
        <v>311.18</v>
      </c>
      <c r="AU156" s="1">
        <v>10687.81</v>
      </c>
      <c r="AV156" s="1">
        <v>7272.08</v>
      </c>
      <c r="AW156">
        <v>0.51819999999999999</v>
      </c>
      <c r="AX156" s="1">
        <v>4452.9799999999996</v>
      </c>
      <c r="AY156">
        <v>0.31730000000000003</v>
      </c>
      <c r="AZ156" s="1">
        <v>1437.15</v>
      </c>
      <c r="BA156">
        <v>0.1024</v>
      </c>
      <c r="BB156">
        <v>869.96</v>
      </c>
      <c r="BC156">
        <v>6.2E-2</v>
      </c>
      <c r="BD156" s="1">
        <v>14032.16</v>
      </c>
      <c r="BE156" s="1">
        <v>5571.51</v>
      </c>
      <c r="BF156">
        <v>2.0139999999999998</v>
      </c>
      <c r="BG156">
        <v>0.49640000000000001</v>
      </c>
      <c r="BH156">
        <v>0.2079</v>
      </c>
      <c r="BI156">
        <v>0.23949999999999999</v>
      </c>
      <c r="BJ156">
        <v>3.6299999999999999E-2</v>
      </c>
      <c r="BK156">
        <v>1.9900000000000001E-2</v>
      </c>
    </row>
    <row r="157" spans="1:63" x14ac:dyDescent="0.25">
      <c r="A157" t="s">
        <v>156</v>
      </c>
      <c r="B157">
        <v>46094</v>
      </c>
      <c r="C157">
        <v>89.24</v>
      </c>
      <c r="D157">
        <v>29.54</v>
      </c>
      <c r="E157" s="1">
        <v>2636.11</v>
      </c>
      <c r="F157" s="1">
        <v>2511.85</v>
      </c>
      <c r="G157">
        <v>8.0999999999999996E-3</v>
      </c>
      <c r="H157">
        <v>5.9999999999999995E-4</v>
      </c>
      <c r="I157">
        <v>1.17E-2</v>
      </c>
      <c r="J157">
        <v>1E-3</v>
      </c>
      <c r="K157">
        <v>2.53E-2</v>
      </c>
      <c r="L157">
        <v>0.92569999999999997</v>
      </c>
      <c r="M157">
        <v>2.76E-2</v>
      </c>
      <c r="N157">
        <v>0.39700000000000002</v>
      </c>
      <c r="O157">
        <v>8.3999999999999995E-3</v>
      </c>
      <c r="P157">
        <v>0.13450000000000001</v>
      </c>
      <c r="Q157" s="1">
        <v>54767.82</v>
      </c>
      <c r="R157">
        <v>0.27750000000000002</v>
      </c>
      <c r="S157">
        <v>0.16719999999999999</v>
      </c>
      <c r="T157">
        <v>0.5554</v>
      </c>
      <c r="U157">
        <v>16.73</v>
      </c>
      <c r="V157" s="1">
        <v>75055.13</v>
      </c>
      <c r="W157">
        <v>152.47999999999999</v>
      </c>
      <c r="X157" s="1">
        <v>153731.57</v>
      </c>
      <c r="Y157">
        <v>0.73380000000000001</v>
      </c>
      <c r="Z157">
        <v>0.1946</v>
      </c>
      <c r="AA157">
        <v>7.1599999999999997E-2</v>
      </c>
      <c r="AB157">
        <v>0.26619999999999999</v>
      </c>
      <c r="AC157">
        <v>153.72999999999999</v>
      </c>
      <c r="AD157" s="1">
        <v>4776.1499999999996</v>
      </c>
      <c r="AE157">
        <v>536.63</v>
      </c>
      <c r="AF157" s="13">
        <v>151912.82</v>
      </c>
      <c r="AG157" s="79" t="s">
        <v>759</v>
      </c>
      <c r="AH157" s="1">
        <v>33255</v>
      </c>
      <c r="AI157" s="1">
        <v>53517.88</v>
      </c>
      <c r="AJ157">
        <v>49.9</v>
      </c>
      <c r="AK157">
        <v>28.97</v>
      </c>
      <c r="AL157">
        <v>33.81</v>
      </c>
      <c r="AM157">
        <v>3.86</v>
      </c>
      <c r="AN157" s="1">
        <v>1243.31</v>
      </c>
      <c r="AO157">
        <v>0.99750000000000005</v>
      </c>
      <c r="AP157" s="1">
        <v>1286.29</v>
      </c>
      <c r="AQ157" s="1">
        <v>1806.69</v>
      </c>
      <c r="AR157" s="1">
        <v>5860.69</v>
      </c>
      <c r="AS157">
        <v>517.20000000000005</v>
      </c>
      <c r="AT157">
        <v>298.33</v>
      </c>
      <c r="AU157" s="1">
        <v>9769.2099999999991</v>
      </c>
      <c r="AV157" s="1">
        <v>4958.34</v>
      </c>
      <c r="AW157">
        <v>0.43109999999999998</v>
      </c>
      <c r="AX157" s="1">
        <v>4769.78</v>
      </c>
      <c r="AY157">
        <v>0.41470000000000001</v>
      </c>
      <c r="AZ157" s="1">
        <v>1032.08</v>
      </c>
      <c r="BA157">
        <v>8.9700000000000002E-2</v>
      </c>
      <c r="BB157">
        <v>740.91</v>
      </c>
      <c r="BC157">
        <v>6.4399999999999999E-2</v>
      </c>
      <c r="BD157" s="1">
        <v>11501.11</v>
      </c>
      <c r="BE157" s="1">
        <v>3628.65</v>
      </c>
      <c r="BF157">
        <v>0.94320000000000004</v>
      </c>
      <c r="BG157">
        <v>0.54679999999999995</v>
      </c>
      <c r="BH157">
        <v>0.21940000000000001</v>
      </c>
      <c r="BI157">
        <v>0.1807</v>
      </c>
      <c r="BJ157">
        <v>3.09E-2</v>
      </c>
      <c r="BK157">
        <v>2.2200000000000001E-2</v>
      </c>
    </row>
    <row r="158" spans="1:63" x14ac:dyDescent="0.25">
      <c r="A158" t="s">
        <v>157</v>
      </c>
      <c r="B158">
        <v>46789</v>
      </c>
      <c r="C158">
        <v>73.239999999999995</v>
      </c>
      <c r="D158">
        <v>23.29</v>
      </c>
      <c r="E158" s="1">
        <v>1705.62</v>
      </c>
      <c r="F158" s="1">
        <v>1661.9</v>
      </c>
      <c r="G158">
        <v>9.5999999999999992E-3</v>
      </c>
      <c r="H158">
        <v>8.9999999999999998E-4</v>
      </c>
      <c r="I158">
        <v>1.43E-2</v>
      </c>
      <c r="J158">
        <v>1.6000000000000001E-3</v>
      </c>
      <c r="K158">
        <v>2.9899999999999999E-2</v>
      </c>
      <c r="L158">
        <v>0.91059999999999997</v>
      </c>
      <c r="M158">
        <v>3.3099999999999997E-2</v>
      </c>
      <c r="N158">
        <v>0.3498</v>
      </c>
      <c r="O158">
        <v>5.8999999999999999E-3</v>
      </c>
      <c r="P158">
        <v>0.12770000000000001</v>
      </c>
      <c r="Q158" s="1">
        <v>53966.239999999998</v>
      </c>
      <c r="R158">
        <v>0.2984</v>
      </c>
      <c r="S158">
        <v>0.1772</v>
      </c>
      <c r="T158">
        <v>0.52439999999999998</v>
      </c>
      <c r="U158">
        <v>12.89</v>
      </c>
      <c r="V158" s="1">
        <v>70077.78</v>
      </c>
      <c r="W158">
        <v>128.26</v>
      </c>
      <c r="X158" s="1">
        <v>151074.47</v>
      </c>
      <c r="Y158">
        <v>0.78439999999999999</v>
      </c>
      <c r="Z158">
        <v>0.17330000000000001</v>
      </c>
      <c r="AA158">
        <v>4.2299999999999997E-2</v>
      </c>
      <c r="AB158">
        <v>0.21560000000000001</v>
      </c>
      <c r="AC158">
        <v>151.07</v>
      </c>
      <c r="AD158" s="1">
        <v>4657.05</v>
      </c>
      <c r="AE158">
        <v>558.79999999999995</v>
      </c>
      <c r="AF158" s="13">
        <v>142869.04</v>
      </c>
      <c r="AG158" s="79" t="s">
        <v>759</v>
      </c>
      <c r="AH158" s="1">
        <v>35524</v>
      </c>
      <c r="AI158" s="1">
        <v>54976.54</v>
      </c>
      <c r="AJ158">
        <v>47.09</v>
      </c>
      <c r="AK158">
        <v>29.15</v>
      </c>
      <c r="AL158">
        <v>33.869999999999997</v>
      </c>
      <c r="AM158">
        <v>4.55</v>
      </c>
      <c r="AN158" s="1">
        <v>1414.35</v>
      </c>
      <c r="AO158">
        <v>1.0239</v>
      </c>
      <c r="AP158" s="1">
        <v>1293.2</v>
      </c>
      <c r="AQ158" s="1">
        <v>1816.24</v>
      </c>
      <c r="AR158" s="1">
        <v>5556.8</v>
      </c>
      <c r="AS158">
        <v>493.28</v>
      </c>
      <c r="AT158">
        <v>309.35000000000002</v>
      </c>
      <c r="AU158" s="1">
        <v>9468.8700000000008</v>
      </c>
      <c r="AV158" s="1">
        <v>4731.22</v>
      </c>
      <c r="AW158">
        <v>0.4168</v>
      </c>
      <c r="AX158" s="1">
        <v>4633.9799999999996</v>
      </c>
      <c r="AY158">
        <v>0.40820000000000001</v>
      </c>
      <c r="AZ158" s="1">
        <v>1305.68</v>
      </c>
      <c r="BA158">
        <v>0.115</v>
      </c>
      <c r="BB158">
        <v>680.4</v>
      </c>
      <c r="BC158">
        <v>5.9900000000000002E-2</v>
      </c>
      <c r="BD158" s="1">
        <v>11351.28</v>
      </c>
      <c r="BE158" s="1">
        <v>3648.81</v>
      </c>
      <c r="BF158">
        <v>0.91159999999999997</v>
      </c>
      <c r="BG158">
        <v>0.54449999999999998</v>
      </c>
      <c r="BH158">
        <v>0.21010000000000001</v>
      </c>
      <c r="BI158">
        <v>0.19470000000000001</v>
      </c>
      <c r="BJ158">
        <v>3.5200000000000002E-2</v>
      </c>
      <c r="BK158">
        <v>1.5599999999999999E-2</v>
      </c>
    </row>
    <row r="159" spans="1:63" x14ac:dyDescent="0.25">
      <c r="A159" t="s">
        <v>158</v>
      </c>
      <c r="B159">
        <v>47795</v>
      </c>
      <c r="C159">
        <v>182.1</v>
      </c>
      <c r="D159">
        <v>8.7200000000000006</v>
      </c>
      <c r="E159" s="1">
        <v>1587.14</v>
      </c>
      <c r="F159" s="1">
        <v>1481.12</v>
      </c>
      <c r="G159">
        <v>2.8E-3</v>
      </c>
      <c r="H159">
        <v>5.0000000000000001E-4</v>
      </c>
      <c r="I159">
        <v>8.6E-3</v>
      </c>
      <c r="J159">
        <v>1.1000000000000001E-3</v>
      </c>
      <c r="K159">
        <v>1.06E-2</v>
      </c>
      <c r="L159">
        <v>0.95779999999999998</v>
      </c>
      <c r="M159">
        <v>1.8499999999999999E-2</v>
      </c>
      <c r="N159">
        <v>0.50190000000000001</v>
      </c>
      <c r="O159">
        <v>1.6400000000000001E-2</v>
      </c>
      <c r="P159">
        <v>0.1497</v>
      </c>
      <c r="Q159" s="1">
        <v>49874.97</v>
      </c>
      <c r="R159">
        <v>0.30049999999999999</v>
      </c>
      <c r="S159">
        <v>0.18720000000000001</v>
      </c>
      <c r="T159">
        <v>0.51229999999999998</v>
      </c>
      <c r="U159">
        <v>11.8</v>
      </c>
      <c r="V159" s="1">
        <v>68661.789999999994</v>
      </c>
      <c r="W159">
        <v>129.63</v>
      </c>
      <c r="X159" s="1">
        <v>208114.21</v>
      </c>
      <c r="Y159">
        <v>0.57730000000000004</v>
      </c>
      <c r="Z159">
        <v>0.19409999999999999</v>
      </c>
      <c r="AA159">
        <v>0.2286</v>
      </c>
      <c r="AB159">
        <v>0.42270000000000002</v>
      </c>
      <c r="AC159">
        <v>208.11</v>
      </c>
      <c r="AD159" s="1">
        <v>5740.19</v>
      </c>
      <c r="AE159">
        <v>431.04</v>
      </c>
      <c r="AF159" s="13">
        <v>171532.76</v>
      </c>
      <c r="AG159" s="79" t="s">
        <v>759</v>
      </c>
      <c r="AH159" s="1">
        <v>31981</v>
      </c>
      <c r="AI159" s="1">
        <v>54287.77</v>
      </c>
      <c r="AJ159">
        <v>36.799999999999997</v>
      </c>
      <c r="AK159">
        <v>24.56</v>
      </c>
      <c r="AL159">
        <v>28.16</v>
      </c>
      <c r="AM159">
        <v>4.03</v>
      </c>
      <c r="AN159">
        <v>539.04999999999995</v>
      </c>
      <c r="AO159">
        <v>0.83409999999999995</v>
      </c>
      <c r="AP159" s="1">
        <v>1526.68</v>
      </c>
      <c r="AQ159" s="1">
        <v>2340.39</v>
      </c>
      <c r="AR159" s="1">
        <v>6070.51</v>
      </c>
      <c r="AS159">
        <v>487.98</v>
      </c>
      <c r="AT159">
        <v>372.84</v>
      </c>
      <c r="AU159" s="1">
        <v>10798.4</v>
      </c>
      <c r="AV159" s="1">
        <v>5979</v>
      </c>
      <c r="AW159">
        <v>0.44440000000000002</v>
      </c>
      <c r="AX159" s="1">
        <v>5189.04</v>
      </c>
      <c r="AY159">
        <v>0.38569999999999999</v>
      </c>
      <c r="AZ159" s="1">
        <v>1127.17</v>
      </c>
      <c r="BA159">
        <v>8.3799999999999999E-2</v>
      </c>
      <c r="BB159" s="1">
        <v>1157.54</v>
      </c>
      <c r="BC159">
        <v>8.5999999999999993E-2</v>
      </c>
      <c r="BD159" s="1">
        <v>13452.74</v>
      </c>
      <c r="BE159" s="1">
        <v>4204.76</v>
      </c>
      <c r="BF159">
        <v>1.0418000000000001</v>
      </c>
      <c r="BG159">
        <v>0.49349999999999999</v>
      </c>
      <c r="BH159">
        <v>0.24110000000000001</v>
      </c>
      <c r="BI159">
        <v>0.2001</v>
      </c>
      <c r="BJ159">
        <v>3.8899999999999997E-2</v>
      </c>
      <c r="BK159">
        <v>2.64E-2</v>
      </c>
    </row>
    <row r="160" spans="1:63" x14ac:dyDescent="0.25">
      <c r="A160" t="s">
        <v>159</v>
      </c>
      <c r="B160">
        <v>50625</v>
      </c>
      <c r="C160">
        <v>83.52</v>
      </c>
      <c r="D160">
        <v>9.01</v>
      </c>
      <c r="E160">
        <v>752.82</v>
      </c>
      <c r="F160">
        <v>690.55</v>
      </c>
      <c r="G160">
        <v>2.3E-3</v>
      </c>
      <c r="H160">
        <v>2.0000000000000001E-4</v>
      </c>
      <c r="I160">
        <v>4.7000000000000002E-3</v>
      </c>
      <c r="J160">
        <v>1.5E-3</v>
      </c>
      <c r="K160">
        <v>1.52E-2</v>
      </c>
      <c r="L160">
        <v>0.9577</v>
      </c>
      <c r="M160">
        <v>1.84E-2</v>
      </c>
      <c r="N160">
        <v>0.43790000000000001</v>
      </c>
      <c r="O160">
        <v>8.9999999999999998E-4</v>
      </c>
      <c r="P160">
        <v>0.1426</v>
      </c>
      <c r="Q160" s="1">
        <v>47397.91</v>
      </c>
      <c r="R160">
        <v>0.31590000000000001</v>
      </c>
      <c r="S160">
        <v>0.1593</v>
      </c>
      <c r="T160">
        <v>0.52480000000000004</v>
      </c>
      <c r="U160">
        <v>6.62</v>
      </c>
      <c r="V160" s="1">
        <v>61059.24</v>
      </c>
      <c r="W160">
        <v>108.6</v>
      </c>
      <c r="X160" s="1">
        <v>139181.72</v>
      </c>
      <c r="Y160">
        <v>0.87160000000000004</v>
      </c>
      <c r="Z160">
        <v>6.6400000000000001E-2</v>
      </c>
      <c r="AA160">
        <v>6.2E-2</v>
      </c>
      <c r="AB160">
        <v>0.12839999999999999</v>
      </c>
      <c r="AC160">
        <v>139.18</v>
      </c>
      <c r="AD160" s="1">
        <v>3485.46</v>
      </c>
      <c r="AE160">
        <v>454.08</v>
      </c>
      <c r="AF160" s="13">
        <v>118674.98</v>
      </c>
      <c r="AG160" s="79" t="s">
        <v>759</v>
      </c>
      <c r="AH160" s="1">
        <v>31616</v>
      </c>
      <c r="AI160" s="1">
        <v>47631.6</v>
      </c>
      <c r="AJ160">
        <v>36.58</v>
      </c>
      <c r="AK160">
        <v>23.9</v>
      </c>
      <c r="AL160">
        <v>27.11</v>
      </c>
      <c r="AM160">
        <v>4.21</v>
      </c>
      <c r="AN160" s="1">
        <v>1379.85</v>
      </c>
      <c r="AO160">
        <v>1.4694</v>
      </c>
      <c r="AP160" s="1">
        <v>1570</v>
      </c>
      <c r="AQ160" s="1">
        <v>2243.12</v>
      </c>
      <c r="AR160" s="1">
        <v>5837.38</v>
      </c>
      <c r="AS160">
        <v>529.71</v>
      </c>
      <c r="AT160">
        <v>246.52</v>
      </c>
      <c r="AU160" s="1">
        <v>10426.73</v>
      </c>
      <c r="AV160" s="1">
        <v>7437.3</v>
      </c>
      <c r="AW160">
        <v>0.53500000000000003</v>
      </c>
      <c r="AX160" s="1">
        <v>4236.76</v>
      </c>
      <c r="AY160">
        <v>0.30480000000000002</v>
      </c>
      <c r="AZ160" s="1">
        <v>1338.88</v>
      </c>
      <c r="BA160">
        <v>9.6299999999999997E-2</v>
      </c>
      <c r="BB160">
        <v>888.72</v>
      </c>
      <c r="BC160">
        <v>6.3899999999999998E-2</v>
      </c>
      <c r="BD160" s="1">
        <v>13901.67</v>
      </c>
      <c r="BE160" s="1">
        <v>5919.41</v>
      </c>
      <c r="BF160">
        <v>2.1274999999999999</v>
      </c>
      <c r="BG160">
        <v>0.49630000000000002</v>
      </c>
      <c r="BH160">
        <v>0.21010000000000001</v>
      </c>
      <c r="BI160">
        <v>0.2404</v>
      </c>
      <c r="BJ160">
        <v>3.5200000000000002E-2</v>
      </c>
      <c r="BK160">
        <v>1.7999999999999999E-2</v>
      </c>
    </row>
    <row r="161" spans="1:63" x14ac:dyDescent="0.25">
      <c r="A161" t="s">
        <v>160</v>
      </c>
      <c r="B161">
        <v>48413</v>
      </c>
      <c r="C161">
        <v>108.14</v>
      </c>
      <c r="D161">
        <v>10.35</v>
      </c>
      <c r="E161" s="1">
        <v>1118.79</v>
      </c>
      <c r="F161" s="1">
        <v>1065.33</v>
      </c>
      <c r="G161">
        <v>2.5999999999999999E-3</v>
      </c>
      <c r="H161">
        <v>5.9999999999999995E-4</v>
      </c>
      <c r="I161">
        <v>6.1000000000000004E-3</v>
      </c>
      <c r="J161">
        <v>1.1000000000000001E-3</v>
      </c>
      <c r="K161">
        <v>2.5700000000000001E-2</v>
      </c>
      <c r="L161">
        <v>0.93740000000000001</v>
      </c>
      <c r="M161">
        <v>2.6499999999999999E-2</v>
      </c>
      <c r="N161">
        <v>0.4758</v>
      </c>
      <c r="O161">
        <v>2.5000000000000001E-3</v>
      </c>
      <c r="P161">
        <v>0.1389</v>
      </c>
      <c r="Q161" s="1">
        <v>50894.15</v>
      </c>
      <c r="R161">
        <v>0.29160000000000003</v>
      </c>
      <c r="S161">
        <v>0.1628</v>
      </c>
      <c r="T161">
        <v>0.54549999999999998</v>
      </c>
      <c r="U161">
        <v>8.42</v>
      </c>
      <c r="V161" s="1">
        <v>69419.820000000007</v>
      </c>
      <c r="W161">
        <v>127.91</v>
      </c>
      <c r="X161" s="1">
        <v>149509.85</v>
      </c>
      <c r="Y161">
        <v>0.84340000000000004</v>
      </c>
      <c r="Z161">
        <v>9.1899999999999996E-2</v>
      </c>
      <c r="AA161">
        <v>6.4699999999999994E-2</v>
      </c>
      <c r="AB161">
        <v>0.15659999999999999</v>
      </c>
      <c r="AC161">
        <v>149.51</v>
      </c>
      <c r="AD161" s="1">
        <v>4011.39</v>
      </c>
      <c r="AE161">
        <v>504.83</v>
      </c>
      <c r="AF161" s="13">
        <v>130721.81</v>
      </c>
      <c r="AG161" s="79" t="s">
        <v>759</v>
      </c>
      <c r="AH161" s="1">
        <v>31590</v>
      </c>
      <c r="AI161" s="1">
        <v>47316.19</v>
      </c>
      <c r="AJ161">
        <v>43.16</v>
      </c>
      <c r="AK161">
        <v>25.63</v>
      </c>
      <c r="AL161">
        <v>32.35</v>
      </c>
      <c r="AM161">
        <v>4.49</v>
      </c>
      <c r="AN161">
        <v>973.02</v>
      </c>
      <c r="AO161">
        <v>1.2364999999999999</v>
      </c>
      <c r="AP161" s="1">
        <v>1475.83</v>
      </c>
      <c r="AQ161" s="1">
        <v>2190.2800000000002</v>
      </c>
      <c r="AR161" s="1">
        <v>5683.3</v>
      </c>
      <c r="AS161">
        <v>536.77</v>
      </c>
      <c r="AT161">
        <v>251.21</v>
      </c>
      <c r="AU161" s="1">
        <v>10137.39</v>
      </c>
      <c r="AV161" s="1">
        <v>6309.89</v>
      </c>
      <c r="AW161">
        <v>0.50490000000000002</v>
      </c>
      <c r="AX161" s="1">
        <v>3969.55</v>
      </c>
      <c r="AY161">
        <v>0.31759999999999999</v>
      </c>
      <c r="AZ161" s="1">
        <v>1417.46</v>
      </c>
      <c r="BA161">
        <v>0.1134</v>
      </c>
      <c r="BB161">
        <v>801.24</v>
      </c>
      <c r="BC161">
        <v>6.4100000000000004E-2</v>
      </c>
      <c r="BD161" s="1">
        <v>12498.15</v>
      </c>
      <c r="BE161" s="1">
        <v>4877.67</v>
      </c>
      <c r="BF161">
        <v>1.6776</v>
      </c>
      <c r="BG161">
        <v>0.5111</v>
      </c>
      <c r="BH161">
        <v>0.21529999999999999</v>
      </c>
      <c r="BI161">
        <v>0.2162</v>
      </c>
      <c r="BJ161">
        <v>3.9800000000000002E-2</v>
      </c>
      <c r="BK161">
        <v>1.7500000000000002E-2</v>
      </c>
    </row>
    <row r="162" spans="1:63" x14ac:dyDescent="0.25">
      <c r="A162" t="s">
        <v>161</v>
      </c>
      <c r="B162">
        <v>45773</v>
      </c>
      <c r="C162">
        <v>63.1</v>
      </c>
      <c r="D162">
        <v>40.71</v>
      </c>
      <c r="E162" s="1">
        <v>2568.54</v>
      </c>
      <c r="F162" s="1">
        <v>2366.9699999999998</v>
      </c>
      <c r="G162">
        <v>7.4000000000000003E-3</v>
      </c>
      <c r="H162">
        <v>5.9999999999999995E-4</v>
      </c>
      <c r="I162">
        <v>4.0800000000000003E-2</v>
      </c>
      <c r="J162">
        <v>1E-3</v>
      </c>
      <c r="K162">
        <v>8.7800000000000003E-2</v>
      </c>
      <c r="L162">
        <v>0.80420000000000003</v>
      </c>
      <c r="M162">
        <v>5.8200000000000002E-2</v>
      </c>
      <c r="N162">
        <v>0.5403</v>
      </c>
      <c r="O162">
        <v>1.6199999999999999E-2</v>
      </c>
      <c r="P162">
        <v>0.13800000000000001</v>
      </c>
      <c r="Q162" s="1">
        <v>55498.61</v>
      </c>
      <c r="R162">
        <v>0.2868</v>
      </c>
      <c r="S162">
        <v>0.1885</v>
      </c>
      <c r="T162">
        <v>0.52470000000000006</v>
      </c>
      <c r="U162">
        <v>18.63</v>
      </c>
      <c r="V162" s="1">
        <v>76654.05</v>
      </c>
      <c r="W162">
        <v>133.93</v>
      </c>
      <c r="X162" s="1">
        <v>135882.57999999999</v>
      </c>
      <c r="Y162">
        <v>0.71560000000000001</v>
      </c>
      <c r="Z162">
        <v>0.2195</v>
      </c>
      <c r="AA162">
        <v>6.4899999999999999E-2</v>
      </c>
      <c r="AB162">
        <v>0.28439999999999999</v>
      </c>
      <c r="AC162">
        <v>135.88</v>
      </c>
      <c r="AD162" s="1">
        <v>4219.7299999999996</v>
      </c>
      <c r="AE162">
        <v>483.54</v>
      </c>
      <c r="AF162" s="13">
        <v>134619.17000000001</v>
      </c>
      <c r="AG162" s="79" t="s">
        <v>759</v>
      </c>
      <c r="AH162" s="1">
        <v>29924</v>
      </c>
      <c r="AI162" s="1">
        <v>48323.59</v>
      </c>
      <c r="AJ162">
        <v>46.8</v>
      </c>
      <c r="AK162">
        <v>28.86</v>
      </c>
      <c r="AL162">
        <v>34.72</v>
      </c>
      <c r="AM162">
        <v>4.4000000000000004</v>
      </c>
      <c r="AN162" s="1">
        <v>1278.03</v>
      </c>
      <c r="AO162">
        <v>1.0190999999999999</v>
      </c>
      <c r="AP162" s="1">
        <v>1324.48</v>
      </c>
      <c r="AQ162" s="1">
        <v>1788.69</v>
      </c>
      <c r="AR162" s="1">
        <v>5962.55</v>
      </c>
      <c r="AS162">
        <v>542.33000000000004</v>
      </c>
      <c r="AT162">
        <v>301.04000000000002</v>
      </c>
      <c r="AU162" s="1">
        <v>9919.09</v>
      </c>
      <c r="AV162" s="1">
        <v>5564.76</v>
      </c>
      <c r="AW162">
        <v>0.47189999999999999</v>
      </c>
      <c r="AX162" s="1">
        <v>4327.45</v>
      </c>
      <c r="AY162">
        <v>0.3669</v>
      </c>
      <c r="AZ162">
        <v>961.26</v>
      </c>
      <c r="BA162">
        <v>8.1500000000000003E-2</v>
      </c>
      <c r="BB162">
        <v>939.99</v>
      </c>
      <c r="BC162">
        <v>7.9699999999999993E-2</v>
      </c>
      <c r="BD162" s="1">
        <v>11793.46</v>
      </c>
      <c r="BE162" s="1">
        <v>3718.21</v>
      </c>
      <c r="BF162">
        <v>1.1532</v>
      </c>
      <c r="BG162">
        <v>0.54239999999999999</v>
      </c>
      <c r="BH162">
        <v>0.20730000000000001</v>
      </c>
      <c r="BI162">
        <v>0.1988</v>
      </c>
      <c r="BJ162">
        <v>3.6400000000000002E-2</v>
      </c>
      <c r="BK162">
        <v>1.5100000000000001E-2</v>
      </c>
    </row>
    <row r="163" spans="1:63" x14ac:dyDescent="0.25">
      <c r="A163" t="s">
        <v>162</v>
      </c>
      <c r="B163">
        <v>50682</v>
      </c>
      <c r="C163">
        <v>94.33</v>
      </c>
      <c r="D163">
        <v>11.28</v>
      </c>
      <c r="E163" s="1">
        <v>1063.94</v>
      </c>
      <c r="F163" s="1">
        <v>1063.1500000000001</v>
      </c>
      <c r="G163">
        <v>3.5000000000000001E-3</v>
      </c>
      <c r="H163">
        <v>8.9999999999999998E-4</v>
      </c>
      <c r="I163">
        <v>5.4000000000000003E-3</v>
      </c>
      <c r="J163">
        <v>8.0000000000000004E-4</v>
      </c>
      <c r="K163">
        <v>3.3500000000000002E-2</v>
      </c>
      <c r="L163">
        <v>0.93379999999999996</v>
      </c>
      <c r="M163">
        <v>2.2100000000000002E-2</v>
      </c>
      <c r="N163">
        <v>0.30459999999999998</v>
      </c>
      <c r="O163">
        <v>1.6000000000000001E-3</v>
      </c>
      <c r="P163">
        <v>0.1321</v>
      </c>
      <c r="Q163" s="1">
        <v>52512.86</v>
      </c>
      <c r="R163">
        <v>0.2802</v>
      </c>
      <c r="S163">
        <v>0.18140000000000001</v>
      </c>
      <c r="T163">
        <v>0.53839999999999999</v>
      </c>
      <c r="U163">
        <v>8.92</v>
      </c>
      <c r="V163" s="1">
        <v>63072.72</v>
      </c>
      <c r="W163">
        <v>115.73</v>
      </c>
      <c r="X163" s="1">
        <v>149272.56</v>
      </c>
      <c r="Y163">
        <v>0.90400000000000003</v>
      </c>
      <c r="Z163">
        <v>5.2200000000000003E-2</v>
      </c>
      <c r="AA163">
        <v>4.3700000000000003E-2</v>
      </c>
      <c r="AB163">
        <v>9.6000000000000002E-2</v>
      </c>
      <c r="AC163">
        <v>149.27000000000001</v>
      </c>
      <c r="AD163" s="1">
        <v>3552.88</v>
      </c>
      <c r="AE163">
        <v>468.29</v>
      </c>
      <c r="AF163" s="13">
        <v>125352</v>
      </c>
      <c r="AG163" s="79" t="s">
        <v>759</v>
      </c>
      <c r="AH163" s="1">
        <v>34801</v>
      </c>
      <c r="AI163" s="1">
        <v>53263.66</v>
      </c>
      <c r="AJ163">
        <v>38.36</v>
      </c>
      <c r="AK163">
        <v>22.8</v>
      </c>
      <c r="AL163">
        <v>27.38</v>
      </c>
      <c r="AM163">
        <v>4.3499999999999996</v>
      </c>
      <c r="AN163" s="1">
        <v>1480.12</v>
      </c>
      <c r="AO163">
        <v>1.3473999999999999</v>
      </c>
      <c r="AP163" s="1">
        <v>1321.4</v>
      </c>
      <c r="AQ163" s="1">
        <v>1876.03</v>
      </c>
      <c r="AR163" s="1">
        <v>5985.83</v>
      </c>
      <c r="AS163">
        <v>375.21</v>
      </c>
      <c r="AT163">
        <v>307.13</v>
      </c>
      <c r="AU163" s="1">
        <v>9865.59</v>
      </c>
      <c r="AV163" s="1">
        <v>5981.41</v>
      </c>
      <c r="AW163">
        <v>0.49390000000000001</v>
      </c>
      <c r="AX163" s="1">
        <v>4211.6899999999996</v>
      </c>
      <c r="AY163">
        <v>0.3478</v>
      </c>
      <c r="AZ163" s="1">
        <v>1303.53</v>
      </c>
      <c r="BA163">
        <v>0.1076</v>
      </c>
      <c r="BB163">
        <v>614.22</v>
      </c>
      <c r="BC163">
        <v>5.0700000000000002E-2</v>
      </c>
      <c r="BD163" s="1">
        <v>12110.85</v>
      </c>
      <c r="BE163" s="1">
        <v>5213.21</v>
      </c>
      <c r="BF163">
        <v>1.6285000000000001</v>
      </c>
      <c r="BG163">
        <v>0.53759999999999997</v>
      </c>
      <c r="BH163">
        <v>0.21970000000000001</v>
      </c>
      <c r="BI163">
        <v>0.1784</v>
      </c>
      <c r="BJ163">
        <v>3.9E-2</v>
      </c>
      <c r="BK163">
        <v>2.53E-2</v>
      </c>
    </row>
    <row r="164" spans="1:63" x14ac:dyDescent="0.25">
      <c r="A164" t="s">
        <v>163</v>
      </c>
      <c r="B164">
        <v>43943</v>
      </c>
      <c r="C164">
        <v>20.86</v>
      </c>
      <c r="D164">
        <v>312</v>
      </c>
      <c r="E164" s="1">
        <v>6507.49</v>
      </c>
      <c r="F164" s="1">
        <v>5359.12</v>
      </c>
      <c r="G164">
        <v>8.3000000000000001E-3</v>
      </c>
      <c r="H164">
        <v>1.1000000000000001E-3</v>
      </c>
      <c r="I164">
        <v>0.29060000000000002</v>
      </c>
      <c r="J164">
        <v>1.4E-3</v>
      </c>
      <c r="K164">
        <v>9.1300000000000006E-2</v>
      </c>
      <c r="L164">
        <v>0.52170000000000005</v>
      </c>
      <c r="M164">
        <v>8.5599999999999996E-2</v>
      </c>
      <c r="N164">
        <v>0.74990000000000001</v>
      </c>
      <c r="O164">
        <v>0.03</v>
      </c>
      <c r="P164">
        <v>0.1686</v>
      </c>
      <c r="Q164" s="1">
        <v>57876.72</v>
      </c>
      <c r="R164">
        <v>0.29459999999999997</v>
      </c>
      <c r="S164">
        <v>0.15570000000000001</v>
      </c>
      <c r="T164">
        <v>0.54969999999999997</v>
      </c>
      <c r="U164">
        <v>39.22</v>
      </c>
      <c r="V164" s="1">
        <v>80855.63</v>
      </c>
      <c r="W164">
        <v>163.56</v>
      </c>
      <c r="X164" s="1">
        <v>89218.89</v>
      </c>
      <c r="Y164">
        <v>0.68679999999999997</v>
      </c>
      <c r="Z164">
        <v>0.2681</v>
      </c>
      <c r="AA164">
        <v>4.4999999999999998E-2</v>
      </c>
      <c r="AB164">
        <v>0.31319999999999998</v>
      </c>
      <c r="AC164">
        <v>89.22</v>
      </c>
      <c r="AD164" s="1">
        <v>3972.24</v>
      </c>
      <c r="AE164">
        <v>514.49</v>
      </c>
      <c r="AF164" s="13">
        <v>91003.7</v>
      </c>
      <c r="AG164" s="79" t="s">
        <v>759</v>
      </c>
      <c r="AH164" s="1">
        <v>27147</v>
      </c>
      <c r="AI164" s="1">
        <v>40992.83</v>
      </c>
      <c r="AJ164">
        <v>63.01</v>
      </c>
      <c r="AK164">
        <v>44.51</v>
      </c>
      <c r="AL164">
        <v>49.73</v>
      </c>
      <c r="AM164">
        <v>4.6100000000000003</v>
      </c>
      <c r="AN164">
        <v>768.05</v>
      </c>
      <c r="AO164">
        <v>1.2803</v>
      </c>
      <c r="AP164" s="1">
        <v>1506.7</v>
      </c>
      <c r="AQ164" s="1">
        <v>2123.96</v>
      </c>
      <c r="AR164" s="1">
        <v>6467.21</v>
      </c>
      <c r="AS164">
        <v>708.5</v>
      </c>
      <c r="AT164">
        <v>440.87</v>
      </c>
      <c r="AU164" s="1">
        <v>11247.23</v>
      </c>
      <c r="AV164" s="1">
        <v>7898.21</v>
      </c>
      <c r="AW164">
        <v>0.54910000000000003</v>
      </c>
      <c r="AX164" s="1">
        <v>4336.6899999999996</v>
      </c>
      <c r="AY164">
        <v>0.30149999999999999</v>
      </c>
      <c r="AZ164">
        <v>728.16</v>
      </c>
      <c r="BA164">
        <v>5.0599999999999999E-2</v>
      </c>
      <c r="BB164" s="1">
        <v>1421.04</v>
      </c>
      <c r="BC164">
        <v>9.8799999999999999E-2</v>
      </c>
      <c r="BD164" s="1">
        <v>14384.1</v>
      </c>
      <c r="BE164" s="1">
        <v>4462.6899999999996</v>
      </c>
      <c r="BF164">
        <v>1.9549000000000001</v>
      </c>
      <c r="BG164">
        <v>0.49690000000000001</v>
      </c>
      <c r="BH164">
        <v>0.19689999999999999</v>
      </c>
      <c r="BI164">
        <v>0.26429999999999998</v>
      </c>
      <c r="BJ164">
        <v>2.8000000000000001E-2</v>
      </c>
      <c r="BK164">
        <v>1.3899999999999999E-2</v>
      </c>
    </row>
    <row r="165" spans="1:63" x14ac:dyDescent="0.25">
      <c r="A165" t="s">
        <v>164</v>
      </c>
      <c r="B165">
        <v>43950</v>
      </c>
      <c r="C165">
        <v>20</v>
      </c>
      <c r="D165">
        <v>331.25</v>
      </c>
      <c r="E165" s="1">
        <v>6625.03</v>
      </c>
      <c r="F165" s="1">
        <v>5430.24</v>
      </c>
      <c r="G165">
        <v>9.2999999999999992E-3</v>
      </c>
      <c r="H165">
        <v>1.2999999999999999E-3</v>
      </c>
      <c r="I165">
        <v>0.3523</v>
      </c>
      <c r="J165">
        <v>1.2999999999999999E-3</v>
      </c>
      <c r="K165">
        <v>9.3600000000000003E-2</v>
      </c>
      <c r="L165">
        <v>0.45800000000000002</v>
      </c>
      <c r="M165">
        <v>8.4199999999999997E-2</v>
      </c>
      <c r="N165">
        <v>0.75280000000000002</v>
      </c>
      <c r="O165">
        <v>3.3500000000000002E-2</v>
      </c>
      <c r="P165">
        <v>0.16880000000000001</v>
      </c>
      <c r="Q165" s="1">
        <v>58021.15</v>
      </c>
      <c r="R165">
        <v>0.33050000000000002</v>
      </c>
      <c r="S165">
        <v>0.15820000000000001</v>
      </c>
      <c r="T165">
        <v>0.51129999999999998</v>
      </c>
      <c r="U165">
        <v>41.08</v>
      </c>
      <c r="V165" s="1">
        <v>82325.47</v>
      </c>
      <c r="W165">
        <v>158.82</v>
      </c>
      <c r="X165" s="1">
        <v>84946.51</v>
      </c>
      <c r="Y165">
        <v>0.68640000000000001</v>
      </c>
      <c r="Z165">
        <v>0.26600000000000001</v>
      </c>
      <c r="AA165">
        <v>4.7600000000000003E-2</v>
      </c>
      <c r="AB165">
        <v>0.31359999999999999</v>
      </c>
      <c r="AC165">
        <v>84.95</v>
      </c>
      <c r="AD165" s="1">
        <v>3824.78</v>
      </c>
      <c r="AE165">
        <v>497.58</v>
      </c>
      <c r="AF165" s="13">
        <v>87042.35</v>
      </c>
      <c r="AG165" s="79" t="s">
        <v>759</v>
      </c>
      <c r="AH165" s="1">
        <v>27695</v>
      </c>
      <c r="AI165" s="1">
        <v>40822.44</v>
      </c>
      <c r="AJ165">
        <v>65.08</v>
      </c>
      <c r="AK165">
        <v>44.85</v>
      </c>
      <c r="AL165">
        <v>50.85</v>
      </c>
      <c r="AM165">
        <v>4.68</v>
      </c>
      <c r="AN165" s="1">
        <v>1044.1400000000001</v>
      </c>
      <c r="AO165">
        <v>1.2632000000000001</v>
      </c>
      <c r="AP165" s="1">
        <v>1599.06</v>
      </c>
      <c r="AQ165" s="1">
        <v>2144.98</v>
      </c>
      <c r="AR165" s="1">
        <v>6450.32</v>
      </c>
      <c r="AS165">
        <v>725.1</v>
      </c>
      <c r="AT165">
        <v>482.72</v>
      </c>
      <c r="AU165" s="1">
        <v>11402.19</v>
      </c>
      <c r="AV165" s="1">
        <v>8193.4599999999991</v>
      </c>
      <c r="AW165">
        <v>0.5625</v>
      </c>
      <c r="AX165" s="1">
        <v>4189.08</v>
      </c>
      <c r="AY165">
        <v>0.28760000000000002</v>
      </c>
      <c r="AZ165">
        <v>710.75</v>
      </c>
      <c r="BA165">
        <v>4.8800000000000003E-2</v>
      </c>
      <c r="BB165" s="1">
        <v>1473.89</v>
      </c>
      <c r="BC165">
        <v>0.1012</v>
      </c>
      <c r="BD165" s="1">
        <v>14567.19</v>
      </c>
      <c r="BE165" s="1">
        <v>4694.5600000000004</v>
      </c>
      <c r="BF165">
        <v>2.1274999999999999</v>
      </c>
      <c r="BG165">
        <v>0.495</v>
      </c>
      <c r="BH165">
        <v>0.19409999999999999</v>
      </c>
      <c r="BI165">
        <v>0.26910000000000001</v>
      </c>
      <c r="BJ165">
        <v>2.8899999999999999E-2</v>
      </c>
      <c r="BK165">
        <v>1.29E-2</v>
      </c>
    </row>
    <row r="166" spans="1:63" x14ac:dyDescent="0.25">
      <c r="A166" t="s">
        <v>165</v>
      </c>
      <c r="B166">
        <v>47050</v>
      </c>
      <c r="C166">
        <v>87.86</v>
      </c>
      <c r="D166">
        <v>13.95</v>
      </c>
      <c r="E166" s="1">
        <v>1225.93</v>
      </c>
      <c r="F166" s="1">
        <v>1228.8499999999999</v>
      </c>
      <c r="G166">
        <v>3.8999999999999998E-3</v>
      </c>
      <c r="H166">
        <v>5.9999999999999995E-4</v>
      </c>
      <c r="I166">
        <v>5.4999999999999997E-3</v>
      </c>
      <c r="J166">
        <v>1.2999999999999999E-3</v>
      </c>
      <c r="K166">
        <v>3.9899999999999998E-2</v>
      </c>
      <c r="L166">
        <v>0.92700000000000005</v>
      </c>
      <c r="M166">
        <v>2.18E-2</v>
      </c>
      <c r="N166">
        <v>0.30259999999999998</v>
      </c>
      <c r="O166">
        <v>2.5999999999999999E-3</v>
      </c>
      <c r="P166">
        <v>0.12770000000000001</v>
      </c>
      <c r="Q166" s="1">
        <v>53337.279999999999</v>
      </c>
      <c r="R166">
        <v>0.34089999999999998</v>
      </c>
      <c r="S166">
        <v>0.16750000000000001</v>
      </c>
      <c r="T166">
        <v>0.49159999999999998</v>
      </c>
      <c r="U166">
        <v>10.8</v>
      </c>
      <c r="V166" s="1">
        <v>63929.39</v>
      </c>
      <c r="W166">
        <v>109.2</v>
      </c>
      <c r="X166" s="1">
        <v>158754.82</v>
      </c>
      <c r="Y166">
        <v>0.87749999999999995</v>
      </c>
      <c r="Z166">
        <v>7.4499999999999997E-2</v>
      </c>
      <c r="AA166">
        <v>4.8000000000000001E-2</v>
      </c>
      <c r="AB166">
        <v>0.1225</v>
      </c>
      <c r="AC166">
        <v>158.75</v>
      </c>
      <c r="AD166" s="1">
        <v>4394.6400000000003</v>
      </c>
      <c r="AE166">
        <v>561.02</v>
      </c>
      <c r="AF166" s="13">
        <v>141263.32999999999</v>
      </c>
      <c r="AG166" s="79" t="s">
        <v>759</v>
      </c>
      <c r="AH166" s="1">
        <v>34834</v>
      </c>
      <c r="AI166" s="1">
        <v>55483.47</v>
      </c>
      <c r="AJ166">
        <v>44.13</v>
      </c>
      <c r="AK166">
        <v>26.29</v>
      </c>
      <c r="AL166">
        <v>31.01</v>
      </c>
      <c r="AM166">
        <v>4.41</v>
      </c>
      <c r="AN166" s="1">
        <v>1582.91</v>
      </c>
      <c r="AO166">
        <v>1.2169000000000001</v>
      </c>
      <c r="AP166" s="1">
        <v>1383.94</v>
      </c>
      <c r="AQ166" s="1">
        <v>1886.02</v>
      </c>
      <c r="AR166" s="1">
        <v>5865.68</v>
      </c>
      <c r="AS166">
        <v>503.21</v>
      </c>
      <c r="AT166">
        <v>320.11</v>
      </c>
      <c r="AU166" s="1">
        <v>9958.9500000000007</v>
      </c>
      <c r="AV166" s="1">
        <v>5313.9</v>
      </c>
      <c r="AW166">
        <v>0.44540000000000002</v>
      </c>
      <c r="AX166" s="1">
        <v>4522.26</v>
      </c>
      <c r="AY166">
        <v>0.37909999999999999</v>
      </c>
      <c r="AZ166" s="1">
        <v>1467.36</v>
      </c>
      <c r="BA166">
        <v>0.123</v>
      </c>
      <c r="BB166">
        <v>626.41999999999996</v>
      </c>
      <c r="BC166">
        <v>5.2499999999999998E-2</v>
      </c>
      <c r="BD166" s="1">
        <v>11929.94</v>
      </c>
      <c r="BE166" s="1">
        <v>4609.54</v>
      </c>
      <c r="BF166">
        <v>1.2107000000000001</v>
      </c>
      <c r="BG166">
        <v>0.54110000000000003</v>
      </c>
      <c r="BH166">
        <v>0.2162</v>
      </c>
      <c r="BI166">
        <v>0.18720000000000001</v>
      </c>
      <c r="BJ166">
        <v>3.8899999999999997E-2</v>
      </c>
      <c r="BK166">
        <v>1.6500000000000001E-2</v>
      </c>
    </row>
    <row r="167" spans="1:63" x14ac:dyDescent="0.25">
      <c r="A167" t="s">
        <v>166</v>
      </c>
      <c r="B167">
        <v>50328</v>
      </c>
      <c r="C167">
        <v>74</v>
      </c>
      <c r="D167">
        <v>16.16</v>
      </c>
      <c r="E167" s="1">
        <v>1195.75</v>
      </c>
      <c r="F167" s="1">
        <v>1194.94</v>
      </c>
      <c r="G167">
        <v>7.4999999999999997E-3</v>
      </c>
      <c r="H167">
        <v>6.9999999999999999E-4</v>
      </c>
      <c r="I167">
        <v>6.1999999999999998E-3</v>
      </c>
      <c r="J167">
        <v>8.9999999999999998E-4</v>
      </c>
      <c r="K167">
        <v>1.7500000000000002E-2</v>
      </c>
      <c r="L167">
        <v>0.94689999999999996</v>
      </c>
      <c r="M167">
        <v>2.0299999999999999E-2</v>
      </c>
      <c r="N167">
        <v>0.20749999999999999</v>
      </c>
      <c r="O167">
        <v>5.7000000000000002E-3</v>
      </c>
      <c r="P167">
        <v>0.10299999999999999</v>
      </c>
      <c r="Q167" s="1">
        <v>54092.959999999999</v>
      </c>
      <c r="R167">
        <v>0.27510000000000001</v>
      </c>
      <c r="S167">
        <v>0.18029999999999999</v>
      </c>
      <c r="T167">
        <v>0.54469999999999996</v>
      </c>
      <c r="U167">
        <v>10</v>
      </c>
      <c r="V167" s="1">
        <v>72509.899999999994</v>
      </c>
      <c r="W167">
        <v>116.92</v>
      </c>
      <c r="X167" s="1">
        <v>178737.87</v>
      </c>
      <c r="Y167">
        <v>0.87480000000000002</v>
      </c>
      <c r="Z167">
        <v>7.1199999999999999E-2</v>
      </c>
      <c r="AA167">
        <v>5.3999999999999999E-2</v>
      </c>
      <c r="AB167">
        <v>0.12520000000000001</v>
      </c>
      <c r="AC167">
        <v>178.74</v>
      </c>
      <c r="AD167" s="1">
        <v>4871.01</v>
      </c>
      <c r="AE167">
        <v>618.79999999999995</v>
      </c>
      <c r="AF167" s="13">
        <v>161709.57999999999</v>
      </c>
      <c r="AG167" s="79" t="s">
        <v>759</v>
      </c>
      <c r="AH167" s="1">
        <v>39465</v>
      </c>
      <c r="AI167" s="1">
        <v>68288.75</v>
      </c>
      <c r="AJ167">
        <v>40.56</v>
      </c>
      <c r="AK167">
        <v>25.57</v>
      </c>
      <c r="AL167">
        <v>28.46</v>
      </c>
      <c r="AM167">
        <v>4.6399999999999997</v>
      </c>
      <c r="AN167" s="1">
        <v>1818.77</v>
      </c>
      <c r="AO167">
        <v>1.1013999999999999</v>
      </c>
      <c r="AP167" s="1">
        <v>1364.91</v>
      </c>
      <c r="AQ167" s="1">
        <v>1909.83</v>
      </c>
      <c r="AR167" s="1">
        <v>5746.22</v>
      </c>
      <c r="AS167">
        <v>428.54</v>
      </c>
      <c r="AT167">
        <v>304.19</v>
      </c>
      <c r="AU167" s="1">
        <v>9753.7000000000007</v>
      </c>
      <c r="AV167" s="1">
        <v>4423.59</v>
      </c>
      <c r="AW167">
        <v>0.3805</v>
      </c>
      <c r="AX167" s="1">
        <v>5505.89</v>
      </c>
      <c r="AY167">
        <v>0.47360000000000002</v>
      </c>
      <c r="AZ167" s="1">
        <v>1266.81</v>
      </c>
      <c r="BA167">
        <v>0.109</v>
      </c>
      <c r="BB167">
        <v>429.91</v>
      </c>
      <c r="BC167">
        <v>3.6999999999999998E-2</v>
      </c>
      <c r="BD167" s="1">
        <v>11626.2</v>
      </c>
      <c r="BE167" s="1">
        <v>3609.92</v>
      </c>
      <c r="BF167">
        <v>0.73980000000000001</v>
      </c>
      <c r="BG167">
        <v>0.52900000000000003</v>
      </c>
      <c r="BH167">
        <v>0.2127</v>
      </c>
      <c r="BI167">
        <v>0.19289999999999999</v>
      </c>
      <c r="BJ167">
        <v>3.9E-2</v>
      </c>
      <c r="BK167">
        <v>2.63E-2</v>
      </c>
    </row>
    <row r="168" spans="1:63" x14ac:dyDescent="0.25">
      <c r="A168" t="s">
        <v>167</v>
      </c>
      <c r="B168">
        <v>43968</v>
      </c>
      <c r="C168">
        <v>25.86</v>
      </c>
      <c r="D168">
        <v>224.02</v>
      </c>
      <c r="E168" s="1">
        <v>5792.55</v>
      </c>
      <c r="F168" s="1">
        <v>5437.51</v>
      </c>
      <c r="G168">
        <v>1.67E-2</v>
      </c>
      <c r="H168">
        <v>1.1000000000000001E-3</v>
      </c>
      <c r="I168">
        <v>0.14760000000000001</v>
      </c>
      <c r="J168">
        <v>1.2999999999999999E-3</v>
      </c>
      <c r="K168">
        <v>5.3400000000000003E-2</v>
      </c>
      <c r="L168">
        <v>0.70479999999999998</v>
      </c>
      <c r="M168">
        <v>7.51E-2</v>
      </c>
      <c r="N168">
        <v>0.54690000000000005</v>
      </c>
      <c r="O168">
        <v>2.53E-2</v>
      </c>
      <c r="P168">
        <v>0.1459</v>
      </c>
      <c r="Q168" s="1">
        <v>57775.51</v>
      </c>
      <c r="R168">
        <v>0.30109999999999998</v>
      </c>
      <c r="S168">
        <v>0.1759</v>
      </c>
      <c r="T168">
        <v>0.52300000000000002</v>
      </c>
      <c r="U168">
        <v>32.06</v>
      </c>
      <c r="V168" s="1">
        <v>85291.99</v>
      </c>
      <c r="W168">
        <v>177.59</v>
      </c>
      <c r="X168" s="1">
        <v>126893.92</v>
      </c>
      <c r="Y168">
        <v>0.70720000000000005</v>
      </c>
      <c r="Z168">
        <v>0.25190000000000001</v>
      </c>
      <c r="AA168">
        <v>4.1000000000000002E-2</v>
      </c>
      <c r="AB168">
        <v>0.2928</v>
      </c>
      <c r="AC168">
        <v>126.89</v>
      </c>
      <c r="AD168" s="1">
        <v>5113.0200000000004</v>
      </c>
      <c r="AE168">
        <v>614.15</v>
      </c>
      <c r="AF168" s="13">
        <v>125152.52</v>
      </c>
      <c r="AG168" s="79" t="s">
        <v>759</v>
      </c>
      <c r="AH168" s="1">
        <v>30935</v>
      </c>
      <c r="AI168" s="1">
        <v>49719.26</v>
      </c>
      <c r="AJ168">
        <v>64.290000000000006</v>
      </c>
      <c r="AK168">
        <v>38.840000000000003</v>
      </c>
      <c r="AL168">
        <v>44.63</v>
      </c>
      <c r="AM168">
        <v>5.15</v>
      </c>
      <c r="AN168" s="1">
        <v>1155.0899999999999</v>
      </c>
      <c r="AO168">
        <v>1.0873999999999999</v>
      </c>
      <c r="AP168" s="1">
        <v>1241.31</v>
      </c>
      <c r="AQ168" s="1">
        <v>1933.65</v>
      </c>
      <c r="AR168" s="1">
        <v>6159.51</v>
      </c>
      <c r="AS168">
        <v>623.99</v>
      </c>
      <c r="AT168">
        <v>354.73</v>
      </c>
      <c r="AU168" s="1">
        <v>10313.19</v>
      </c>
      <c r="AV168" s="1">
        <v>5430.2</v>
      </c>
      <c r="AW168">
        <v>0.44019999999999998</v>
      </c>
      <c r="AX168" s="1">
        <v>5106.45</v>
      </c>
      <c r="AY168">
        <v>0.41399999999999998</v>
      </c>
      <c r="AZ168">
        <v>891.13</v>
      </c>
      <c r="BA168">
        <v>7.22E-2</v>
      </c>
      <c r="BB168">
        <v>907.22</v>
      </c>
      <c r="BC168">
        <v>7.3499999999999996E-2</v>
      </c>
      <c r="BD168" s="1">
        <v>12335</v>
      </c>
      <c r="BE168" s="1">
        <v>3572.13</v>
      </c>
      <c r="BF168">
        <v>0.96</v>
      </c>
      <c r="BG168">
        <v>0.54090000000000005</v>
      </c>
      <c r="BH168">
        <v>0.2142</v>
      </c>
      <c r="BI168">
        <v>0.19589999999999999</v>
      </c>
      <c r="BJ168">
        <v>3.4099999999999998E-2</v>
      </c>
      <c r="BK168">
        <v>1.49E-2</v>
      </c>
    </row>
    <row r="169" spans="1:63" x14ac:dyDescent="0.25">
      <c r="A169" t="s">
        <v>168</v>
      </c>
      <c r="B169">
        <v>46102</v>
      </c>
      <c r="C169">
        <v>32.71</v>
      </c>
      <c r="D169">
        <v>261.55</v>
      </c>
      <c r="E169" s="1">
        <v>8556.31</v>
      </c>
      <c r="F169" s="1">
        <v>8059.39</v>
      </c>
      <c r="G169">
        <v>2.4899999999999999E-2</v>
      </c>
      <c r="H169">
        <v>8.9999999999999998E-4</v>
      </c>
      <c r="I169">
        <v>0.1346</v>
      </c>
      <c r="J169">
        <v>1.1999999999999999E-3</v>
      </c>
      <c r="K169">
        <v>6.54E-2</v>
      </c>
      <c r="L169">
        <v>0.70889999999999997</v>
      </c>
      <c r="M169">
        <v>6.4000000000000001E-2</v>
      </c>
      <c r="N169">
        <v>0.45150000000000001</v>
      </c>
      <c r="O169">
        <v>4.2900000000000001E-2</v>
      </c>
      <c r="P169">
        <v>0.14460000000000001</v>
      </c>
      <c r="Q169" s="1">
        <v>61917.47</v>
      </c>
      <c r="R169">
        <v>0.28399999999999997</v>
      </c>
      <c r="S169">
        <v>0.1643</v>
      </c>
      <c r="T169">
        <v>0.55169999999999997</v>
      </c>
      <c r="U169">
        <v>45.12</v>
      </c>
      <c r="V169" s="1">
        <v>89642.55</v>
      </c>
      <c r="W169">
        <v>187.43</v>
      </c>
      <c r="X169" s="1">
        <v>144796.37</v>
      </c>
      <c r="Y169">
        <v>0.73699999999999999</v>
      </c>
      <c r="Z169">
        <v>0.2286</v>
      </c>
      <c r="AA169">
        <v>3.4299999999999997E-2</v>
      </c>
      <c r="AB169">
        <v>0.26300000000000001</v>
      </c>
      <c r="AC169">
        <v>144.80000000000001</v>
      </c>
      <c r="AD169" s="1">
        <v>6332.53</v>
      </c>
      <c r="AE169">
        <v>775.74</v>
      </c>
      <c r="AF169" s="13">
        <v>152903.51</v>
      </c>
      <c r="AG169" s="79" t="s">
        <v>759</v>
      </c>
      <c r="AH169" s="1">
        <v>34478</v>
      </c>
      <c r="AI169" s="1">
        <v>55302.55</v>
      </c>
      <c r="AJ169">
        <v>66.959999999999994</v>
      </c>
      <c r="AK169">
        <v>40.520000000000003</v>
      </c>
      <c r="AL169">
        <v>46.39</v>
      </c>
      <c r="AM169">
        <v>4.91</v>
      </c>
      <c r="AN169" s="1">
        <v>1163.55</v>
      </c>
      <c r="AO169">
        <v>1.002</v>
      </c>
      <c r="AP169" s="1">
        <v>1326.05</v>
      </c>
      <c r="AQ169" s="1">
        <v>1902.66</v>
      </c>
      <c r="AR169" s="1">
        <v>6453.67</v>
      </c>
      <c r="AS169">
        <v>675.56</v>
      </c>
      <c r="AT169">
        <v>389.59</v>
      </c>
      <c r="AU169" s="1">
        <v>10747.54</v>
      </c>
      <c r="AV169" s="1">
        <v>4859.22</v>
      </c>
      <c r="AW169">
        <v>0.38850000000000001</v>
      </c>
      <c r="AX169" s="1">
        <v>6106.93</v>
      </c>
      <c r="AY169">
        <v>0.48820000000000002</v>
      </c>
      <c r="AZ169">
        <v>788.42</v>
      </c>
      <c r="BA169">
        <v>6.3E-2</v>
      </c>
      <c r="BB169">
        <v>753.59</v>
      </c>
      <c r="BC169">
        <v>6.0199999999999997E-2</v>
      </c>
      <c r="BD169" s="1">
        <v>12508.17</v>
      </c>
      <c r="BE169" s="1">
        <v>2880.7</v>
      </c>
      <c r="BF169">
        <v>0.63100000000000001</v>
      </c>
      <c r="BG169">
        <v>0.56159999999999999</v>
      </c>
      <c r="BH169">
        <v>0.2114</v>
      </c>
      <c r="BI169">
        <v>0.1769</v>
      </c>
      <c r="BJ169">
        <v>3.0700000000000002E-2</v>
      </c>
      <c r="BK169">
        <v>1.9300000000000001E-2</v>
      </c>
    </row>
    <row r="170" spans="1:63" x14ac:dyDescent="0.25">
      <c r="A170" t="s">
        <v>169</v>
      </c>
      <c r="B170">
        <v>47621</v>
      </c>
      <c r="C170">
        <v>89.24</v>
      </c>
      <c r="D170">
        <v>11.84</v>
      </c>
      <c r="E170" s="1">
        <v>1056.25</v>
      </c>
      <c r="F170" s="1">
        <v>1046.19</v>
      </c>
      <c r="G170">
        <v>1.8E-3</v>
      </c>
      <c r="H170">
        <v>5.0000000000000001E-4</v>
      </c>
      <c r="I170">
        <v>5.4000000000000003E-3</v>
      </c>
      <c r="J170">
        <v>8.9999999999999998E-4</v>
      </c>
      <c r="K170">
        <v>1.26E-2</v>
      </c>
      <c r="L170">
        <v>0.96099999999999997</v>
      </c>
      <c r="M170">
        <v>1.78E-2</v>
      </c>
      <c r="N170">
        <v>0.37719999999999998</v>
      </c>
      <c r="O170">
        <v>1.1999999999999999E-3</v>
      </c>
      <c r="P170">
        <v>0.13250000000000001</v>
      </c>
      <c r="Q170" s="1">
        <v>50802.720000000001</v>
      </c>
      <c r="R170">
        <v>0.25319999999999998</v>
      </c>
      <c r="S170">
        <v>0.17369999999999999</v>
      </c>
      <c r="T170">
        <v>0.57310000000000005</v>
      </c>
      <c r="U170">
        <v>9.31</v>
      </c>
      <c r="V170" s="1">
        <v>61048.73</v>
      </c>
      <c r="W170">
        <v>110.04</v>
      </c>
      <c r="X170" s="1">
        <v>128780.62</v>
      </c>
      <c r="Y170">
        <v>0.92010000000000003</v>
      </c>
      <c r="Z170">
        <v>4.3799999999999999E-2</v>
      </c>
      <c r="AA170">
        <v>3.61E-2</v>
      </c>
      <c r="AB170">
        <v>7.9899999999999999E-2</v>
      </c>
      <c r="AC170">
        <v>128.78</v>
      </c>
      <c r="AD170" s="1">
        <v>3089.04</v>
      </c>
      <c r="AE170">
        <v>434.26</v>
      </c>
      <c r="AF170" s="13">
        <v>111439.03999999999</v>
      </c>
      <c r="AG170" s="79" t="s">
        <v>759</v>
      </c>
      <c r="AH170" s="1">
        <v>33570</v>
      </c>
      <c r="AI170" s="1">
        <v>49541.13</v>
      </c>
      <c r="AJ170">
        <v>34.479999999999997</v>
      </c>
      <c r="AK170">
        <v>23.44</v>
      </c>
      <c r="AL170">
        <v>26.71</v>
      </c>
      <c r="AM170">
        <v>4.57</v>
      </c>
      <c r="AN170" s="1">
        <v>1200.53</v>
      </c>
      <c r="AO170">
        <v>1.2363999999999999</v>
      </c>
      <c r="AP170" s="1">
        <v>1312.39</v>
      </c>
      <c r="AQ170" s="1">
        <v>2044.61</v>
      </c>
      <c r="AR170" s="1">
        <v>5704.53</v>
      </c>
      <c r="AS170">
        <v>429.21</v>
      </c>
      <c r="AT170">
        <v>296.88</v>
      </c>
      <c r="AU170" s="1">
        <v>9787.61</v>
      </c>
      <c r="AV170" s="1">
        <v>6742.44</v>
      </c>
      <c r="AW170">
        <v>0.55800000000000005</v>
      </c>
      <c r="AX170" s="1">
        <v>3309.8</v>
      </c>
      <c r="AY170">
        <v>0.27389999999999998</v>
      </c>
      <c r="AZ170" s="1">
        <v>1333.58</v>
      </c>
      <c r="BA170">
        <v>0.1104</v>
      </c>
      <c r="BB170">
        <v>696.61</v>
      </c>
      <c r="BC170">
        <v>5.7700000000000001E-2</v>
      </c>
      <c r="BD170" s="1">
        <v>12082.43</v>
      </c>
      <c r="BE170" s="1">
        <v>6054.31</v>
      </c>
      <c r="BF170">
        <v>2.2414999999999998</v>
      </c>
      <c r="BG170">
        <v>0.52010000000000001</v>
      </c>
      <c r="BH170">
        <v>0.21540000000000001</v>
      </c>
      <c r="BI170">
        <v>0.1976</v>
      </c>
      <c r="BJ170">
        <v>3.7499999999999999E-2</v>
      </c>
      <c r="BK170">
        <v>2.9499999999999998E-2</v>
      </c>
    </row>
    <row r="171" spans="1:63" x14ac:dyDescent="0.25">
      <c r="A171" t="s">
        <v>170</v>
      </c>
      <c r="B171">
        <v>46870</v>
      </c>
      <c r="C171">
        <v>89.95</v>
      </c>
      <c r="D171">
        <v>18.21</v>
      </c>
      <c r="E171" s="1">
        <v>1638.27</v>
      </c>
      <c r="F171" s="1">
        <v>1593.95</v>
      </c>
      <c r="G171">
        <v>3.7000000000000002E-3</v>
      </c>
      <c r="H171">
        <v>4.0000000000000002E-4</v>
      </c>
      <c r="I171">
        <v>6.1000000000000004E-3</v>
      </c>
      <c r="J171">
        <v>1.1000000000000001E-3</v>
      </c>
      <c r="K171">
        <v>1.12E-2</v>
      </c>
      <c r="L171">
        <v>0.96040000000000003</v>
      </c>
      <c r="M171">
        <v>1.7100000000000001E-2</v>
      </c>
      <c r="N171">
        <v>0.35110000000000002</v>
      </c>
      <c r="O171">
        <v>1.4E-3</v>
      </c>
      <c r="P171">
        <v>0.12239999999999999</v>
      </c>
      <c r="Q171" s="1">
        <v>52302.23</v>
      </c>
      <c r="R171">
        <v>0.28989999999999999</v>
      </c>
      <c r="S171">
        <v>0.184</v>
      </c>
      <c r="T171">
        <v>0.5262</v>
      </c>
      <c r="U171">
        <v>12.52</v>
      </c>
      <c r="V171" s="1">
        <v>67721.86</v>
      </c>
      <c r="W171">
        <v>126.08</v>
      </c>
      <c r="X171" s="1">
        <v>142201.75</v>
      </c>
      <c r="Y171">
        <v>0.84730000000000005</v>
      </c>
      <c r="Z171">
        <v>8.77E-2</v>
      </c>
      <c r="AA171">
        <v>6.5000000000000002E-2</v>
      </c>
      <c r="AB171">
        <v>0.1527</v>
      </c>
      <c r="AC171">
        <v>142.19999999999999</v>
      </c>
      <c r="AD171" s="1">
        <v>4030.16</v>
      </c>
      <c r="AE171">
        <v>511.73</v>
      </c>
      <c r="AF171" s="13">
        <v>136344.63</v>
      </c>
      <c r="AG171" s="79" t="s">
        <v>759</v>
      </c>
      <c r="AH171" s="1">
        <v>34648</v>
      </c>
      <c r="AI171" s="1">
        <v>53307.24</v>
      </c>
      <c r="AJ171">
        <v>45.22</v>
      </c>
      <c r="AK171">
        <v>27.27</v>
      </c>
      <c r="AL171">
        <v>30.4</v>
      </c>
      <c r="AM171">
        <v>4.66</v>
      </c>
      <c r="AN171" s="1">
        <v>1383.3</v>
      </c>
      <c r="AO171">
        <v>1.0478000000000001</v>
      </c>
      <c r="AP171" s="1">
        <v>1302.06</v>
      </c>
      <c r="AQ171" s="1">
        <v>1977.66</v>
      </c>
      <c r="AR171" s="1">
        <v>5621.9</v>
      </c>
      <c r="AS171">
        <v>441.45</v>
      </c>
      <c r="AT171">
        <v>309.13</v>
      </c>
      <c r="AU171" s="1">
        <v>9652.19</v>
      </c>
      <c r="AV171" s="1">
        <v>5462.99</v>
      </c>
      <c r="AW171">
        <v>0.48020000000000002</v>
      </c>
      <c r="AX171" s="1">
        <v>4091.31</v>
      </c>
      <c r="AY171">
        <v>0.35959999999999998</v>
      </c>
      <c r="AZ171" s="1">
        <v>1173.6199999999999</v>
      </c>
      <c r="BA171">
        <v>0.1032</v>
      </c>
      <c r="BB171">
        <v>648.57000000000005</v>
      </c>
      <c r="BC171">
        <v>5.7000000000000002E-2</v>
      </c>
      <c r="BD171" s="1">
        <v>11376.49</v>
      </c>
      <c r="BE171" s="1">
        <v>4664.78</v>
      </c>
      <c r="BF171">
        <v>1.2813000000000001</v>
      </c>
      <c r="BG171">
        <v>0.54090000000000005</v>
      </c>
      <c r="BH171">
        <v>0.22620000000000001</v>
      </c>
      <c r="BI171">
        <v>0.1749</v>
      </c>
      <c r="BJ171">
        <v>3.8699999999999998E-2</v>
      </c>
      <c r="BK171">
        <v>1.9300000000000001E-2</v>
      </c>
    </row>
    <row r="172" spans="1:63" x14ac:dyDescent="0.25">
      <c r="A172" t="s">
        <v>171</v>
      </c>
      <c r="B172">
        <v>47936</v>
      </c>
      <c r="C172">
        <v>76.52</v>
      </c>
      <c r="D172">
        <v>20.72</v>
      </c>
      <c r="E172" s="1">
        <v>1585.68</v>
      </c>
      <c r="F172" s="1">
        <v>1532.81</v>
      </c>
      <c r="G172">
        <v>2E-3</v>
      </c>
      <c r="H172">
        <v>5.0000000000000001E-4</v>
      </c>
      <c r="I172">
        <v>6.4999999999999997E-3</v>
      </c>
      <c r="J172">
        <v>1E-3</v>
      </c>
      <c r="K172">
        <v>1.41E-2</v>
      </c>
      <c r="L172">
        <v>0.95640000000000003</v>
      </c>
      <c r="M172">
        <v>1.95E-2</v>
      </c>
      <c r="N172">
        <v>0.42580000000000001</v>
      </c>
      <c r="O172">
        <v>1.1000000000000001E-3</v>
      </c>
      <c r="P172">
        <v>0.13489999999999999</v>
      </c>
      <c r="Q172" s="1">
        <v>51662.31</v>
      </c>
      <c r="R172">
        <v>0.27029999999999998</v>
      </c>
      <c r="S172">
        <v>0.1739</v>
      </c>
      <c r="T172">
        <v>0.55579999999999996</v>
      </c>
      <c r="U172">
        <v>11</v>
      </c>
      <c r="V172" s="1">
        <v>70787.06</v>
      </c>
      <c r="W172">
        <v>138.43</v>
      </c>
      <c r="X172" s="1">
        <v>122253.86</v>
      </c>
      <c r="Y172">
        <v>0.88280000000000003</v>
      </c>
      <c r="Z172">
        <v>6.5799999999999997E-2</v>
      </c>
      <c r="AA172">
        <v>5.1299999999999998E-2</v>
      </c>
      <c r="AB172">
        <v>0.1172</v>
      </c>
      <c r="AC172">
        <v>122.25</v>
      </c>
      <c r="AD172" s="1">
        <v>3177.63</v>
      </c>
      <c r="AE172">
        <v>454.25</v>
      </c>
      <c r="AF172" s="13">
        <v>117934.01</v>
      </c>
      <c r="AG172" s="79" t="s">
        <v>759</v>
      </c>
      <c r="AH172" s="1">
        <v>33487</v>
      </c>
      <c r="AI172" s="1">
        <v>49855.49</v>
      </c>
      <c r="AJ172">
        <v>37.729999999999997</v>
      </c>
      <c r="AK172">
        <v>25.51</v>
      </c>
      <c r="AL172">
        <v>29.54</v>
      </c>
      <c r="AM172">
        <v>4.2300000000000004</v>
      </c>
      <c r="AN172">
        <v>961.01</v>
      </c>
      <c r="AO172">
        <v>1.0399</v>
      </c>
      <c r="AP172" s="1">
        <v>1296.3800000000001</v>
      </c>
      <c r="AQ172" s="1">
        <v>2108.5</v>
      </c>
      <c r="AR172" s="1">
        <v>5539.84</v>
      </c>
      <c r="AS172">
        <v>504</v>
      </c>
      <c r="AT172">
        <v>336.19</v>
      </c>
      <c r="AU172" s="1">
        <v>9784.92</v>
      </c>
      <c r="AV172" s="1">
        <v>6177.44</v>
      </c>
      <c r="AW172">
        <v>0.5464</v>
      </c>
      <c r="AX172" s="1">
        <v>3193.19</v>
      </c>
      <c r="AY172">
        <v>0.28239999999999998</v>
      </c>
      <c r="AZ172" s="1">
        <v>1150.8699999999999</v>
      </c>
      <c r="BA172">
        <v>0.1018</v>
      </c>
      <c r="BB172">
        <v>784.35</v>
      </c>
      <c r="BC172">
        <v>6.9400000000000003E-2</v>
      </c>
      <c r="BD172" s="1">
        <v>11305.85</v>
      </c>
      <c r="BE172" s="1">
        <v>5291.74</v>
      </c>
      <c r="BF172">
        <v>1.7625</v>
      </c>
      <c r="BG172">
        <v>0.51759999999999995</v>
      </c>
      <c r="BH172">
        <v>0.21390000000000001</v>
      </c>
      <c r="BI172">
        <v>0.20760000000000001</v>
      </c>
      <c r="BJ172">
        <v>3.9399999999999998E-2</v>
      </c>
      <c r="BK172">
        <v>2.1499999999999998E-2</v>
      </c>
    </row>
    <row r="173" spans="1:63" x14ac:dyDescent="0.25">
      <c r="A173" t="s">
        <v>172</v>
      </c>
      <c r="B173">
        <v>49775</v>
      </c>
      <c r="C173">
        <v>91.95</v>
      </c>
      <c r="D173">
        <v>8.08</v>
      </c>
      <c r="E173">
        <v>742.6</v>
      </c>
      <c r="F173">
        <v>746.21</v>
      </c>
      <c r="G173">
        <v>1.8E-3</v>
      </c>
      <c r="H173">
        <v>2.9999999999999997E-4</v>
      </c>
      <c r="I173">
        <v>4.4000000000000003E-3</v>
      </c>
      <c r="J173">
        <v>1.1000000000000001E-3</v>
      </c>
      <c r="K173">
        <v>1.1599999999999999E-2</v>
      </c>
      <c r="L173">
        <v>0.96930000000000005</v>
      </c>
      <c r="M173">
        <v>1.15E-2</v>
      </c>
      <c r="N173">
        <v>0.36309999999999998</v>
      </c>
      <c r="O173">
        <v>2.7000000000000001E-3</v>
      </c>
      <c r="P173">
        <v>0.12920000000000001</v>
      </c>
      <c r="Q173" s="1">
        <v>49865.93</v>
      </c>
      <c r="R173">
        <v>0.27350000000000002</v>
      </c>
      <c r="S173">
        <v>0.16</v>
      </c>
      <c r="T173">
        <v>0.5665</v>
      </c>
      <c r="U173">
        <v>6.38</v>
      </c>
      <c r="V173" s="1">
        <v>64121.46</v>
      </c>
      <c r="W173">
        <v>113.02</v>
      </c>
      <c r="X173" s="1">
        <v>151175.73000000001</v>
      </c>
      <c r="Y173">
        <v>0.91690000000000005</v>
      </c>
      <c r="Z173">
        <v>3.61E-2</v>
      </c>
      <c r="AA173">
        <v>4.6899999999999997E-2</v>
      </c>
      <c r="AB173">
        <v>8.3099999999999993E-2</v>
      </c>
      <c r="AC173">
        <v>151.18</v>
      </c>
      <c r="AD173" s="1">
        <v>3605.65</v>
      </c>
      <c r="AE173">
        <v>496.95</v>
      </c>
      <c r="AF173" s="13">
        <v>120384.55</v>
      </c>
      <c r="AG173" s="79" t="s">
        <v>759</v>
      </c>
      <c r="AH173" s="1">
        <v>32554</v>
      </c>
      <c r="AI173" s="1">
        <v>49713.11</v>
      </c>
      <c r="AJ173">
        <v>35</v>
      </c>
      <c r="AK173">
        <v>23.31</v>
      </c>
      <c r="AL173">
        <v>26.24</v>
      </c>
      <c r="AM173">
        <v>4.88</v>
      </c>
      <c r="AN173" s="1">
        <v>1398.08</v>
      </c>
      <c r="AO173">
        <v>1.4517</v>
      </c>
      <c r="AP173" s="1">
        <v>1449.04</v>
      </c>
      <c r="AQ173" s="1">
        <v>2088.33</v>
      </c>
      <c r="AR173" s="1">
        <v>5732.4</v>
      </c>
      <c r="AS173">
        <v>439.48</v>
      </c>
      <c r="AT173">
        <v>299.36</v>
      </c>
      <c r="AU173" s="1">
        <v>10008.6</v>
      </c>
      <c r="AV173" s="1">
        <v>6683.22</v>
      </c>
      <c r="AW173">
        <v>0.52290000000000003</v>
      </c>
      <c r="AX173" s="1">
        <v>3855.39</v>
      </c>
      <c r="AY173">
        <v>0.30159999999999998</v>
      </c>
      <c r="AZ173" s="1">
        <v>1499.39</v>
      </c>
      <c r="BA173">
        <v>0.1173</v>
      </c>
      <c r="BB173">
        <v>743.1</v>
      </c>
      <c r="BC173">
        <v>5.8099999999999999E-2</v>
      </c>
      <c r="BD173" s="1">
        <v>12781.09</v>
      </c>
      <c r="BE173" s="1">
        <v>5988.82</v>
      </c>
      <c r="BF173">
        <v>2.0562</v>
      </c>
      <c r="BG173">
        <v>0.51549999999999996</v>
      </c>
      <c r="BH173">
        <v>0.20760000000000001</v>
      </c>
      <c r="BI173">
        <v>0.2087</v>
      </c>
      <c r="BJ173">
        <v>3.7999999999999999E-2</v>
      </c>
      <c r="BK173">
        <v>3.0200000000000001E-2</v>
      </c>
    </row>
    <row r="174" spans="1:63" x14ac:dyDescent="0.25">
      <c r="A174" t="s">
        <v>173</v>
      </c>
      <c r="B174">
        <v>49841</v>
      </c>
      <c r="C174">
        <v>97.86</v>
      </c>
      <c r="D174">
        <v>16.98</v>
      </c>
      <c r="E174" s="1">
        <v>1661.58</v>
      </c>
      <c r="F174" s="1">
        <v>1563.81</v>
      </c>
      <c r="G174">
        <v>2.5999999999999999E-3</v>
      </c>
      <c r="H174">
        <v>2.9999999999999997E-4</v>
      </c>
      <c r="I174">
        <v>6.1999999999999998E-3</v>
      </c>
      <c r="J174">
        <v>8.0000000000000004E-4</v>
      </c>
      <c r="K174">
        <v>1.2999999999999999E-2</v>
      </c>
      <c r="L174">
        <v>0.96040000000000003</v>
      </c>
      <c r="M174">
        <v>1.6799999999999999E-2</v>
      </c>
      <c r="N174">
        <v>0.43809999999999999</v>
      </c>
      <c r="O174">
        <v>5.1999999999999998E-3</v>
      </c>
      <c r="P174">
        <v>0.13700000000000001</v>
      </c>
      <c r="Q174" s="1">
        <v>51419.63</v>
      </c>
      <c r="R174">
        <v>0.25779999999999997</v>
      </c>
      <c r="S174">
        <v>0.17499999999999999</v>
      </c>
      <c r="T174">
        <v>0.56720000000000004</v>
      </c>
      <c r="U174">
        <v>11.84</v>
      </c>
      <c r="V174" s="1">
        <v>67241.5</v>
      </c>
      <c r="W174">
        <v>135.07</v>
      </c>
      <c r="X174" s="1">
        <v>136360.56</v>
      </c>
      <c r="Y174">
        <v>0.81710000000000005</v>
      </c>
      <c r="Z174">
        <v>0.1118</v>
      </c>
      <c r="AA174">
        <v>7.1099999999999997E-2</v>
      </c>
      <c r="AB174">
        <v>0.18290000000000001</v>
      </c>
      <c r="AC174">
        <v>136.36000000000001</v>
      </c>
      <c r="AD174" s="1">
        <v>3813.57</v>
      </c>
      <c r="AE174">
        <v>476.33</v>
      </c>
      <c r="AF174" s="13">
        <v>127751.03999999999</v>
      </c>
      <c r="AG174" s="79" t="s">
        <v>759</v>
      </c>
      <c r="AH174" s="1">
        <v>32423</v>
      </c>
      <c r="AI174" s="1">
        <v>49009.7</v>
      </c>
      <c r="AJ174">
        <v>41.14</v>
      </c>
      <c r="AK174">
        <v>26.77</v>
      </c>
      <c r="AL174">
        <v>31.16</v>
      </c>
      <c r="AM174">
        <v>4.3</v>
      </c>
      <c r="AN174" s="1">
        <v>1123.92</v>
      </c>
      <c r="AO174">
        <v>1.0221</v>
      </c>
      <c r="AP174" s="1">
        <v>1299.33</v>
      </c>
      <c r="AQ174" s="1">
        <v>2144.15</v>
      </c>
      <c r="AR174" s="1">
        <v>5693.46</v>
      </c>
      <c r="AS174">
        <v>478.58</v>
      </c>
      <c r="AT174">
        <v>233.83</v>
      </c>
      <c r="AU174" s="1">
        <v>9849.35</v>
      </c>
      <c r="AV174" s="1">
        <v>6004.99</v>
      </c>
      <c r="AW174">
        <v>0.50939999999999996</v>
      </c>
      <c r="AX174" s="1">
        <v>3845.86</v>
      </c>
      <c r="AY174">
        <v>0.32629999999999998</v>
      </c>
      <c r="AZ174" s="1">
        <v>1149.6600000000001</v>
      </c>
      <c r="BA174">
        <v>9.7500000000000003E-2</v>
      </c>
      <c r="BB174">
        <v>786.97</v>
      </c>
      <c r="BC174">
        <v>6.6799999999999998E-2</v>
      </c>
      <c r="BD174" s="1">
        <v>11787.49</v>
      </c>
      <c r="BE174" s="1">
        <v>4866.08</v>
      </c>
      <c r="BF174">
        <v>1.5164</v>
      </c>
      <c r="BG174">
        <v>0.51910000000000001</v>
      </c>
      <c r="BH174">
        <v>0.22090000000000001</v>
      </c>
      <c r="BI174">
        <v>0.2044</v>
      </c>
      <c r="BJ174">
        <v>3.6999999999999998E-2</v>
      </c>
      <c r="BK174">
        <v>1.8499999999999999E-2</v>
      </c>
    </row>
    <row r="175" spans="1:63" x14ac:dyDescent="0.25">
      <c r="A175" t="s">
        <v>174</v>
      </c>
      <c r="B175">
        <v>45369</v>
      </c>
      <c r="C175">
        <v>41.25</v>
      </c>
      <c r="D175">
        <v>22.88</v>
      </c>
      <c r="E175">
        <v>898.76</v>
      </c>
      <c r="F175">
        <v>952.48</v>
      </c>
      <c r="G175">
        <v>7.6E-3</v>
      </c>
      <c r="H175">
        <v>5.9999999999999995E-4</v>
      </c>
      <c r="I175">
        <v>9.1999999999999998E-3</v>
      </c>
      <c r="J175">
        <v>1.2999999999999999E-3</v>
      </c>
      <c r="K175">
        <v>5.5399999999999998E-2</v>
      </c>
      <c r="L175">
        <v>0.9022</v>
      </c>
      <c r="M175">
        <v>2.3699999999999999E-2</v>
      </c>
      <c r="N175">
        <v>0.24199999999999999</v>
      </c>
      <c r="O175">
        <v>6.3E-3</v>
      </c>
      <c r="P175">
        <v>0.1077</v>
      </c>
      <c r="Q175" s="1">
        <v>52238.6</v>
      </c>
      <c r="R175">
        <v>0.28189999999999998</v>
      </c>
      <c r="S175">
        <v>0.18759999999999999</v>
      </c>
      <c r="T175">
        <v>0.53049999999999997</v>
      </c>
      <c r="U175">
        <v>8.3699999999999992</v>
      </c>
      <c r="V175" s="1">
        <v>63670.71</v>
      </c>
      <c r="W175">
        <v>104.24</v>
      </c>
      <c r="X175" s="1">
        <v>159903.28</v>
      </c>
      <c r="Y175">
        <v>0.81769999999999998</v>
      </c>
      <c r="Z175">
        <v>0.13150000000000001</v>
      </c>
      <c r="AA175">
        <v>5.0700000000000002E-2</v>
      </c>
      <c r="AB175">
        <v>0.18229999999999999</v>
      </c>
      <c r="AC175">
        <v>159.9</v>
      </c>
      <c r="AD175" s="1">
        <v>5101.54</v>
      </c>
      <c r="AE175">
        <v>616.88</v>
      </c>
      <c r="AF175" s="13">
        <v>137452.5</v>
      </c>
      <c r="AG175" s="79" t="s">
        <v>759</v>
      </c>
      <c r="AH175" s="1">
        <v>35439</v>
      </c>
      <c r="AI175" s="1">
        <v>58281.35</v>
      </c>
      <c r="AJ175">
        <v>49.67</v>
      </c>
      <c r="AK175">
        <v>29.69</v>
      </c>
      <c r="AL175">
        <v>34.76</v>
      </c>
      <c r="AM175">
        <v>4.76</v>
      </c>
      <c r="AN175" s="1">
        <v>1290.8</v>
      </c>
      <c r="AO175">
        <v>0.98019999999999996</v>
      </c>
      <c r="AP175" s="1">
        <v>1366.62</v>
      </c>
      <c r="AQ175" s="1">
        <v>1763.08</v>
      </c>
      <c r="AR175" s="1">
        <v>5643.76</v>
      </c>
      <c r="AS175">
        <v>411.03</v>
      </c>
      <c r="AT175">
        <v>302.37</v>
      </c>
      <c r="AU175" s="1">
        <v>9486.8700000000008</v>
      </c>
      <c r="AV175" s="1">
        <v>4616.47</v>
      </c>
      <c r="AW175">
        <v>0.40739999999999998</v>
      </c>
      <c r="AX175" s="1">
        <v>4506.12</v>
      </c>
      <c r="AY175">
        <v>0.39760000000000001</v>
      </c>
      <c r="AZ175" s="1">
        <v>1648.07</v>
      </c>
      <c r="BA175">
        <v>0.1454</v>
      </c>
      <c r="BB175">
        <v>561.54</v>
      </c>
      <c r="BC175">
        <v>4.9599999999999998E-2</v>
      </c>
      <c r="BD175" s="1">
        <v>11332.2</v>
      </c>
      <c r="BE175" s="1">
        <v>4378.51</v>
      </c>
      <c r="BF175">
        <v>0.98909999999999998</v>
      </c>
      <c r="BG175">
        <v>0.54549999999999998</v>
      </c>
      <c r="BH175">
        <v>0.21149999999999999</v>
      </c>
      <c r="BI175">
        <v>0.18559999999999999</v>
      </c>
      <c r="BJ175">
        <v>3.4799999999999998E-2</v>
      </c>
      <c r="BK175">
        <v>2.2599999999999999E-2</v>
      </c>
    </row>
    <row r="176" spans="1:63" x14ac:dyDescent="0.25">
      <c r="A176" t="s">
        <v>175</v>
      </c>
      <c r="B176">
        <v>43976</v>
      </c>
      <c r="C176">
        <v>32.24</v>
      </c>
      <c r="D176">
        <v>88.37</v>
      </c>
      <c r="E176" s="1">
        <v>2848.96</v>
      </c>
      <c r="F176" s="1">
        <v>2715.63</v>
      </c>
      <c r="G176">
        <v>1.7999999999999999E-2</v>
      </c>
      <c r="H176">
        <v>5.9999999999999995E-4</v>
      </c>
      <c r="I176">
        <v>2.3099999999999999E-2</v>
      </c>
      <c r="J176">
        <v>1.6000000000000001E-3</v>
      </c>
      <c r="K176">
        <v>3.8800000000000001E-2</v>
      </c>
      <c r="L176">
        <v>0.88580000000000003</v>
      </c>
      <c r="M176">
        <v>3.2199999999999999E-2</v>
      </c>
      <c r="N176">
        <v>0.23219999999999999</v>
      </c>
      <c r="O176">
        <v>1.34E-2</v>
      </c>
      <c r="P176">
        <v>0.1123</v>
      </c>
      <c r="Q176" s="1">
        <v>59192.29</v>
      </c>
      <c r="R176">
        <v>0.26700000000000002</v>
      </c>
      <c r="S176">
        <v>0.19520000000000001</v>
      </c>
      <c r="T176">
        <v>0.53779999999999994</v>
      </c>
      <c r="U176">
        <v>16.8</v>
      </c>
      <c r="V176" s="1">
        <v>81651.59</v>
      </c>
      <c r="W176">
        <v>166.3</v>
      </c>
      <c r="X176" s="1">
        <v>175631.43</v>
      </c>
      <c r="Y176">
        <v>0.81440000000000001</v>
      </c>
      <c r="Z176">
        <v>0.14169999999999999</v>
      </c>
      <c r="AA176">
        <v>4.3900000000000002E-2</v>
      </c>
      <c r="AB176">
        <v>0.18559999999999999</v>
      </c>
      <c r="AC176">
        <v>175.63</v>
      </c>
      <c r="AD176" s="1">
        <v>6647.89</v>
      </c>
      <c r="AE176">
        <v>830.87</v>
      </c>
      <c r="AF176" s="13">
        <v>177468.58</v>
      </c>
      <c r="AG176" s="79" t="s">
        <v>759</v>
      </c>
      <c r="AH176" s="1">
        <v>39767</v>
      </c>
      <c r="AI176" s="1">
        <v>67007.850000000006</v>
      </c>
      <c r="AJ176">
        <v>59.41</v>
      </c>
      <c r="AK176">
        <v>37.4</v>
      </c>
      <c r="AL176">
        <v>40.31</v>
      </c>
      <c r="AM176">
        <v>5.14</v>
      </c>
      <c r="AN176" s="1">
        <v>1496.46</v>
      </c>
      <c r="AO176">
        <v>0.84430000000000005</v>
      </c>
      <c r="AP176" s="1">
        <v>1293.1500000000001</v>
      </c>
      <c r="AQ176" s="1">
        <v>1855.48</v>
      </c>
      <c r="AR176" s="1">
        <v>5887.85</v>
      </c>
      <c r="AS176">
        <v>540.86</v>
      </c>
      <c r="AT176">
        <v>313.81</v>
      </c>
      <c r="AU176" s="1">
        <v>9891.16</v>
      </c>
      <c r="AV176" s="1">
        <v>3910.3</v>
      </c>
      <c r="AW176">
        <v>0.3468</v>
      </c>
      <c r="AX176" s="1">
        <v>6023.63</v>
      </c>
      <c r="AY176">
        <v>0.53420000000000001</v>
      </c>
      <c r="AZ176">
        <v>846.55</v>
      </c>
      <c r="BA176">
        <v>7.51E-2</v>
      </c>
      <c r="BB176">
        <v>495.2</v>
      </c>
      <c r="BC176">
        <v>4.3900000000000002E-2</v>
      </c>
      <c r="BD176" s="1">
        <v>11275.67</v>
      </c>
      <c r="BE176" s="1">
        <v>2356.37</v>
      </c>
      <c r="BF176">
        <v>0.38790000000000002</v>
      </c>
      <c r="BG176">
        <v>0.56399999999999995</v>
      </c>
      <c r="BH176">
        <v>0.21640000000000001</v>
      </c>
      <c r="BI176">
        <v>0.1691</v>
      </c>
      <c r="BJ176">
        <v>3.2599999999999997E-2</v>
      </c>
      <c r="BK176">
        <v>1.7899999999999999E-2</v>
      </c>
    </row>
    <row r="177" spans="1:63" x14ac:dyDescent="0.25">
      <c r="A177" t="s">
        <v>176</v>
      </c>
      <c r="B177">
        <v>47068</v>
      </c>
      <c r="C177">
        <v>67.760000000000005</v>
      </c>
      <c r="D177">
        <v>9.93</v>
      </c>
      <c r="E177">
        <v>672.94</v>
      </c>
      <c r="F177">
        <v>664.74</v>
      </c>
      <c r="G177">
        <v>5.3E-3</v>
      </c>
      <c r="H177">
        <v>2.0000000000000001E-4</v>
      </c>
      <c r="I177">
        <v>6.7000000000000002E-3</v>
      </c>
      <c r="J177">
        <v>1.5E-3</v>
      </c>
      <c r="K177">
        <v>6.8900000000000003E-2</v>
      </c>
      <c r="L177">
        <v>0.8962</v>
      </c>
      <c r="M177">
        <v>2.12E-2</v>
      </c>
      <c r="N177">
        <v>0.39750000000000002</v>
      </c>
      <c r="O177">
        <v>5.0000000000000001E-3</v>
      </c>
      <c r="P177">
        <v>0.14119999999999999</v>
      </c>
      <c r="Q177" s="1">
        <v>50251.93</v>
      </c>
      <c r="R177">
        <v>0.37990000000000002</v>
      </c>
      <c r="S177">
        <v>0.15509999999999999</v>
      </c>
      <c r="T177">
        <v>0.46489999999999998</v>
      </c>
      <c r="U177">
        <v>8.26</v>
      </c>
      <c r="V177" s="1">
        <v>60811.839999999997</v>
      </c>
      <c r="W177">
        <v>78.459999999999994</v>
      </c>
      <c r="X177" s="1">
        <v>145756.35</v>
      </c>
      <c r="Y177">
        <v>0.9002</v>
      </c>
      <c r="Z177">
        <v>5.5399999999999998E-2</v>
      </c>
      <c r="AA177">
        <v>4.4400000000000002E-2</v>
      </c>
      <c r="AB177">
        <v>9.98E-2</v>
      </c>
      <c r="AC177">
        <v>145.76</v>
      </c>
      <c r="AD177" s="1">
        <v>3553.56</v>
      </c>
      <c r="AE177">
        <v>471.16</v>
      </c>
      <c r="AF177" s="13">
        <v>111839.58</v>
      </c>
      <c r="AG177" s="79" t="s">
        <v>759</v>
      </c>
      <c r="AH177" s="1">
        <v>32390</v>
      </c>
      <c r="AI177" s="1">
        <v>46988.69</v>
      </c>
      <c r="AJ177">
        <v>41.58</v>
      </c>
      <c r="AK177">
        <v>23.06</v>
      </c>
      <c r="AL177">
        <v>30.34</v>
      </c>
      <c r="AM177">
        <v>4.3600000000000003</v>
      </c>
      <c r="AN177" s="1">
        <v>1362.61</v>
      </c>
      <c r="AO177">
        <v>1.6264000000000001</v>
      </c>
      <c r="AP177" s="1">
        <v>1528.16</v>
      </c>
      <c r="AQ177" s="1">
        <v>2004.76</v>
      </c>
      <c r="AR177" s="1">
        <v>6285.12</v>
      </c>
      <c r="AS177">
        <v>461.42</v>
      </c>
      <c r="AT177">
        <v>319.58999999999997</v>
      </c>
      <c r="AU177" s="1">
        <v>10599.05</v>
      </c>
      <c r="AV177" s="1">
        <v>7146.79</v>
      </c>
      <c r="AW177">
        <v>0.52159999999999995</v>
      </c>
      <c r="AX177" s="1">
        <v>4283.43</v>
      </c>
      <c r="AY177">
        <v>0.31259999999999999</v>
      </c>
      <c r="AZ177" s="1">
        <v>1452.31</v>
      </c>
      <c r="BA177">
        <v>0.106</v>
      </c>
      <c r="BB177">
        <v>818.52</v>
      </c>
      <c r="BC177">
        <v>5.9700000000000003E-2</v>
      </c>
      <c r="BD177" s="1">
        <v>13701.05</v>
      </c>
      <c r="BE177" s="1">
        <v>6277.09</v>
      </c>
      <c r="BF177">
        <v>2.3666999999999998</v>
      </c>
      <c r="BG177">
        <v>0.5252</v>
      </c>
      <c r="BH177">
        <v>0.20880000000000001</v>
      </c>
      <c r="BI177">
        <v>0.20880000000000001</v>
      </c>
      <c r="BJ177">
        <v>3.5000000000000003E-2</v>
      </c>
      <c r="BK177">
        <v>2.23E-2</v>
      </c>
    </row>
    <row r="178" spans="1:63" x14ac:dyDescent="0.25">
      <c r="A178" t="s">
        <v>177</v>
      </c>
      <c r="B178">
        <v>46045</v>
      </c>
      <c r="C178">
        <v>78.33</v>
      </c>
      <c r="D178">
        <v>12.5</v>
      </c>
      <c r="E178">
        <v>978.97</v>
      </c>
      <c r="F178">
        <v>970.86</v>
      </c>
      <c r="G178">
        <v>1.8E-3</v>
      </c>
      <c r="H178">
        <v>5.0000000000000001E-4</v>
      </c>
      <c r="I178">
        <v>5.1999999999999998E-3</v>
      </c>
      <c r="J178">
        <v>8.0000000000000004E-4</v>
      </c>
      <c r="K178">
        <v>1.2E-2</v>
      </c>
      <c r="L178">
        <v>0.96319999999999995</v>
      </c>
      <c r="M178">
        <v>1.6400000000000001E-2</v>
      </c>
      <c r="N178">
        <v>0.38169999999999998</v>
      </c>
      <c r="O178">
        <v>2.7000000000000001E-3</v>
      </c>
      <c r="P178">
        <v>0.13</v>
      </c>
      <c r="Q178" s="1">
        <v>50648.63</v>
      </c>
      <c r="R178">
        <v>0.25</v>
      </c>
      <c r="S178">
        <v>0.1784</v>
      </c>
      <c r="T178">
        <v>0.57150000000000001</v>
      </c>
      <c r="U178">
        <v>8.4700000000000006</v>
      </c>
      <c r="V178" s="1">
        <v>64153.4</v>
      </c>
      <c r="W178">
        <v>111.94</v>
      </c>
      <c r="X178" s="1">
        <v>124372.34</v>
      </c>
      <c r="Y178">
        <v>0.92469999999999997</v>
      </c>
      <c r="Z178">
        <v>4.0099999999999997E-2</v>
      </c>
      <c r="AA178">
        <v>3.5099999999999999E-2</v>
      </c>
      <c r="AB178">
        <v>7.5300000000000006E-2</v>
      </c>
      <c r="AC178">
        <v>124.37</v>
      </c>
      <c r="AD178" s="1">
        <v>3021.74</v>
      </c>
      <c r="AE178">
        <v>439.51</v>
      </c>
      <c r="AF178" s="13">
        <v>110872.65</v>
      </c>
      <c r="AG178" s="79" t="s">
        <v>759</v>
      </c>
      <c r="AH178" s="1">
        <v>34191</v>
      </c>
      <c r="AI178" s="1">
        <v>49970.75</v>
      </c>
      <c r="AJ178">
        <v>35.11</v>
      </c>
      <c r="AK178">
        <v>23.82</v>
      </c>
      <c r="AL178">
        <v>26.4</v>
      </c>
      <c r="AM178">
        <v>4.71</v>
      </c>
      <c r="AN178" s="1">
        <v>1297.18</v>
      </c>
      <c r="AO178">
        <v>1.1713</v>
      </c>
      <c r="AP178" s="1">
        <v>1339.73</v>
      </c>
      <c r="AQ178" s="1">
        <v>2039.49</v>
      </c>
      <c r="AR178" s="1">
        <v>5573.97</v>
      </c>
      <c r="AS178">
        <v>408.62</v>
      </c>
      <c r="AT178">
        <v>314.58</v>
      </c>
      <c r="AU178" s="1">
        <v>9676.39</v>
      </c>
      <c r="AV178" s="1">
        <v>6869.09</v>
      </c>
      <c r="AW178">
        <v>0.56630000000000003</v>
      </c>
      <c r="AX178" s="1">
        <v>3184.41</v>
      </c>
      <c r="AY178">
        <v>0.26250000000000001</v>
      </c>
      <c r="AZ178" s="1">
        <v>1381.19</v>
      </c>
      <c r="BA178">
        <v>0.1139</v>
      </c>
      <c r="BB178">
        <v>695.54</v>
      </c>
      <c r="BC178">
        <v>5.7299999999999997E-2</v>
      </c>
      <c r="BD178" s="1">
        <v>12130.23</v>
      </c>
      <c r="BE178" s="1">
        <v>6162.08</v>
      </c>
      <c r="BF178">
        <v>2.2343999999999999</v>
      </c>
      <c r="BG178">
        <v>0.51349999999999996</v>
      </c>
      <c r="BH178">
        <v>0.2104</v>
      </c>
      <c r="BI178">
        <v>0.2114</v>
      </c>
      <c r="BJ178">
        <v>3.8699999999999998E-2</v>
      </c>
      <c r="BK178">
        <v>2.5999999999999999E-2</v>
      </c>
    </row>
    <row r="179" spans="1:63" x14ac:dyDescent="0.25">
      <c r="A179" t="s">
        <v>178</v>
      </c>
      <c r="B179">
        <v>45914</v>
      </c>
      <c r="C179">
        <v>70.099999999999994</v>
      </c>
      <c r="D179">
        <v>21.91</v>
      </c>
      <c r="E179" s="1">
        <v>1536.08</v>
      </c>
      <c r="F179" s="1">
        <v>1352.15</v>
      </c>
      <c r="G179">
        <v>4.5999999999999999E-3</v>
      </c>
      <c r="H179">
        <v>5.9999999999999995E-4</v>
      </c>
      <c r="I179">
        <v>3.3099999999999997E-2</v>
      </c>
      <c r="J179">
        <v>1.1999999999999999E-3</v>
      </c>
      <c r="K179">
        <v>1.83E-2</v>
      </c>
      <c r="L179">
        <v>0.88560000000000005</v>
      </c>
      <c r="M179">
        <v>5.67E-2</v>
      </c>
      <c r="N179">
        <v>0.85809999999999997</v>
      </c>
      <c r="O179">
        <v>1.4E-3</v>
      </c>
      <c r="P179">
        <v>0.1641</v>
      </c>
      <c r="Q179" s="1">
        <v>52922.61</v>
      </c>
      <c r="R179">
        <v>0.33789999999999998</v>
      </c>
      <c r="S179">
        <v>0.161</v>
      </c>
      <c r="T179">
        <v>0.50109999999999999</v>
      </c>
      <c r="U179">
        <v>11.86</v>
      </c>
      <c r="V179" s="1">
        <v>67155.92</v>
      </c>
      <c r="W179">
        <v>124.88</v>
      </c>
      <c r="X179" s="1">
        <v>103213.91</v>
      </c>
      <c r="Y179">
        <v>0.70220000000000005</v>
      </c>
      <c r="Z179">
        <v>0.20030000000000001</v>
      </c>
      <c r="AA179">
        <v>9.7500000000000003E-2</v>
      </c>
      <c r="AB179">
        <v>0.29780000000000001</v>
      </c>
      <c r="AC179">
        <v>103.21</v>
      </c>
      <c r="AD179" s="1">
        <v>2956.91</v>
      </c>
      <c r="AE179">
        <v>381.25</v>
      </c>
      <c r="AF179" s="13">
        <v>92550.85</v>
      </c>
      <c r="AG179" s="79" t="s">
        <v>759</v>
      </c>
      <c r="AH179" s="1">
        <v>27845</v>
      </c>
      <c r="AI179" s="1">
        <v>43738</v>
      </c>
      <c r="AJ179">
        <v>37.619999999999997</v>
      </c>
      <c r="AK179">
        <v>25.53</v>
      </c>
      <c r="AL179">
        <v>29.59</v>
      </c>
      <c r="AM179">
        <v>3.84</v>
      </c>
      <c r="AN179">
        <v>659.16</v>
      </c>
      <c r="AO179">
        <v>0.92110000000000003</v>
      </c>
      <c r="AP179" s="1">
        <v>1520.97</v>
      </c>
      <c r="AQ179" s="1">
        <v>2305.39</v>
      </c>
      <c r="AR179" s="1">
        <v>6255.09</v>
      </c>
      <c r="AS179">
        <v>524.5</v>
      </c>
      <c r="AT179">
        <v>404.01</v>
      </c>
      <c r="AU179" s="1">
        <v>11009.96</v>
      </c>
      <c r="AV179" s="1">
        <v>8331.15</v>
      </c>
      <c r="AW179">
        <v>0.6079</v>
      </c>
      <c r="AX179" s="1">
        <v>2888.15</v>
      </c>
      <c r="AY179">
        <v>0.2107</v>
      </c>
      <c r="AZ179">
        <v>904.93</v>
      </c>
      <c r="BA179">
        <v>6.6000000000000003E-2</v>
      </c>
      <c r="BB179" s="1">
        <v>1579.99</v>
      </c>
      <c r="BC179">
        <v>0.1153</v>
      </c>
      <c r="BD179" s="1">
        <v>13704.22</v>
      </c>
      <c r="BE179" s="1">
        <v>5896.71</v>
      </c>
      <c r="BF179">
        <v>2.5101</v>
      </c>
      <c r="BG179">
        <v>0.497</v>
      </c>
      <c r="BH179">
        <v>0.2233</v>
      </c>
      <c r="BI179">
        <v>0.22459999999999999</v>
      </c>
      <c r="BJ179">
        <v>3.3799999999999997E-2</v>
      </c>
      <c r="BK179">
        <v>2.1299999999999999E-2</v>
      </c>
    </row>
    <row r="180" spans="1:63" x14ac:dyDescent="0.25">
      <c r="A180" t="s">
        <v>179</v>
      </c>
      <c r="B180">
        <v>46334</v>
      </c>
      <c r="C180">
        <v>96.19</v>
      </c>
      <c r="D180">
        <v>10.84</v>
      </c>
      <c r="E180" s="1">
        <v>1042.4000000000001</v>
      </c>
      <c r="F180">
        <v>964.63</v>
      </c>
      <c r="G180">
        <v>3.0000000000000001E-3</v>
      </c>
      <c r="H180">
        <v>1E-4</v>
      </c>
      <c r="I180">
        <v>5.7000000000000002E-3</v>
      </c>
      <c r="J180">
        <v>1.2999999999999999E-3</v>
      </c>
      <c r="K180">
        <v>1.32E-2</v>
      </c>
      <c r="L180">
        <v>0.95289999999999997</v>
      </c>
      <c r="M180">
        <v>2.3800000000000002E-2</v>
      </c>
      <c r="N180">
        <v>0.53859999999999997</v>
      </c>
      <c r="O180">
        <v>8.0000000000000004E-4</v>
      </c>
      <c r="P180">
        <v>0.1462</v>
      </c>
      <c r="Q180" s="1">
        <v>48362.81</v>
      </c>
      <c r="R180">
        <v>0.28910000000000002</v>
      </c>
      <c r="S180">
        <v>0.18490000000000001</v>
      </c>
      <c r="T180">
        <v>0.52610000000000001</v>
      </c>
      <c r="U180">
        <v>8.14</v>
      </c>
      <c r="V180" s="1">
        <v>66912.13</v>
      </c>
      <c r="W180">
        <v>123.01</v>
      </c>
      <c r="X180" s="1">
        <v>129148.97</v>
      </c>
      <c r="Y180">
        <v>0.86099999999999999</v>
      </c>
      <c r="Z180">
        <v>7.8399999999999997E-2</v>
      </c>
      <c r="AA180">
        <v>6.0699999999999997E-2</v>
      </c>
      <c r="AB180">
        <v>0.13900000000000001</v>
      </c>
      <c r="AC180">
        <v>129.15</v>
      </c>
      <c r="AD180" s="1">
        <v>3225.17</v>
      </c>
      <c r="AE180">
        <v>412.87</v>
      </c>
      <c r="AF180" s="13">
        <v>109805.66</v>
      </c>
      <c r="AG180" s="79" t="s">
        <v>759</v>
      </c>
      <c r="AH180" s="1">
        <v>29531</v>
      </c>
      <c r="AI180" s="1">
        <v>44756.7</v>
      </c>
      <c r="AJ180">
        <v>36.65</v>
      </c>
      <c r="AK180">
        <v>23.87</v>
      </c>
      <c r="AL180">
        <v>27.95</v>
      </c>
      <c r="AM180">
        <v>3.95</v>
      </c>
      <c r="AN180" s="1">
        <v>1135.5899999999999</v>
      </c>
      <c r="AO180">
        <v>1.1958</v>
      </c>
      <c r="AP180" s="1">
        <v>1418.66</v>
      </c>
      <c r="AQ180" s="1">
        <v>2325.6799999999998</v>
      </c>
      <c r="AR180" s="1">
        <v>5785.14</v>
      </c>
      <c r="AS180">
        <v>496.3</v>
      </c>
      <c r="AT180">
        <v>268.57</v>
      </c>
      <c r="AU180" s="1">
        <v>10294.35</v>
      </c>
      <c r="AV180" s="1">
        <v>7525.09</v>
      </c>
      <c r="AW180">
        <v>0.58850000000000002</v>
      </c>
      <c r="AX180" s="1">
        <v>3185.69</v>
      </c>
      <c r="AY180">
        <v>0.24909999999999999</v>
      </c>
      <c r="AZ180" s="1">
        <v>1131.2</v>
      </c>
      <c r="BA180">
        <v>8.8499999999999995E-2</v>
      </c>
      <c r="BB180">
        <v>944.61</v>
      </c>
      <c r="BC180">
        <v>7.3899999999999993E-2</v>
      </c>
      <c r="BD180" s="1">
        <v>12786.59</v>
      </c>
      <c r="BE180" s="1">
        <v>6102.85</v>
      </c>
      <c r="BF180">
        <v>2.4672999999999998</v>
      </c>
      <c r="BG180">
        <v>0.50509999999999999</v>
      </c>
      <c r="BH180">
        <v>0.21479999999999999</v>
      </c>
      <c r="BI180">
        <v>0.21970000000000001</v>
      </c>
      <c r="BJ180">
        <v>4.1099999999999998E-2</v>
      </c>
      <c r="BK180">
        <v>1.9199999999999998E-2</v>
      </c>
    </row>
    <row r="181" spans="1:63" x14ac:dyDescent="0.25">
      <c r="A181" t="s">
        <v>180</v>
      </c>
      <c r="B181">
        <v>49197</v>
      </c>
      <c r="C181">
        <v>62.62</v>
      </c>
      <c r="D181">
        <v>30.39</v>
      </c>
      <c r="E181" s="1">
        <v>1903.13</v>
      </c>
      <c r="F181" s="1">
        <v>1876.86</v>
      </c>
      <c r="G181">
        <v>8.3000000000000001E-3</v>
      </c>
      <c r="H181">
        <v>8.9999999999999998E-4</v>
      </c>
      <c r="I181">
        <v>1.29E-2</v>
      </c>
      <c r="J181">
        <v>1.4E-3</v>
      </c>
      <c r="K181">
        <v>2.5000000000000001E-2</v>
      </c>
      <c r="L181">
        <v>0.92300000000000004</v>
      </c>
      <c r="M181">
        <v>2.8500000000000001E-2</v>
      </c>
      <c r="N181">
        <v>0.30459999999999998</v>
      </c>
      <c r="O181">
        <v>9.7999999999999997E-3</v>
      </c>
      <c r="P181">
        <v>0.1181</v>
      </c>
      <c r="Q181" s="1">
        <v>54758.77</v>
      </c>
      <c r="R181">
        <v>0.29770000000000002</v>
      </c>
      <c r="S181">
        <v>0.17399999999999999</v>
      </c>
      <c r="T181">
        <v>0.52839999999999998</v>
      </c>
      <c r="U181">
        <v>13.87</v>
      </c>
      <c r="V181" s="1">
        <v>72292.429999999993</v>
      </c>
      <c r="W181">
        <v>133.18</v>
      </c>
      <c r="X181" s="1">
        <v>157534.28</v>
      </c>
      <c r="Y181">
        <v>0.79420000000000002</v>
      </c>
      <c r="Z181">
        <v>0.15579999999999999</v>
      </c>
      <c r="AA181">
        <v>4.99E-2</v>
      </c>
      <c r="AB181">
        <v>0.20580000000000001</v>
      </c>
      <c r="AC181">
        <v>157.53</v>
      </c>
      <c r="AD181" s="1">
        <v>5282.37</v>
      </c>
      <c r="AE181">
        <v>639.4</v>
      </c>
      <c r="AF181" s="13">
        <v>154679.04999999999</v>
      </c>
      <c r="AG181" s="79" t="s">
        <v>759</v>
      </c>
      <c r="AH181" s="1">
        <v>36417</v>
      </c>
      <c r="AI181" s="1">
        <v>57973.63</v>
      </c>
      <c r="AJ181">
        <v>51.93</v>
      </c>
      <c r="AK181">
        <v>31.54</v>
      </c>
      <c r="AL181">
        <v>35.92</v>
      </c>
      <c r="AM181">
        <v>4.8899999999999997</v>
      </c>
      <c r="AN181" s="1">
        <v>1593.59</v>
      </c>
      <c r="AO181">
        <v>0.93230000000000002</v>
      </c>
      <c r="AP181" s="1">
        <v>1250.94</v>
      </c>
      <c r="AQ181" s="1">
        <v>1737.35</v>
      </c>
      <c r="AR181" s="1">
        <v>5662.3</v>
      </c>
      <c r="AS181">
        <v>478.57</v>
      </c>
      <c r="AT181">
        <v>282.05</v>
      </c>
      <c r="AU181" s="1">
        <v>9411.2199999999993</v>
      </c>
      <c r="AV181" s="1">
        <v>4508.1099999999997</v>
      </c>
      <c r="AW181">
        <v>0.40189999999999998</v>
      </c>
      <c r="AX181" s="1">
        <v>4820.83</v>
      </c>
      <c r="AY181">
        <v>0.42980000000000002</v>
      </c>
      <c r="AZ181" s="1">
        <v>1249.5999999999999</v>
      </c>
      <c r="BA181">
        <v>0.1114</v>
      </c>
      <c r="BB181">
        <v>638.71</v>
      </c>
      <c r="BC181">
        <v>5.6899999999999999E-2</v>
      </c>
      <c r="BD181" s="1">
        <v>11217.24</v>
      </c>
      <c r="BE181" s="1">
        <v>3393.64</v>
      </c>
      <c r="BF181">
        <v>0.75649999999999995</v>
      </c>
      <c r="BG181">
        <v>0.54790000000000005</v>
      </c>
      <c r="BH181">
        <v>0.2167</v>
      </c>
      <c r="BI181">
        <v>0.18210000000000001</v>
      </c>
      <c r="BJ181">
        <v>3.5499999999999997E-2</v>
      </c>
      <c r="BK181">
        <v>1.7899999999999999E-2</v>
      </c>
    </row>
    <row r="182" spans="1:63" x14ac:dyDescent="0.25">
      <c r="A182" t="s">
        <v>181</v>
      </c>
      <c r="B182">
        <v>43984</v>
      </c>
      <c r="C182">
        <v>30</v>
      </c>
      <c r="D182">
        <v>206.48</v>
      </c>
      <c r="E182" s="1">
        <v>6194.44</v>
      </c>
      <c r="F182" s="1">
        <v>5870.77</v>
      </c>
      <c r="G182">
        <v>1.8599999999999998E-2</v>
      </c>
      <c r="H182">
        <v>1.1000000000000001E-3</v>
      </c>
      <c r="I182">
        <v>9.1300000000000006E-2</v>
      </c>
      <c r="J182">
        <v>1.2999999999999999E-3</v>
      </c>
      <c r="K182">
        <v>4.5199999999999997E-2</v>
      </c>
      <c r="L182">
        <v>0.78090000000000004</v>
      </c>
      <c r="M182">
        <v>6.1600000000000002E-2</v>
      </c>
      <c r="N182">
        <v>0.45650000000000002</v>
      </c>
      <c r="O182">
        <v>2.0500000000000001E-2</v>
      </c>
      <c r="P182">
        <v>0.1459</v>
      </c>
      <c r="Q182" s="1">
        <v>59376.38</v>
      </c>
      <c r="R182">
        <v>0.27650000000000002</v>
      </c>
      <c r="S182">
        <v>0.17730000000000001</v>
      </c>
      <c r="T182">
        <v>0.54620000000000002</v>
      </c>
      <c r="U182">
        <v>32.549999999999997</v>
      </c>
      <c r="V182" s="1">
        <v>87433.76</v>
      </c>
      <c r="W182">
        <v>186.82</v>
      </c>
      <c r="X182" s="1">
        <v>146401.76999999999</v>
      </c>
      <c r="Y182">
        <v>0.70569999999999999</v>
      </c>
      <c r="Z182">
        <v>0.25519999999999998</v>
      </c>
      <c r="AA182">
        <v>3.9199999999999999E-2</v>
      </c>
      <c r="AB182">
        <v>0.29430000000000001</v>
      </c>
      <c r="AC182">
        <v>146.4</v>
      </c>
      <c r="AD182" s="1">
        <v>5991.05</v>
      </c>
      <c r="AE182">
        <v>708.41</v>
      </c>
      <c r="AF182" s="13">
        <v>149739.54999999999</v>
      </c>
      <c r="AG182" s="79" t="s">
        <v>759</v>
      </c>
      <c r="AH182" s="1">
        <v>34271</v>
      </c>
      <c r="AI182" s="1">
        <v>52264.5</v>
      </c>
      <c r="AJ182">
        <v>64.23</v>
      </c>
      <c r="AK182">
        <v>38.69</v>
      </c>
      <c r="AL182">
        <v>43.2</v>
      </c>
      <c r="AM182">
        <v>4.8</v>
      </c>
      <c r="AN182" s="1">
        <v>1480.47</v>
      </c>
      <c r="AO182">
        <v>1.0465</v>
      </c>
      <c r="AP182" s="1">
        <v>1289.1600000000001</v>
      </c>
      <c r="AQ182" s="1">
        <v>1880.08</v>
      </c>
      <c r="AR182" s="1">
        <v>6233.15</v>
      </c>
      <c r="AS182">
        <v>638.04999999999995</v>
      </c>
      <c r="AT182">
        <v>313.7</v>
      </c>
      <c r="AU182" s="1">
        <v>10354.14</v>
      </c>
      <c r="AV182" s="1">
        <v>4641.0200000000004</v>
      </c>
      <c r="AW182">
        <v>0.3866</v>
      </c>
      <c r="AX182" s="1">
        <v>5804.6</v>
      </c>
      <c r="AY182">
        <v>0.48349999999999999</v>
      </c>
      <c r="AZ182">
        <v>789.38</v>
      </c>
      <c r="BA182">
        <v>6.5799999999999997E-2</v>
      </c>
      <c r="BB182">
        <v>770.28</v>
      </c>
      <c r="BC182">
        <v>6.4199999999999993E-2</v>
      </c>
      <c r="BD182" s="1">
        <v>12005.29</v>
      </c>
      <c r="BE182" s="1">
        <v>2820.15</v>
      </c>
      <c r="BF182">
        <v>0.65639999999999998</v>
      </c>
      <c r="BG182">
        <v>0.55940000000000001</v>
      </c>
      <c r="BH182">
        <v>0.218</v>
      </c>
      <c r="BI182">
        <v>0.17380000000000001</v>
      </c>
      <c r="BJ182">
        <v>3.32E-2</v>
      </c>
      <c r="BK182">
        <v>1.5699999999999999E-2</v>
      </c>
    </row>
    <row r="183" spans="1:63" x14ac:dyDescent="0.25">
      <c r="A183" t="s">
        <v>182</v>
      </c>
      <c r="B183">
        <v>47332</v>
      </c>
      <c r="C183">
        <v>19.38</v>
      </c>
      <c r="D183">
        <v>145.18</v>
      </c>
      <c r="E183" s="1">
        <v>2813.8</v>
      </c>
      <c r="F183" s="1">
        <v>2678.81</v>
      </c>
      <c r="G183">
        <v>2.1999999999999999E-2</v>
      </c>
      <c r="H183">
        <v>8.0000000000000004E-4</v>
      </c>
      <c r="I183">
        <v>0.2571</v>
      </c>
      <c r="J183">
        <v>1E-3</v>
      </c>
      <c r="K183">
        <v>5.8200000000000002E-2</v>
      </c>
      <c r="L183">
        <v>0.58550000000000002</v>
      </c>
      <c r="M183">
        <v>7.5300000000000006E-2</v>
      </c>
      <c r="N183">
        <v>0.44390000000000002</v>
      </c>
      <c r="O183">
        <v>3.6900000000000002E-2</v>
      </c>
      <c r="P183">
        <v>0.1336</v>
      </c>
      <c r="Q183" s="1">
        <v>60121.03</v>
      </c>
      <c r="R183">
        <v>0.31409999999999999</v>
      </c>
      <c r="S183">
        <v>0.2099</v>
      </c>
      <c r="T183">
        <v>0.47610000000000002</v>
      </c>
      <c r="U183">
        <v>18.18</v>
      </c>
      <c r="V183" s="1">
        <v>83053.72</v>
      </c>
      <c r="W183">
        <v>152.13</v>
      </c>
      <c r="X183" s="1">
        <v>140856.98000000001</v>
      </c>
      <c r="Y183">
        <v>0.75560000000000005</v>
      </c>
      <c r="Z183">
        <v>0.21149999999999999</v>
      </c>
      <c r="AA183">
        <v>3.2899999999999999E-2</v>
      </c>
      <c r="AB183">
        <v>0.24440000000000001</v>
      </c>
      <c r="AC183">
        <v>140.86000000000001</v>
      </c>
      <c r="AD183" s="1">
        <v>6772</v>
      </c>
      <c r="AE183">
        <v>852.18</v>
      </c>
      <c r="AF183" s="13">
        <v>157732.32999999999</v>
      </c>
      <c r="AG183" s="79" t="s">
        <v>759</v>
      </c>
      <c r="AH183" s="1">
        <v>35133</v>
      </c>
      <c r="AI183" s="1">
        <v>56541.25</v>
      </c>
      <c r="AJ183">
        <v>73.06</v>
      </c>
      <c r="AK183">
        <v>45.54</v>
      </c>
      <c r="AL183">
        <v>50.44</v>
      </c>
      <c r="AM183">
        <v>5.15</v>
      </c>
      <c r="AN183" s="1">
        <v>1120.3399999999999</v>
      </c>
      <c r="AO183">
        <v>1.1202000000000001</v>
      </c>
      <c r="AP183" s="1">
        <v>1526.81</v>
      </c>
      <c r="AQ183" s="1">
        <v>2076.87</v>
      </c>
      <c r="AR183" s="1">
        <v>6707.99</v>
      </c>
      <c r="AS183">
        <v>714.43</v>
      </c>
      <c r="AT183">
        <v>352.21</v>
      </c>
      <c r="AU183" s="1">
        <v>11378.31</v>
      </c>
      <c r="AV183" s="1">
        <v>4896.72</v>
      </c>
      <c r="AW183">
        <v>0.371</v>
      </c>
      <c r="AX183" s="1">
        <v>6354.23</v>
      </c>
      <c r="AY183">
        <v>0.48149999999999998</v>
      </c>
      <c r="AZ183" s="1">
        <v>1100.76</v>
      </c>
      <c r="BA183">
        <v>8.3400000000000002E-2</v>
      </c>
      <c r="BB183">
        <v>845.78</v>
      </c>
      <c r="BC183">
        <v>6.4100000000000004E-2</v>
      </c>
      <c r="BD183" s="1">
        <v>13197.5</v>
      </c>
      <c r="BE183" s="1">
        <v>3074.67</v>
      </c>
      <c r="BF183">
        <v>0.65329999999999999</v>
      </c>
      <c r="BG183">
        <v>0.54410000000000003</v>
      </c>
      <c r="BH183">
        <v>0.21179999999999999</v>
      </c>
      <c r="BI183">
        <v>0.1913</v>
      </c>
      <c r="BJ183">
        <v>3.5000000000000003E-2</v>
      </c>
      <c r="BK183">
        <v>1.78E-2</v>
      </c>
    </row>
    <row r="184" spans="1:63" x14ac:dyDescent="0.25">
      <c r="A184" t="s">
        <v>183</v>
      </c>
      <c r="B184">
        <v>48157</v>
      </c>
      <c r="C184">
        <v>72.099999999999994</v>
      </c>
      <c r="D184">
        <v>21.5</v>
      </c>
      <c r="E184" s="1">
        <v>1550.34</v>
      </c>
      <c r="F184" s="1">
        <v>1555.17</v>
      </c>
      <c r="G184">
        <v>5.1000000000000004E-3</v>
      </c>
      <c r="H184">
        <v>4.0000000000000002E-4</v>
      </c>
      <c r="I184">
        <v>1.01E-2</v>
      </c>
      <c r="J184">
        <v>1.1999999999999999E-3</v>
      </c>
      <c r="K184">
        <v>2.8299999999999999E-2</v>
      </c>
      <c r="L184">
        <v>0.93300000000000005</v>
      </c>
      <c r="M184">
        <v>2.1899999999999999E-2</v>
      </c>
      <c r="N184">
        <v>0.30080000000000001</v>
      </c>
      <c r="O184">
        <v>3.0999999999999999E-3</v>
      </c>
      <c r="P184">
        <v>0.11890000000000001</v>
      </c>
      <c r="Q184" s="1">
        <v>53930.83</v>
      </c>
      <c r="R184">
        <v>0.34420000000000001</v>
      </c>
      <c r="S184">
        <v>0.17499999999999999</v>
      </c>
      <c r="T184">
        <v>0.48089999999999999</v>
      </c>
      <c r="U184">
        <v>13.41</v>
      </c>
      <c r="V184" s="1">
        <v>63382.69</v>
      </c>
      <c r="W184">
        <v>111.62</v>
      </c>
      <c r="X184" s="1">
        <v>151155.38</v>
      </c>
      <c r="Y184">
        <v>0.85740000000000005</v>
      </c>
      <c r="Z184">
        <v>9.0700000000000003E-2</v>
      </c>
      <c r="AA184">
        <v>5.1900000000000002E-2</v>
      </c>
      <c r="AB184">
        <v>0.1426</v>
      </c>
      <c r="AC184">
        <v>151.16</v>
      </c>
      <c r="AD184" s="1">
        <v>4553.8</v>
      </c>
      <c r="AE184">
        <v>584.01</v>
      </c>
      <c r="AF184" s="13">
        <v>144525.54999999999</v>
      </c>
      <c r="AG184" s="79" t="s">
        <v>759</v>
      </c>
      <c r="AH184" s="1">
        <v>36664</v>
      </c>
      <c r="AI184" s="1">
        <v>57343.24</v>
      </c>
      <c r="AJ184">
        <v>45.71</v>
      </c>
      <c r="AK184">
        <v>29.22</v>
      </c>
      <c r="AL184">
        <v>32.49</v>
      </c>
      <c r="AM184">
        <v>4.79</v>
      </c>
      <c r="AN184" s="1">
        <v>1640.23</v>
      </c>
      <c r="AO184">
        <v>1.0142</v>
      </c>
      <c r="AP184" s="1">
        <v>1267.99</v>
      </c>
      <c r="AQ184" s="1">
        <v>1881.05</v>
      </c>
      <c r="AR184" s="1">
        <v>5654.66</v>
      </c>
      <c r="AS184">
        <v>512.47</v>
      </c>
      <c r="AT184">
        <v>311.06</v>
      </c>
      <c r="AU184" s="1">
        <v>9627.23</v>
      </c>
      <c r="AV184" s="1">
        <v>5051.3999999999996</v>
      </c>
      <c r="AW184">
        <v>0.4451</v>
      </c>
      <c r="AX184" s="1">
        <v>4416.3900000000003</v>
      </c>
      <c r="AY184">
        <v>0.3891</v>
      </c>
      <c r="AZ184" s="1">
        <v>1267.02</v>
      </c>
      <c r="BA184">
        <v>0.1116</v>
      </c>
      <c r="BB184">
        <v>614.35</v>
      </c>
      <c r="BC184">
        <v>5.4100000000000002E-2</v>
      </c>
      <c r="BD184" s="1">
        <v>11349.16</v>
      </c>
      <c r="BE184" s="1">
        <v>4387.59</v>
      </c>
      <c r="BF184">
        <v>1.0478000000000001</v>
      </c>
      <c r="BG184">
        <v>0.5554</v>
      </c>
      <c r="BH184">
        <v>0.221</v>
      </c>
      <c r="BI184">
        <v>0.16969999999999999</v>
      </c>
      <c r="BJ184">
        <v>3.73E-2</v>
      </c>
      <c r="BK184">
        <v>1.66E-2</v>
      </c>
    </row>
    <row r="185" spans="1:63" x14ac:dyDescent="0.25">
      <c r="A185" t="s">
        <v>184</v>
      </c>
      <c r="B185">
        <v>47340</v>
      </c>
      <c r="C185">
        <v>32.9</v>
      </c>
      <c r="D185">
        <v>245.61</v>
      </c>
      <c r="E185" s="1">
        <v>8081.61</v>
      </c>
      <c r="F185" s="1">
        <v>7895.96</v>
      </c>
      <c r="G185">
        <v>6.1499999999999999E-2</v>
      </c>
      <c r="H185">
        <v>6.9999999999999999E-4</v>
      </c>
      <c r="I185">
        <v>5.6300000000000003E-2</v>
      </c>
      <c r="J185">
        <v>1.1000000000000001E-3</v>
      </c>
      <c r="K185">
        <v>4.1099999999999998E-2</v>
      </c>
      <c r="L185">
        <v>0.79659999999999997</v>
      </c>
      <c r="M185">
        <v>4.2599999999999999E-2</v>
      </c>
      <c r="N185">
        <v>0.16569999999999999</v>
      </c>
      <c r="O185">
        <v>2.7900000000000001E-2</v>
      </c>
      <c r="P185">
        <v>0.1172</v>
      </c>
      <c r="Q185" s="1">
        <v>66770.8</v>
      </c>
      <c r="R185">
        <v>0.23849999999999999</v>
      </c>
      <c r="S185">
        <v>0.187</v>
      </c>
      <c r="T185">
        <v>0.5746</v>
      </c>
      <c r="U185">
        <v>41.94</v>
      </c>
      <c r="V185" s="1">
        <v>89723.5</v>
      </c>
      <c r="W185">
        <v>190.29</v>
      </c>
      <c r="X185" s="1">
        <v>176576.12</v>
      </c>
      <c r="Y185">
        <v>0.80679999999999996</v>
      </c>
      <c r="Z185">
        <v>0.1661</v>
      </c>
      <c r="AA185">
        <v>2.7099999999999999E-2</v>
      </c>
      <c r="AB185">
        <v>0.19320000000000001</v>
      </c>
      <c r="AC185">
        <v>176.58</v>
      </c>
      <c r="AD185" s="1">
        <v>7734.79</v>
      </c>
      <c r="AE185">
        <v>910.15</v>
      </c>
      <c r="AF185" s="13">
        <v>195339.17</v>
      </c>
      <c r="AG185" s="79" t="s">
        <v>759</v>
      </c>
      <c r="AH185" s="1">
        <v>49930</v>
      </c>
      <c r="AI185" s="1">
        <v>90761.26</v>
      </c>
      <c r="AJ185">
        <v>72.900000000000006</v>
      </c>
      <c r="AK185">
        <v>41.04</v>
      </c>
      <c r="AL185">
        <v>47.04</v>
      </c>
      <c r="AM185">
        <v>4.71</v>
      </c>
      <c r="AN185" s="1">
        <v>1467.33</v>
      </c>
      <c r="AO185">
        <v>0.67200000000000004</v>
      </c>
      <c r="AP185" s="1">
        <v>1284.1300000000001</v>
      </c>
      <c r="AQ185" s="1">
        <v>1869.74</v>
      </c>
      <c r="AR185" s="1">
        <v>6688.31</v>
      </c>
      <c r="AS185">
        <v>668.49</v>
      </c>
      <c r="AT185">
        <v>353.35</v>
      </c>
      <c r="AU185" s="1">
        <v>10864.02</v>
      </c>
      <c r="AV185" s="1">
        <v>3546.77</v>
      </c>
      <c r="AW185">
        <v>0.29709999999999998</v>
      </c>
      <c r="AX185" s="1">
        <v>6939.02</v>
      </c>
      <c r="AY185">
        <v>0.58120000000000005</v>
      </c>
      <c r="AZ185" s="1">
        <v>1056.3800000000001</v>
      </c>
      <c r="BA185">
        <v>8.8499999999999995E-2</v>
      </c>
      <c r="BB185">
        <v>396.84</v>
      </c>
      <c r="BC185">
        <v>3.32E-2</v>
      </c>
      <c r="BD185" s="1">
        <v>11939.01</v>
      </c>
      <c r="BE185" s="1">
        <v>2182.0300000000002</v>
      </c>
      <c r="BF185">
        <v>0.27800000000000002</v>
      </c>
      <c r="BG185">
        <v>0.59850000000000003</v>
      </c>
      <c r="BH185">
        <v>0.22650000000000001</v>
      </c>
      <c r="BI185">
        <v>0.1226</v>
      </c>
      <c r="BJ185">
        <v>3.1899999999999998E-2</v>
      </c>
      <c r="BK185">
        <v>2.0500000000000001E-2</v>
      </c>
    </row>
    <row r="186" spans="1:63" x14ac:dyDescent="0.25">
      <c r="A186" t="s">
        <v>185</v>
      </c>
      <c r="B186">
        <v>50484</v>
      </c>
      <c r="C186">
        <v>170.29</v>
      </c>
      <c r="D186">
        <v>8.4</v>
      </c>
      <c r="E186" s="1">
        <v>1431.19</v>
      </c>
      <c r="F186" s="1">
        <v>1328.49</v>
      </c>
      <c r="G186">
        <v>2.0999999999999999E-3</v>
      </c>
      <c r="H186">
        <v>5.0000000000000001E-4</v>
      </c>
      <c r="I186">
        <v>8.0999999999999996E-3</v>
      </c>
      <c r="J186">
        <v>1.1000000000000001E-3</v>
      </c>
      <c r="K186">
        <v>9.7999999999999997E-3</v>
      </c>
      <c r="L186">
        <v>0.96040000000000003</v>
      </c>
      <c r="M186">
        <v>1.8100000000000002E-2</v>
      </c>
      <c r="N186">
        <v>0.50080000000000002</v>
      </c>
      <c r="O186">
        <v>2.8999999999999998E-3</v>
      </c>
      <c r="P186">
        <v>0.1532</v>
      </c>
      <c r="Q186" s="1">
        <v>49637.72</v>
      </c>
      <c r="R186">
        <v>0.2868</v>
      </c>
      <c r="S186">
        <v>0.1981</v>
      </c>
      <c r="T186">
        <v>0.5151</v>
      </c>
      <c r="U186">
        <v>10.66</v>
      </c>
      <c r="V186" s="1">
        <v>67426.320000000007</v>
      </c>
      <c r="W186">
        <v>129.5</v>
      </c>
      <c r="X186" s="1">
        <v>206035.88</v>
      </c>
      <c r="Y186">
        <v>0.55510000000000004</v>
      </c>
      <c r="Z186">
        <v>0.18479999999999999</v>
      </c>
      <c r="AA186">
        <v>0.2601</v>
      </c>
      <c r="AB186">
        <v>0.44490000000000002</v>
      </c>
      <c r="AC186">
        <v>206.04</v>
      </c>
      <c r="AD186" s="1">
        <v>5640.3</v>
      </c>
      <c r="AE186">
        <v>405.21</v>
      </c>
      <c r="AF186" s="13">
        <v>175179.61</v>
      </c>
      <c r="AG186" s="79" t="s">
        <v>759</v>
      </c>
      <c r="AH186" s="1">
        <v>32739</v>
      </c>
      <c r="AI186" s="1">
        <v>53642.75</v>
      </c>
      <c r="AJ186">
        <v>38.090000000000003</v>
      </c>
      <c r="AK186">
        <v>24.34</v>
      </c>
      <c r="AL186">
        <v>28.55</v>
      </c>
      <c r="AM186">
        <v>4.18</v>
      </c>
      <c r="AN186" s="1">
        <v>1290.24</v>
      </c>
      <c r="AO186">
        <v>0.85170000000000001</v>
      </c>
      <c r="AP186" s="1">
        <v>1566.33</v>
      </c>
      <c r="AQ186" s="1">
        <v>2378</v>
      </c>
      <c r="AR186" s="1">
        <v>6115.97</v>
      </c>
      <c r="AS186">
        <v>471.46</v>
      </c>
      <c r="AT186">
        <v>364.14</v>
      </c>
      <c r="AU186" s="1">
        <v>10895.89</v>
      </c>
      <c r="AV186" s="1">
        <v>6013.02</v>
      </c>
      <c r="AW186">
        <v>0.43819999999999998</v>
      </c>
      <c r="AX186" s="1">
        <v>5398.7</v>
      </c>
      <c r="AY186">
        <v>0.39350000000000002</v>
      </c>
      <c r="AZ186" s="1">
        <v>1212.02</v>
      </c>
      <c r="BA186">
        <v>8.8300000000000003E-2</v>
      </c>
      <c r="BB186" s="1">
        <v>1097.4000000000001</v>
      </c>
      <c r="BC186">
        <v>0.08</v>
      </c>
      <c r="BD186" s="1">
        <v>13721.13</v>
      </c>
      <c r="BE186" s="1">
        <v>4211.0600000000004</v>
      </c>
      <c r="BF186">
        <v>1.0875999999999999</v>
      </c>
      <c r="BG186">
        <v>0.48630000000000001</v>
      </c>
      <c r="BH186">
        <v>0.23930000000000001</v>
      </c>
      <c r="BI186">
        <v>0.20649999999999999</v>
      </c>
      <c r="BJ186">
        <v>3.8600000000000002E-2</v>
      </c>
      <c r="BK186">
        <v>2.9499999999999998E-2</v>
      </c>
    </row>
    <row r="187" spans="1:63" x14ac:dyDescent="0.25">
      <c r="A187" t="s">
        <v>186</v>
      </c>
      <c r="B187">
        <v>49783</v>
      </c>
      <c r="C187">
        <v>59.35</v>
      </c>
      <c r="D187">
        <v>15.25</v>
      </c>
      <c r="E187">
        <v>862.23</v>
      </c>
      <c r="F187">
        <v>893.53</v>
      </c>
      <c r="G187">
        <v>7.7000000000000002E-3</v>
      </c>
      <c r="H187">
        <v>4.0000000000000002E-4</v>
      </c>
      <c r="I187">
        <v>4.6899999999999997E-2</v>
      </c>
      <c r="J187">
        <v>6.9999999999999999E-4</v>
      </c>
      <c r="K187">
        <v>0.1225</v>
      </c>
      <c r="L187">
        <v>0.79400000000000004</v>
      </c>
      <c r="M187">
        <v>2.7799999999999998E-2</v>
      </c>
      <c r="N187">
        <v>0.3861</v>
      </c>
      <c r="O187">
        <v>1.0200000000000001E-2</v>
      </c>
      <c r="P187">
        <v>0.12479999999999999</v>
      </c>
      <c r="Q187" s="1">
        <v>54385.75</v>
      </c>
      <c r="R187">
        <v>0.33379999999999999</v>
      </c>
      <c r="S187">
        <v>0.17380000000000001</v>
      </c>
      <c r="T187">
        <v>0.4924</v>
      </c>
      <c r="U187">
        <v>8.16</v>
      </c>
      <c r="V187" s="1">
        <v>65041.03</v>
      </c>
      <c r="W187">
        <v>102.16</v>
      </c>
      <c r="X187" s="1">
        <v>141779.74</v>
      </c>
      <c r="Y187">
        <v>0.86319999999999997</v>
      </c>
      <c r="Z187">
        <v>9.06E-2</v>
      </c>
      <c r="AA187">
        <v>4.6199999999999998E-2</v>
      </c>
      <c r="AB187">
        <v>0.1368</v>
      </c>
      <c r="AC187">
        <v>141.78</v>
      </c>
      <c r="AD187" s="1">
        <v>4185.1099999999997</v>
      </c>
      <c r="AE187">
        <v>558.6</v>
      </c>
      <c r="AF187" s="13">
        <v>120905.04</v>
      </c>
      <c r="AG187" s="79" t="s">
        <v>759</v>
      </c>
      <c r="AH187" s="1">
        <v>34263</v>
      </c>
      <c r="AI187" s="1">
        <v>55052.08</v>
      </c>
      <c r="AJ187">
        <v>45.51</v>
      </c>
      <c r="AK187">
        <v>27.92</v>
      </c>
      <c r="AL187">
        <v>33.71</v>
      </c>
      <c r="AM187">
        <v>4.76</v>
      </c>
      <c r="AN187" s="1">
        <v>1500.05</v>
      </c>
      <c r="AO187">
        <v>1.2624</v>
      </c>
      <c r="AP187" s="1">
        <v>1427.12</v>
      </c>
      <c r="AQ187" s="1">
        <v>1828.78</v>
      </c>
      <c r="AR187" s="1">
        <v>6112.45</v>
      </c>
      <c r="AS187">
        <v>473.33</v>
      </c>
      <c r="AT187">
        <v>249.44</v>
      </c>
      <c r="AU187" s="1">
        <v>10091.120000000001</v>
      </c>
      <c r="AV187" s="1">
        <v>5963.31</v>
      </c>
      <c r="AW187">
        <v>0.48459999999999998</v>
      </c>
      <c r="AX187" s="1">
        <v>4159.24</v>
      </c>
      <c r="AY187">
        <v>0.33800000000000002</v>
      </c>
      <c r="AZ187" s="1">
        <v>1474.99</v>
      </c>
      <c r="BA187">
        <v>0.11990000000000001</v>
      </c>
      <c r="BB187">
        <v>707.52</v>
      </c>
      <c r="BC187">
        <v>5.7500000000000002E-2</v>
      </c>
      <c r="BD187" s="1">
        <v>12305.06</v>
      </c>
      <c r="BE187" s="1">
        <v>5718.35</v>
      </c>
      <c r="BF187">
        <v>1.5721000000000001</v>
      </c>
      <c r="BG187">
        <v>0.55569999999999997</v>
      </c>
      <c r="BH187">
        <v>0.20749999999999999</v>
      </c>
      <c r="BI187">
        <v>0.17660000000000001</v>
      </c>
      <c r="BJ187">
        <v>3.8699999999999998E-2</v>
      </c>
      <c r="BK187">
        <v>2.1399999999999999E-2</v>
      </c>
    </row>
    <row r="188" spans="1:63" x14ac:dyDescent="0.25">
      <c r="A188" t="s">
        <v>187</v>
      </c>
      <c r="B188">
        <v>48595</v>
      </c>
      <c r="C188">
        <v>84.29</v>
      </c>
      <c r="D188">
        <v>12.07</v>
      </c>
      <c r="E188" s="1">
        <v>1017.4</v>
      </c>
      <c r="F188" s="1">
        <v>1042.08</v>
      </c>
      <c r="G188">
        <v>2.3999999999999998E-3</v>
      </c>
      <c r="H188">
        <v>1.6000000000000001E-3</v>
      </c>
      <c r="I188">
        <v>5.1999999999999998E-3</v>
      </c>
      <c r="J188">
        <v>2.9999999999999997E-4</v>
      </c>
      <c r="K188">
        <v>1.5299999999999999E-2</v>
      </c>
      <c r="L188">
        <v>0.95569999999999999</v>
      </c>
      <c r="M188">
        <v>1.95E-2</v>
      </c>
      <c r="N188">
        <v>0.26519999999999999</v>
      </c>
      <c r="O188">
        <v>1.6999999999999999E-3</v>
      </c>
      <c r="P188">
        <v>0.1193</v>
      </c>
      <c r="Q188" s="1">
        <v>52356.08</v>
      </c>
      <c r="R188">
        <v>0.2601</v>
      </c>
      <c r="S188">
        <v>0.17069999999999999</v>
      </c>
      <c r="T188">
        <v>0.56920000000000004</v>
      </c>
      <c r="U188">
        <v>8.65</v>
      </c>
      <c r="V188" s="1">
        <v>64949.25</v>
      </c>
      <c r="W188">
        <v>114.22</v>
      </c>
      <c r="X188" s="1">
        <v>147673.26</v>
      </c>
      <c r="Y188">
        <v>0.90190000000000003</v>
      </c>
      <c r="Z188">
        <v>5.5199999999999999E-2</v>
      </c>
      <c r="AA188">
        <v>4.2900000000000001E-2</v>
      </c>
      <c r="AB188">
        <v>9.8100000000000007E-2</v>
      </c>
      <c r="AC188">
        <v>147.66999999999999</v>
      </c>
      <c r="AD188" s="1">
        <v>3551.34</v>
      </c>
      <c r="AE188">
        <v>483.52</v>
      </c>
      <c r="AF188" s="13">
        <v>124814.13</v>
      </c>
      <c r="AG188" s="79" t="s">
        <v>759</v>
      </c>
      <c r="AH188" s="1">
        <v>35833</v>
      </c>
      <c r="AI188" s="1">
        <v>54318.71</v>
      </c>
      <c r="AJ188">
        <v>36.28</v>
      </c>
      <c r="AK188">
        <v>23.22</v>
      </c>
      <c r="AL188">
        <v>26.53</v>
      </c>
      <c r="AM188">
        <v>4.82</v>
      </c>
      <c r="AN188" s="1">
        <v>1373.52</v>
      </c>
      <c r="AO188">
        <v>1.2646999999999999</v>
      </c>
      <c r="AP188" s="1">
        <v>1210.95</v>
      </c>
      <c r="AQ188" s="1">
        <v>1849.07</v>
      </c>
      <c r="AR188" s="1">
        <v>5919.39</v>
      </c>
      <c r="AS188">
        <v>424.26</v>
      </c>
      <c r="AT188">
        <v>335.83</v>
      </c>
      <c r="AU188" s="1">
        <v>9739.5</v>
      </c>
      <c r="AV188" s="1">
        <v>5779.8</v>
      </c>
      <c r="AW188">
        <v>0.49270000000000003</v>
      </c>
      <c r="AX188" s="1">
        <v>4019.75</v>
      </c>
      <c r="AY188">
        <v>0.3427</v>
      </c>
      <c r="AZ188" s="1">
        <v>1411.08</v>
      </c>
      <c r="BA188">
        <v>0.1203</v>
      </c>
      <c r="BB188">
        <v>519.51</v>
      </c>
      <c r="BC188">
        <v>4.4299999999999999E-2</v>
      </c>
      <c r="BD188" s="1">
        <v>11730.14</v>
      </c>
      <c r="BE188" s="1">
        <v>5372.54</v>
      </c>
      <c r="BF188">
        <v>1.5992999999999999</v>
      </c>
      <c r="BG188">
        <v>0.54010000000000002</v>
      </c>
      <c r="BH188">
        <v>0.2228</v>
      </c>
      <c r="BI188">
        <v>0.16969999999999999</v>
      </c>
      <c r="BJ188">
        <v>3.6799999999999999E-2</v>
      </c>
      <c r="BK188">
        <v>3.0499999999999999E-2</v>
      </c>
    </row>
    <row r="189" spans="1:63" x14ac:dyDescent="0.25">
      <c r="A189" t="s">
        <v>188</v>
      </c>
      <c r="B189">
        <v>43992</v>
      </c>
      <c r="C189">
        <v>27.24</v>
      </c>
      <c r="D189">
        <v>105.33</v>
      </c>
      <c r="E189" s="1">
        <v>2869.01</v>
      </c>
      <c r="F189" s="1">
        <v>2497.9299999999998</v>
      </c>
      <c r="G189">
        <v>3.8999999999999998E-3</v>
      </c>
      <c r="H189">
        <v>5.0000000000000001E-4</v>
      </c>
      <c r="I189">
        <v>0.16320000000000001</v>
      </c>
      <c r="J189">
        <v>1.4E-3</v>
      </c>
      <c r="K189">
        <v>6.1400000000000003E-2</v>
      </c>
      <c r="L189">
        <v>0.66930000000000001</v>
      </c>
      <c r="M189">
        <v>0.1003</v>
      </c>
      <c r="N189">
        <v>0.8347</v>
      </c>
      <c r="O189">
        <v>1.21E-2</v>
      </c>
      <c r="P189">
        <v>0.1678</v>
      </c>
      <c r="Q189" s="1">
        <v>53802.71</v>
      </c>
      <c r="R189">
        <v>0.30309999999999998</v>
      </c>
      <c r="S189">
        <v>0.17699999999999999</v>
      </c>
      <c r="T189">
        <v>0.51990000000000003</v>
      </c>
      <c r="U189">
        <v>20</v>
      </c>
      <c r="V189" s="1">
        <v>70495.47</v>
      </c>
      <c r="W189">
        <v>141.03</v>
      </c>
      <c r="X189" s="1">
        <v>90544.26</v>
      </c>
      <c r="Y189">
        <v>0.68410000000000004</v>
      </c>
      <c r="Z189">
        <v>0.25369999999999998</v>
      </c>
      <c r="AA189">
        <v>6.2199999999999998E-2</v>
      </c>
      <c r="AB189">
        <v>0.31590000000000001</v>
      </c>
      <c r="AC189">
        <v>90.54</v>
      </c>
      <c r="AD189" s="1">
        <v>3206.11</v>
      </c>
      <c r="AE189">
        <v>423.34</v>
      </c>
      <c r="AF189" s="13">
        <v>84570.05</v>
      </c>
      <c r="AG189" s="79" t="s">
        <v>759</v>
      </c>
      <c r="AH189" s="1">
        <v>26276</v>
      </c>
      <c r="AI189" s="1">
        <v>40646.589999999997</v>
      </c>
      <c r="AJ189">
        <v>49.34</v>
      </c>
      <c r="AK189">
        <v>32.4</v>
      </c>
      <c r="AL189">
        <v>37.369999999999997</v>
      </c>
      <c r="AM189">
        <v>4.49</v>
      </c>
      <c r="AN189">
        <v>249.22</v>
      </c>
      <c r="AO189">
        <v>0.95379999999999998</v>
      </c>
      <c r="AP189" s="1">
        <v>1431.91</v>
      </c>
      <c r="AQ189" s="1">
        <v>2192.4299999999998</v>
      </c>
      <c r="AR189" s="1">
        <v>6234.23</v>
      </c>
      <c r="AS189">
        <v>590.76</v>
      </c>
      <c r="AT189">
        <v>343.19</v>
      </c>
      <c r="AU189" s="1">
        <v>10792.53</v>
      </c>
      <c r="AV189" s="1">
        <v>8220.2999999999993</v>
      </c>
      <c r="AW189">
        <v>0.60640000000000005</v>
      </c>
      <c r="AX189" s="1">
        <v>3189.31</v>
      </c>
      <c r="AY189">
        <v>0.23530000000000001</v>
      </c>
      <c r="AZ189">
        <v>734.13</v>
      </c>
      <c r="BA189">
        <v>5.4199999999999998E-2</v>
      </c>
      <c r="BB189" s="1">
        <v>1412.88</v>
      </c>
      <c r="BC189">
        <v>0.1042</v>
      </c>
      <c r="BD189" s="1">
        <v>13556.62</v>
      </c>
      <c r="BE189" s="1">
        <v>5296.55</v>
      </c>
      <c r="BF189">
        <v>2.3418000000000001</v>
      </c>
      <c r="BG189">
        <v>0.49359999999999998</v>
      </c>
      <c r="BH189">
        <v>0.21460000000000001</v>
      </c>
      <c r="BI189">
        <v>0.24690000000000001</v>
      </c>
      <c r="BJ189">
        <v>2.9600000000000001E-2</v>
      </c>
      <c r="BK189">
        <v>1.54E-2</v>
      </c>
    </row>
    <row r="190" spans="1:63" x14ac:dyDescent="0.25">
      <c r="A190" t="s">
        <v>189</v>
      </c>
      <c r="B190">
        <v>44008</v>
      </c>
      <c r="C190">
        <v>85.24</v>
      </c>
      <c r="D190">
        <v>29.21</v>
      </c>
      <c r="E190" s="1">
        <v>2489.44</v>
      </c>
      <c r="F190" s="1">
        <v>2353.87</v>
      </c>
      <c r="G190">
        <v>7.0000000000000001E-3</v>
      </c>
      <c r="H190">
        <v>6.9999999999999999E-4</v>
      </c>
      <c r="I190">
        <v>1.3899999999999999E-2</v>
      </c>
      <c r="J190">
        <v>1E-3</v>
      </c>
      <c r="K190">
        <v>2.5100000000000001E-2</v>
      </c>
      <c r="L190">
        <v>0.92310000000000003</v>
      </c>
      <c r="M190">
        <v>2.92E-2</v>
      </c>
      <c r="N190">
        <v>0.44059999999999999</v>
      </c>
      <c r="O190">
        <v>5.0000000000000001E-3</v>
      </c>
      <c r="P190">
        <v>0.14069999999999999</v>
      </c>
      <c r="Q190" s="1">
        <v>53032.92</v>
      </c>
      <c r="R190">
        <v>0.27029999999999998</v>
      </c>
      <c r="S190">
        <v>0.17100000000000001</v>
      </c>
      <c r="T190">
        <v>0.55869999999999997</v>
      </c>
      <c r="U190">
        <v>16.170000000000002</v>
      </c>
      <c r="V190" s="1">
        <v>72698.880000000005</v>
      </c>
      <c r="W190">
        <v>149.16999999999999</v>
      </c>
      <c r="X190" s="1">
        <v>147666.34</v>
      </c>
      <c r="Y190">
        <v>0.70830000000000004</v>
      </c>
      <c r="Z190">
        <v>0.20380000000000001</v>
      </c>
      <c r="AA190">
        <v>8.7900000000000006E-2</v>
      </c>
      <c r="AB190">
        <v>0.29170000000000001</v>
      </c>
      <c r="AC190">
        <v>147.66999999999999</v>
      </c>
      <c r="AD190" s="1">
        <v>4622.53</v>
      </c>
      <c r="AE190">
        <v>511.27</v>
      </c>
      <c r="AF190" s="13">
        <v>146061.48000000001</v>
      </c>
      <c r="AG190" s="79" t="s">
        <v>759</v>
      </c>
      <c r="AH190" s="1">
        <v>31687</v>
      </c>
      <c r="AI190" s="1">
        <v>51141.440000000002</v>
      </c>
      <c r="AJ190">
        <v>48.55</v>
      </c>
      <c r="AK190">
        <v>28.58</v>
      </c>
      <c r="AL190">
        <v>33.67</v>
      </c>
      <c r="AM190">
        <v>4.07</v>
      </c>
      <c r="AN190">
        <v>851.99</v>
      </c>
      <c r="AO190">
        <v>0.92310000000000003</v>
      </c>
      <c r="AP190" s="1">
        <v>1266.52</v>
      </c>
      <c r="AQ190" s="1">
        <v>1784.18</v>
      </c>
      <c r="AR190" s="1">
        <v>5707.15</v>
      </c>
      <c r="AS190">
        <v>508.99</v>
      </c>
      <c r="AT190">
        <v>298.02</v>
      </c>
      <c r="AU190" s="1">
        <v>9564.85</v>
      </c>
      <c r="AV190" s="1">
        <v>5261.51</v>
      </c>
      <c r="AW190">
        <v>0.4577</v>
      </c>
      <c r="AX190" s="1">
        <v>4348.83</v>
      </c>
      <c r="AY190">
        <v>0.37830000000000003</v>
      </c>
      <c r="AZ190" s="1">
        <v>1064.75</v>
      </c>
      <c r="BA190">
        <v>9.2600000000000002E-2</v>
      </c>
      <c r="BB190">
        <v>821.15</v>
      </c>
      <c r="BC190">
        <v>7.1400000000000005E-2</v>
      </c>
      <c r="BD190" s="1">
        <v>11496.24</v>
      </c>
      <c r="BE190" s="1">
        <v>3720.06</v>
      </c>
      <c r="BF190">
        <v>1.0206999999999999</v>
      </c>
      <c r="BG190">
        <v>0.53210000000000002</v>
      </c>
      <c r="BH190">
        <v>0.22020000000000001</v>
      </c>
      <c r="BI190">
        <v>0.19689999999999999</v>
      </c>
      <c r="BJ190">
        <v>2.9700000000000001E-2</v>
      </c>
      <c r="BK190">
        <v>2.1000000000000001E-2</v>
      </c>
    </row>
    <row r="191" spans="1:63" x14ac:dyDescent="0.25">
      <c r="A191" t="s">
        <v>190</v>
      </c>
      <c r="B191">
        <v>48843</v>
      </c>
      <c r="C191">
        <v>170.71</v>
      </c>
      <c r="D191">
        <v>12</v>
      </c>
      <c r="E191" s="1">
        <v>2048.09</v>
      </c>
      <c r="F191" s="1">
        <v>1883.22</v>
      </c>
      <c r="G191">
        <v>5.4999999999999997E-3</v>
      </c>
      <c r="H191">
        <v>5.0000000000000001E-4</v>
      </c>
      <c r="I191">
        <v>1.2999999999999999E-2</v>
      </c>
      <c r="J191">
        <v>1.1999999999999999E-3</v>
      </c>
      <c r="K191">
        <v>1.6500000000000001E-2</v>
      </c>
      <c r="L191">
        <v>0.93859999999999999</v>
      </c>
      <c r="M191">
        <v>2.47E-2</v>
      </c>
      <c r="N191">
        <v>0.49930000000000002</v>
      </c>
      <c r="O191">
        <v>5.3E-3</v>
      </c>
      <c r="P191">
        <v>0.1489</v>
      </c>
      <c r="Q191" s="1">
        <v>50939.37</v>
      </c>
      <c r="R191">
        <v>0.28079999999999999</v>
      </c>
      <c r="S191">
        <v>0.19089999999999999</v>
      </c>
      <c r="T191">
        <v>0.52829999999999999</v>
      </c>
      <c r="U191">
        <v>14.45</v>
      </c>
      <c r="V191" s="1">
        <v>71378.31</v>
      </c>
      <c r="W191">
        <v>137.29</v>
      </c>
      <c r="X191" s="1">
        <v>183307.22</v>
      </c>
      <c r="Y191">
        <v>0.62350000000000005</v>
      </c>
      <c r="Z191">
        <v>0.20749999999999999</v>
      </c>
      <c r="AA191">
        <v>0.1691</v>
      </c>
      <c r="AB191">
        <v>0.3765</v>
      </c>
      <c r="AC191">
        <v>183.31</v>
      </c>
      <c r="AD191" s="1">
        <v>5343.93</v>
      </c>
      <c r="AE191">
        <v>494.75</v>
      </c>
      <c r="AF191" s="13">
        <v>162305.82</v>
      </c>
      <c r="AG191" s="79" t="s">
        <v>759</v>
      </c>
      <c r="AH191" s="1">
        <v>31167</v>
      </c>
      <c r="AI191" s="1">
        <v>52121.74</v>
      </c>
      <c r="AJ191">
        <v>39.159999999999997</v>
      </c>
      <c r="AK191">
        <v>26.84</v>
      </c>
      <c r="AL191">
        <v>29.95</v>
      </c>
      <c r="AM191">
        <v>4.1900000000000004</v>
      </c>
      <c r="AN191">
        <v>525.17999999999995</v>
      </c>
      <c r="AO191">
        <v>0.90349999999999997</v>
      </c>
      <c r="AP191" s="1">
        <v>1448.94</v>
      </c>
      <c r="AQ191" s="1">
        <v>2098.37</v>
      </c>
      <c r="AR191" s="1">
        <v>5938.87</v>
      </c>
      <c r="AS191">
        <v>514.22</v>
      </c>
      <c r="AT191">
        <v>371.59</v>
      </c>
      <c r="AU191" s="1">
        <v>10371.98</v>
      </c>
      <c r="AV191" s="1">
        <v>5767.03</v>
      </c>
      <c r="AW191">
        <v>0.44819999999999999</v>
      </c>
      <c r="AX191" s="1">
        <v>4955.6400000000003</v>
      </c>
      <c r="AY191">
        <v>0.38519999999999999</v>
      </c>
      <c r="AZ191" s="1">
        <v>1094.26</v>
      </c>
      <c r="BA191">
        <v>8.5000000000000006E-2</v>
      </c>
      <c r="BB191" s="1">
        <v>1049.1500000000001</v>
      </c>
      <c r="BC191">
        <v>8.1500000000000003E-2</v>
      </c>
      <c r="BD191" s="1">
        <v>12866.08</v>
      </c>
      <c r="BE191" s="1">
        <v>3773.38</v>
      </c>
      <c r="BF191">
        <v>1.0017</v>
      </c>
      <c r="BG191">
        <v>0.50260000000000005</v>
      </c>
      <c r="BH191">
        <v>0.2349</v>
      </c>
      <c r="BI191">
        <v>0.20380000000000001</v>
      </c>
      <c r="BJ191">
        <v>3.5200000000000002E-2</v>
      </c>
      <c r="BK191">
        <v>2.35E-2</v>
      </c>
    </row>
    <row r="192" spans="1:63" x14ac:dyDescent="0.25">
      <c r="A192" t="s">
        <v>191</v>
      </c>
      <c r="B192">
        <v>46649</v>
      </c>
      <c r="C192">
        <v>74.290000000000006</v>
      </c>
      <c r="D192">
        <v>10.199999999999999</v>
      </c>
      <c r="E192">
        <v>757.78</v>
      </c>
      <c r="F192">
        <v>768.71</v>
      </c>
      <c r="G192">
        <v>2.7000000000000001E-3</v>
      </c>
      <c r="H192">
        <v>2.0000000000000001E-4</v>
      </c>
      <c r="I192">
        <v>6.0000000000000001E-3</v>
      </c>
      <c r="J192">
        <v>8.0000000000000004E-4</v>
      </c>
      <c r="K192">
        <v>1.6400000000000001E-2</v>
      </c>
      <c r="L192">
        <v>0.95230000000000004</v>
      </c>
      <c r="M192">
        <v>2.1499999999999998E-2</v>
      </c>
      <c r="N192">
        <v>0.35189999999999999</v>
      </c>
      <c r="O192">
        <v>1.6000000000000001E-3</v>
      </c>
      <c r="P192">
        <v>0.13120000000000001</v>
      </c>
      <c r="Q192" s="1">
        <v>50033.1</v>
      </c>
      <c r="R192">
        <v>0.27989999999999998</v>
      </c>
      <c r="S192">
        <v>0.17480000000000001</v>
      </c>
      <c r="T192">
        <v>0.54530000000000001</v>
      </c>
      <c r="U192">
        <v>6.87</v>
      </c>
      <c r="V192" s="1">
        <v>64108.14</v>
      </c>
      <c r="W192">
        <v>106.76</v>
      </c>
      <c r="X192" s="1">
        <v>135420.64000000001</v>
      </c>
      <c r="Y192">
        <v>0.93330000000000002</v>
      </c>
      <c r="Z192">
        <v>3.3000000000000002E-2</v>
      </c>
      <c r="AA192">
        <v>3.3799999999999997E-2</v>
      </c>
      <c r="AB192">
        <v>6.6699999999999995E-2</v>
      </c>
      <c r="AC192">
        <v>135.41999999999999</v>
      </c>
      <c r="AD192" s="1">
        <v>3109.18</v>
      </c>
      <c r="AE192">
        <v>441.87</v>
      </c>
      <c r="AF192" s="13">
        <v>112592.14</v>
      </c>
      <c r="AG192" s="79" t="s">
        <v>759</v>
      </c>
      <c r="AH192" s="1">
        <v>33930</v>
      </c>
      <c r="AI192" s="1">
        <v>49325.01</v>
      </c>
      <c r="AJ192">
        <v>34.869999999999997</v>
      </c>
      <c r="AK192">
        <v>22.61</v>
      </c>
      <c r="AL192">
        <v>25.91</v>
      </c>
      <c r="AM192">
        <v>4.74</v>
      </c>
      <c r="AN192" s="1">
        <v>1422.54</v>
      </c>
      <c r="AO192">
        <v>1.3917999999999999</v>
      </c>
      <c r="AP192" s="1">
        <v>1429.79</v>
      </c>
      <c r="AQ192" s="1">
        <v>1984.03</v>
      </c>
      <c r="AR192" s="1">
        <v>5794.43</v>
      </c>
      <c r="AS192">
        <v>376.73</v>
      </c>
      <c r="AT192">
        <v>314.74</v>
      </c>
      <c r="AU192" s="1">
        <v>9899.7199999999993</v>
      </c>
      <c r="AV192" s="1">
        <v>6891.69</v>
      </c>
      <c r="AW192">
        <v>0.55000000000000004</v>
      </c>
      <c r="AX192" s="1">
        <v>3543.06</v>
      </c>
      <c r="AY192">
        <v>0.2828</v>
      </c>
      <c r="AZ192" s="1">
        <v>1419.46</v>
      </c>
      <c r="BA192">
        <v>0.1133</v>
      </c>
      <c r="BB192">
        <v>675.04</v>
      </c>
      <c r="BC192">
        <v>5.3900000000000003E-2</v>
      </c>
      <c r="BD192" s="1">
        <v>12529.25</v>
      </c>
      <c r="BE192" s="1">
        <v>6427.05</v>
      </c>
      <c r="BF192">
        <v>2.4056999999999999</v>
      </c>
      <c r="BG192">
        <v>0.51959999999999995</v>
      </c>
      <c r="BH192">
        <v>0.21290000000000001</v>
      </c>
      <c r="BI192">
        <v>0.19719999999999999</v>
      </c>
      <c r="BJ192">
        <v>3.9899999999999998E-2</v>
      </c>
      <c r="BK192">
        <v>3.04E-2</v>
      </c>
    </row>
    <row r="193" spans="1:63" x14ac:dyDescent="0.25">
      <c r="A193" t="s">
        <v>192</v>
      </c>
      <c r="B193">
        <v>47852</v>
      </c>
      <c r="C193">
        <v>88</v>
      </c>
      <c r="D193">
        <v>13.51</v>
      </c>
      <c r="E193" s="1">
        <v>1188.6199999999999</v>
      </c>
      <c r="F193" s="1">
        <v>1133.06</v>
      </c>
      <c r="G193">
        <v>3.0000000000000001E-3</v>
      </c>
      <c r="H193">
        <v>4.0000000000000002E-4</v>
      </c>
      <c r="I193">
        <v>5.5999999999999999E-3</v>
      </c>
      <c r="J193">
        <v>1.1000000000000001E-3</v>
      </c>
      <c r="K193">
        <v>1.6E-2</v>
      </c>
      <c r="L193">
        <v>0.9546</v>
      </c>
      <c r="M193">
        <v>1.9400000000000001E-2</v>
      </c>
      <c r="N193">
        <v>0.37669999999999998</v>
      </c>
      <c r="O193">
        <v>1.2999999999999999E-3</v>
      </c>
      <c r="P193">
        <v>0.1326</v>
      </c>
      <c r="Q193" s="1">
        <v>51280.24</v>
      </c>
      <c r="R193">
        <v>0.32340000000000002</v>
      </c>
      <c r="S193">
        <v>0.16200000000000001</v>
      </c>
      <c r="T193">
        <v>0.51459999999999995</v>
      </c>
      <c r="U193">
        <v>9.82</v>
      </c>
      <c r="V193" s="1">
        <v>61714.86</v>
      </c>
      <c r="W193">
        <v>116.1</v>
      </c>
      <c r="X193" s="1">
        <v>143729.51</v>
      </c>
      <c r="Y193">
        <v>0.87649999999999995</v>
      </c>
      <c r="Z193">
        <v>6.8599999999999994E-2</v>
      </c>
      <c r="AA193">
        <v>5.4800000000000001E-2</v>
      </c>
      <c r="AB193">
        <v>0.1235</v>
      </c>
      <c r="AC193">
        <v>143.72999999999999</v>
      </c>
      <c r="AD193" s="1">
        <v>3718.38</v>
      </c>
      <c r="AE193">
        <v>496.51</v>
      </c>
      <c r="AF193" s="13">
        <v>131611.43</v>
      </c>
      <c r="AG193" s="79" t="s">
        <v>759</v>
      </c>
      <c r="AH193" s="1">
        <v>33086</v>
      </c>
      <c r="AI193" s="1">
        <v>50889.49</v>
      </c>
      <c r="AJ193">
        <v>43.05</v>
      </c>
      <c r="AK193">
        <v>24.65</v>
      </c>
      <c r="AL193">
        <v>28.95</v>
      </c>
      <c r="AM193">
        <v>4.5</v>
      </c>
      <c r="AN193" s="1">
        <v>1500.95</v>
      </c>
      <c r="AO193">
        <v>1.2204999999999999</v>
      </c>
      <c r="AP193" s="1">
        <v>1364.43</v>
      </c>
      <c r="AQ193" s="1">
        <v>2022.6</v>
      </c>
      <c r="AR193" s="1">
        <v>5640.75</v>
      </c>
      <c r="AS193">
        <v>468.21</v>
      </c>
      <c r="AT193">
        <v>237.46</v>
      </c>
      <c r="AU193" s="1">
        <v>9733.4599999999991</v>
      </c>
      <c r="AV193" s="1">
        <v>5908.88</v>
      </c>
      <c r="AW193">
        <v>0.49919999999999998</v>
      </c>
      <c r="AX193" s="1">
        <v>3997.1</v>
      </c>
      <c r="AY193">
        <v>0.3377</v>
      </c>
      <c r="AZ193" s="1">
        <v>1226.26</v>
      </c>
      <c r="BA193">
        <v>0.1036</v>
      </c>
      <c r="BB193">
        <v>704.88</v>
      </c>
      <c r="BC193">
        <v>5.9499999999999997E-2</v>
      </c>
      <c r="BD193" s="1">
        <v>11837.11</v>
      </c>
      <c r="BE193" s="1">
        <v>4922.33</v>
      </c>
      <c r="BF193">
        <v>1.5421</v>
      </c>
      <c r="BG193">
        <v>0.51429999999999998</v>
      </c>
      <c r="BH193">
        <v>0.21909999999999999</v>
      </c>
      <c r="BI193">
        <v>0.21190000000000001</v>
      </c>
      <c r="BJ193">
        <v>3.6900000000000002E-2</v>
      </c>
      <c r="BK193">
        <v>1.77E-2</v>
      </c>
    </row>
    <row r="194" spans="1:63" x14ac:dyDescent="0.25">
      <c r="A194" t="s">
        <v>193</v>
      </c>
      <c r="B194">
        <v>44016</v>
      </c>
      <c r="C194">
        <v>49.9</v>
      </c>
      <c r="D194">
        <v>70.05</v>
      </c>
      <c r="E194" s="1">
        <v>3496.03</v>
      </c>
      <c r="F194" s="1">
        <v>3187.3</v>
      </c>
      <c r="G194">
        <v>8.0999999999999996E-3</v>
      </c>
      <c r="H194">
        <v>4.0000000000000002E-4</v>
      </c>
      <c r="I194">
        <v>0.1197</v>
      </c>
      <c r="J194">
        <v>1.2999999999999999E-3</v>
      </c>
      <c r="K194">
        <v>7.7799999999999994E-2</v>
      </c>
      <c r="L194">
        <v>0.71319999999999995</v>
      </c>
      <c r="M194">
        <v>7.9500000000000001E-2</v>
      </c>
      <c r="N194">
        <v>0.60089999999999999</v>
      </c>
      <c r="O194">
        <v>1.9900000000000001E-2</v>
      </c>
      <c r="P194">
        <v>0.14630000000000001</v>
      </c>
      <c r="Q194" s="1">
        <v>55951.49</v>
      </c>
      <c r="R194">
        <v>0.29909999999999998</v>
      </c>
      <c r="S194">
        <v>0.1847</v>
      </c>
      <c r="T194">
        <v>0.51629999999999998</v>
      </c>
      <c r="U194">
        <v>23.7</v>
      </c>
      <c r="V194" s="1">
        <v>78031.259999999995</v>
      </c>
      <c r="W194">
        <v>144.30000000000001</v>
      </c>
      <c r="X194" s="1">
        <v>114549.33</v>
      </c>
      <c r="Y194">
        <v>0.70209999999999995</v>
      </c>
      <c r="Z194">
        <v>0.2505</v>
      </c>
      <c r="AA194">
        <v>4.7399999999999998E-2</v>
      </c>
      <c r="AB194">
        <v>0.2979</v>
      </c>
      <c r="AC194">
        <v>114.55</v>
      </c>
      <c r="AD194" s="1">
        <v>4267.18</v>
      </c>
      <c r="AE194">
        <v>504.93</v>
      </c>
      <c r="AF194" s="13">
        <v>112200.81</v>
      </c>
      <c r="AG194" s="79" t="s">
        <v>759</v>
      </c>
      <c r="AH194" s="1">
        <v>29402</v>
      </c>
      <c r="AI194" s="1">
        <v>45142.17</v>
      </c>
      <c r="AJ194">
        <v>55.54</v>
      </c>
      <c r="AK194">
        <v>34.9</v>
      </c>
      <c r="AL194">
        <v>40.68</v>
      </c>
      <c r="AM194">
        <v>4.5199999999999996</v>
      </c>
      <c r="AN194">
        <v>950.79</v>
      </c>
      <c r="AO194">
        <v>1.143</v>
      </c>
      <c r="AP194" s="1">
        <v>1381.65</v>
      </c>
      <c r="AQ194" s="1">
        <v>1819.61</v>
      </c>
      <c r="AR194" s="1">
        <v>6330.73</v>
      </c>
      <c r="AS194">
        <v>608.62</v>
      </c>
      <c r="AT194">
        <v>299.41000000000003</v>
      </c>
      <c r="AU194" s="1">
        <v>10440.02</v>
      </c>
      <c r="AV194" s="1">
        <v>6249.79</v>
      </c>
      <c r="AW194">
        <v>0.49609999999999999</v>
      </c>
      <c r="AX194" s="1">
        <v>4399.8100000000004</v>
      </c>
      <c r="AY194">
        <v>0.34920000000000001</v>
      </c>
      <c r="AZ194">
        <v>862.05</v>
      </c>
      <c r="BA194">
        <v>6.8400000000000002E-2</v>
      </c>
      <c r="BB194" s="1">
        <v>1087.04</v>
      </c>
      <c r="BC194">
        <v>8.6300000000000002E-2</v>
      </c>
      <c r="BD194" s="1">
        <v>12598.69</v>
      </c>
      <c r="BE194" s="1">
        <v>4111.09</v>
      </c>
      <c r="BF194">
        <v>1.4186000000000001</v>
      </c>
      <c r="BG194">
        <v>0.53320000000000001</v>
      </c>
      <c r="BH194">
        <v>0.20949999999999999</v>
      </c>
      <c r="BI194">
        <v>0.20949999999999999</v>
      </c>
      <c r="BJ194">
        <v>3.1899999999999998E-2</v>
      </c>
      <c r="BK194">
        <v>1.5900000000000001E-2</v>
      </c>
    </row>
    <row r="195" spans="1:63" x14ac:dyDescent="0.25">
      <c r="A195" t="s">
        <v>194</v>
      </c>
      <c r="B195">
        <v>50492</v>
      </c>
      <c r="C195">
        <v>94.9</v>
      </c>
      <c r="D195">
        <v>9.1199999999999992</v>
      </c>
      <c r="E195">
        <v>865.11</v>
      </c>
      <c r="F195">
        <v>824.67</v>
      </c>
      <c r="G195">
        <v>2.2000000000000001E-3</v>
      </c>
      <c r="H195">
        <v>1E-4</v>
      </c>
      <c r="I195">
        <v>4.3E-3</v>
      </c>
      <c r="J195">
        <v>1.2999999999999999E-3</v>
      </c>
      <c r="K195">
        <v>9.4000000000000004E-3</v>
      </c>
      <c r="L195">
        <v>0.96889999999999998</v>
      </c>
      <c r="M195">
        <v>1.3899999999999999E-2</v>
      </c>
      <c r="N195">
        <v>0.4541</v>
      </c>
      <c r="O195">
        <v>2.3E-3</v>
      </c>
      <c r="P195">
        <v>0.14180000000000001</v>
      </c>
      <c r="Q195" s="1">
        <v>49015.38</v>
      </c>
      <c r="R195">
        <v>0.30009999999999998</v>
      </c>
      <c r="S195">
        <v>0.16750000000000001</v>
      </c>
      <c r="T195">
        <v>0.53239999999999998</v>
      </c>
      <c r="U195">
        <v>7.55</v>
      </c>
      <c r="V195" s="1">
        <v>62942.59</v>
      </c>
      <c r="W195">
        <v>110.24</v>
      </c>
      <c r="X195" s="1">
        <v>135307.46</v>
      </c>
      <c r="Y195">
        <v>0.86990000000000001</v>
      </c>
      <c r="Z195">
        <v>5.9499999999999997E-2</v>
      </c>
      <c r="AA195">
        <v>7.0699999999999999E-2</v>
      </c>
      <c r="AB195">
        <v>0.13009999999999999</v>
      </c>
      <c r="AC195">
        <v>135.31</v>
      </c>
      <c r="AD195" s="1">
        <v>3399.34</v>
      </c>
      <c r="AE195">
        <v>442.24</v>
      </c>
      <c r="AF195" s="13">
        <v>115542.44</v>
      </c>
      <c r="AG195" s="79" t="s">
        <v>759</v>
      </c>
      <c r="AH195" s="1">
        <v>31563</v>
      </c>
      <c r="AI195" s="1">
        <v>47936.37</v>
      </c>
      <c r="AJ195">
        <v>36.380000000000003</v>
      </c>
      <c r="AK195">
        <v>23.82</v>
      </c>
      <c r="AL195">
        <v>26.74</v>
      </c>
      <c r="AM195">
        <v>4.1900000000000004</v>
      </c>
      <c r="AN195" s="1">
        <v>1373.75</v>
      </c>
      <c r="AO195">
        <v>1.2177</v>
      </c>
      <c r="AP195" s="1">
        <v>1549.91</v>
      </c>
      <c r="AQ195" s="1">
        <v>2229.75</v>
      </c>
      <c r="AR195" s="1">
        <v>5834.49</v>
      </c>
      <c r="AS195">
        <v>459.79</v>
      </c>
      <c r="AT195">
        <v>294.23</v>
      </c>
      <c r="AU195" s="1">
        <v>10368.17</v>
      </c>
      <c r="AV195" s="1">
        <v>7280.57</v>
      </c>
      <c r="AW195">
        <v>0.55389999999999995</v>
      </c>
      <c r="AX195" s="1">
        <v>3574.05</v>
      </c>
      <c r="AY195">
        <v>0.27189999999999998</v>
      </c>
      <c r="AZ195" s="1">
        <v>1374.51</v>
      </c>
      <c r="BA195">
        <v>0.1046</v>
      </c>
      <c r="BB195">
        <v>914.89</v>
      </c>
      <c r="BC195">
        <v>6.9599999999999995E-2</v>
      </c>
      <c r="BD195" s="1">
        <v>13144.01</v>
      </c>
      <c r="BE195" s="1">
        <v>6138.96</v>
      </c>
      <c r="BF195">
        <v>2.1665999999999999</v>
      </c>
      <c r="BG195">
        <v>0.49730000000000002</v>
      </c>
      <c r="BH195">
        <v>0.21809999999999999</v>
      </c>
      <c r="BI195">
        <v>0.22650000000000001</v>
      </c>
      <c r="BJ195">
        <v>3.7499999999999999E-2</v>
      </c>
      <c r="BK195">
        <v>2.06E-2</v>
      </c>
    </row>
    <row r="196" spans="1:63" x14ac:dyDescent="0.25">
      <c r="A196" t="s">
        <v>195</v>
      </c>
      <c r="B196">
        <v>46961</v>
      </c>
      <c r="C196">
        <v>32.479999999999997</v>
      </c>
      <c r="D196">
        <v>268.57</v>
      </c>
      <c r="E196" s="1">
        <v>8722.09</v>
      </c>
      <c r="F196" s="1">
        <v>8496.86</v>
      </c>
      <c r="G196">
        <v>6.7900000000000002E-2</v>
      </c>
      <c r="H196">
        <v>8.0000000000000004E-4</v>
      </c>
      <c r="I196">
        <v>0.11409999999999999</v>
      </c>
      <c r="J196">
        <v>1.1999999999999999E-3</v>
      </c>
      <c r="K196">
        <v>5.0500000000000003E-2</v>
      </c>
      <c r="L196">
        <v>0.71250000000000002</v>
      </c>
      <c r="M196">
        <v>5.2999999999999999E-2</v>
      </c>
      <c r="N196">
        <v>0.2475</v>
      </c>
      <c r="O196">
        <v>4.4200000000000003E-2</v>
      </c>
      <c r="P196">
        <v>0.1237</v>
      </c>
      <c r="Q196" s="1">
        <v>66649.289999999994</v>
      </c>
      <c r="R196">
        <v>0.25480000000000003</v>
      </c>
      <c r="S196">
        <v>0.1764</v>
      </c>
      <c r="T196">
        <v>0.56879999999999997</v>
      </c>
      <c r="U196">
        <v>50.33</v>
      </c>
      <c r="V196" s="1">
        <v>86697.13</v>
      </c>
      <c r="W196">
        <v>171.12</v>
      </c>
      <c r="X196" s="1">
        <v>175841.6</v>
      </c>
      <c r="Y196">
        <v>0.76200000000000001</v>
      </c>
      <c r="Z196">
        <v>0.21129999999999999</v>
      </c>
      <c r="AA196">
        <v>2.6700000000000002E-2</v>
      </c>
      <c r="AB196">
        <v>0.23799999999999999</v>
      </c>
      <c r="AC196">
        <v>175.84</v>
      </c>
      <c r="AD196" s="1">
        <v>8270.07</v>
      </c>
      <c r="AE196">
        <v>938.79</v>
      </c>
      <c r="AF196" s="13">
        <v>193948.29</v>
      </c>
      <c r="AG196" s="79" t="s">
        <v>759</v>
      </c>
      <c r="AH196" s="1">
        <v>46153</v>
      </c>
      <c r="AI196" s="1">
        <v>81310.570000000007</v>
      </c>
      <c r="AJ196">
        <v>78.42</v>
      </c>
      <c r="AK196">
        <v>44.96</v>
      </c>
      <c r="AL196">
        <v>52.01</v>
      </c>
      <c r="AM196">
        <v>4.9000000000000004</v>
      </c>
      <c r="AN196" s="1">
        <v>1557.95</v>
      </c>
      <c r="AO196">
        <v>0.78839999999999999</v>
      </c>
      <c r="AP196" s="1">
        <v>1380.49</v>
      </c>
      <c r="AQ196" s="1">
        <v>2003.04</v>
      </c>
      <c r="AR196" s="1">
        <v>6768.92</v>
      </c>
      <c r="AS196">
        <v>743.09</v>
      </c>
      <c r="AT196">
        <v>411.9</v>
      </c>
      <c r="AU196" s="1">
        <v>11307.44</v>
      </c>
      <c r="AV196" s="1">
        <v>3862.2</v>
      </c>
      <c r="AW196">
        <v>0.30330000000000001</v>
      </c>
      <c r="AX196" s="1">
        <v>7522.61</v>
      </c>
      <c r="AY196">
        <v>0.59079999999999999</v>
      </c>
      <c r="AZ196">
        <v>855.68</v>
      </c>
      <c r="BA196">
        <v>6.7199999999999996E-2</v>
      </c>
      <c r="BB196">
        <v>493.39</v>
      </c>
      <c r="BC196">
        <v>3.8699999999999998E-2</v>
      </c>
      <c r="BD196" s="1">
        <v>12733.89</v>
      </c>
      <c r="BE196" s="1">
        <v>2256.09</v>
      </c>
      <c r="BF196">
        <v>0.314</v>
      </c>
      <c r="BG196">
        <v>0.59470000000000001</v>
      </c>
      <c r="BH196">
        <v>0.2233</v>
      </c>
      <c r="BI196">
        <v>0.12939999999999999</v>
      </c>
      <c r="BJ196">
        <v>3.2000000000000001E-2</v>
      </c>
      <c r="BK196">
        <v>2.06E-2</v>
      </c>
    </row>
    <row r="197" spans="1:63" x14ac:dyDescent="0.25">
      <c r="A197" t="s">
        <v>196</v>
      </c>
      <c r="B197">
        <v>44024</v>
      </c>
      <c r="C197">
        <v>81.48</v>
      </c>
      <c r="D197">
        <v>20.66</v>
      </c>
      <c r="E197" s="1">
        <v>1683.1</v>
      </c>
      <c r="F197" s="1">
        <v>1637.95</v>
      </c>
      <c r="G197">
        <v>3.0999999999999999E-3</v>
      </c>
      <c r="H197">
        <v>5.9999999999999995E-4</v>
      </c>
      <c r="I197">
        <v>1.1599999999999999E-2</v>
      </c>
      <c r="J197">
        <v>8.9999999999999998E-4</v>
      </c>
      <c r="K197">
        <v>1.66E-2</v>
      </c>
      <c r="L197">
        <v>0.93389999999999995</v>
      </c>
      <c r="M197">
        <v>3.3300000000000003E-2</v>
      </c>
      <c r="N197">
        <v>0.55979999999999996</v>
      </c>
      <c r="O197">
        <v>1.6999999999999999E-3</v>
      </c>
      <c r="P197">
        <v>0.15670000000000001</v>
      </c>
      <c r="Q197" s="1">
        <v>50309.15</v>
      </c>
      <c r="R197">
        <v>0.27279999999999999</v>
      </c>
      <c r="S197">
        <v>0.16569999999999999</v>
      </c>
      <c r="T197">
        <v>0.5615</v>
      </c>
      <c r="U197">
        <v>12.78</v>
      </c>
      <c r="V197" s="1">
        <v>69639.789999999994</v>
      </c>
      <c r="W197">
        <v>126.99</v>
      </c>
      <c r="X197" s="1">
        <v>101066.43</v>
      </c>
      <c r="Y197">
        <v>0.79820000000000002</v>
      </c>
      <c r="Z197">
        <v>0.13239999999999999</v>
      </c>
      <c r="AA197">
        <v>6.9400000000000003E-2</v>
      </c>
      <c r="AB197">
        <v>0.20180000000000001</v>
      </c>
      <c r="AC197">
        <v>101.07</v>
      </c>
      <c r="AD197" s="1">
        <v>2656.59</v>
      </c>
      <c r="AE197">
        <v>373.98</v>
      </c>
      <c r="AF197" s="13">
        <v>89167.28</v>
      </c>
      <c r="AG197" s="79" t="s">
        <v>759</v>
      </c>
      <c r="AH197" s="1">
        <v>29512</v>
      </c>
      <c r="AI197" s="1">
        <v>43432.800000000003</v>
      </c>
      <c r="AJ197">
        <v>38.700000000000003</v>
      </c>
      <c r="AK197">
        <v>24.82</v>
      </c>
      <c r="AL197">
        <v>31.07</v>
      </c>
      <c r="AM197">
        <v>3.85</v>
      </c>
      <c r="AN197" s="1">
        <v>1085.8</v>
      </c>
      <c r="AO197">
        <v>0.94989999999999997</v>
      </c>
      <c r="AP197" s="1">
        <v>1312.57</v>
      </c>
      <c r="AQ197" s="1">
        <v>2050.16</v>
      </c>
      <c r="AR197" s="1">
        <v>5937.53</v>
      </c>
      <c r="AS197">
        <v>507.03</v>
      </c>
      <c r="AT197">
        <v>278.19</v>
      </c>
      <c r="AU197" s="1">
        <v>10085.48</v>
      </c>
      <c r="AV197" s="1">
        <v>7172.63</v>
      </c>
      <c r="AW197">
        <v>0.60019999999999996</v>
      </c>
      <c r="AX197" s="1">
        <v>2643.74</v>
      </c>
      <c r="AY197">
        <v>0.22120000000000001</v>
      </c>
      <c r="AZ197" s="1">
        <v>1079.4000000000001</v>
      </c>
      <c r="BA197">
        <v>9.0300000000000005E-2</v>
      </c>
      <c r="BB197" s="1">
        <v>1055.3900000000001</v>
      </c>
      <c r="BC197">
        <v>8.8300000000000003E-2</v>
      </c>
      <c r="BD197" s="1">
        <v>11951.16</v>
      </c>
      <c r="BE197" s="1">
        <v>6247.76</v>
      </c>
      <c r="BF197">
        <v>2.6337000000000002</v>
      </c>
      <c r="BG197">
        <v>0.51100000000000001</v>
      </c>
      <c r="BH197">
        <v>0.22550000000000001</v>
      </c>
      <c r="BI197">
        <v>0.20019999999999999</v>
      </c>
      <c r="BJ197">
        <v>4.1799999999999997E-2</v>
      </c>
      <c r="BK197">
        <v>2.1499999999999998E-2</v>
      </c>
    </row>
    <row r="198" spans="1:63" x14ac:dyDescent="0.25">
      <c r="A198" t="s">
        <v>197</v>
      </c>
      <c r="B198">
        <v>65680</v>
      </c>
      <c r="C198">
        <v>216.05</v>
      </c>
      <c r="D198">
        <v>8.5399999999999991</v>
      </c>
      <c r="E198" s="1">
        <v>1846.06</v>
      </c>
      <c r="F198" s="1">
        <v>1686.23</v>
      </c>
      <c r="G198">
        <v>2.0999999999999999E-3</v>
      </c>
      <c r="H198">
        <v>4.0000000000000002E-4</v>
      </c>
      <c r="I198">
        <v>1.7899999999999999E-2</v>
      </c>
      <c r="J198">
        <v>1E-3</v>
      </c>
      <c r="K198">
        <v>1.2500000000000001E-2</v>
      </c>
      <c r="L198">
        <v>0.93100000000000005</v>
      </c>
      <c r="M198">
        <v>3.5000000000000003E-2</v>
      </c>
      <c r="N198">
        <v>0.68969999999999998</v>
      </c>
      <c r="O198">
        <v>1.1999999999999999E-3</v>
      </c>
      <c r="P198">
        <v>0.15690000000000001</v>
      </c>
      <c r="Q198" s="1">
        <v>51739.53</v>
      </c>
      <c r="R198">
        <v>0.29370000000000002</v>
      </c>
      <c r="S198">
        <v>0.16930000000000001</v>
      </c>
      <c r="T198">
        <v>0.53700000000000003</v>
      </c>
      <c r="U198">
        <v>15.04</v>
      </c>
      <c r="V198" s="1">
        <v>68464.86</v>
      </c>
      <c r="W198">
        <v>118.3</v>
      </c>
      <c r="X198" s="1">
        <v>183258.07</v>
      </c>
      <c r="Y198">
        <v>0.53139999999999998</v>
      </c>
      <c r="Z198">
        <v>0.1676</v>
      </c>
      <c r="AA198">
        <v>0.30099999999999999</v>
      </c>
      <c r="AB198">
        <v>0.46860000000000002</v>
      </c>
      <c r="AC198">
        <v>183.26</v>
      </c>
      <c r="AD198" s="1">
        <v>4920.79</v>
      </c>
      <c r="AE198">
        <v>374.55</v>
      </c>
      <c r="AF198" s="13">
        <v>153507.89000000001</v>
      </c>
      <c r="AG198" s="79" t="s">
        <v>759</v>
      </c>
      <c r="AH198" s="1">
        <v>30087</v>
      </c>
      <c r="AI198" s="1">
        <v>49615.1</v>
      </c>
      <c r="AJ198">
        <v>33.58</v>
      </c>
      <c r="AK198">
        <v>23.7</v>
      </c>
      <c r="AL198">
        <v>27.11</v>
      </c>
      <c r="AM198">
        <v>3.7</v>
      </c>
      <c r="AN198">
        <v>0</v>
      </c>
      <c r="AO198">
        <v>0.79859999999999998</v>
      </c>
      <c r="AP198" s="1">
        <v>1541.04</v>
      </c>
      <c r="AQ198" s="1">
        <v>2336.69</v>
      </c>
      <c r="AR198" s="1">
        <v>6245.05</v>
      </c>
      <c r="AS198">
        <v>495.41</v>
      </c>
      <c r="AT198">
        <v>381.24</v>
      </c>
      <c r="AU198" s="1">
        <v>10999.43</v>
      </c>
      <c r="AV198" s="1">
        <v>6707.98</v>
      </c>
      <c r="AW198">
        <v>0.49419999999999997</v>
      </c>
      <c r="AX198" s="1">
        <v>4546.01</v>
      </c>
      <c r="AY198">
        <v>0.33489999999999998</v>
      </c>
      <c r="AZ198" s="1">
        <v>1031.82</v>
      </c>
      <c r="BA198">
        <v>7.5999999999999998E-2</v>
      </c>
      <c r="BB198" s="1">
        <v>1287.3399999999999</v>
      </c>
      <c r="BC198">
        <v>9.4799999999999995E-2</v>
      </c>
      <c r="BD198" s="1">
        <v>13573.15</v>
      </c>
      <c r="BE198" s="1">
        <v>4831.38</v>
      </c>
      <c r="BF198">
        <v>1.5610999999999999</v>
      </c>
      <c r="BG198">
        <v>0.49619999999999997</v>
      </c>
      <c r="BH198">
        <v>0.24060000000000001</v>
      </c>
      <c r="BI198">
        <v>0.1981</v>
      </c>
      <c r="BJ198">
        <v>4.0800000000000003E-2</v>
      </c>
      <c r="BK198">
        <v>2.4199999999999999E-2</v>
      </c>
    </row>
    <row r="199" spans="1:63" x14ac:dyDescent="0.25">
      <c r="A199" t="s">
        <v>198</v>
      </c>
      <c r="B199">
        <v>44032</v>
      </c>
      <c r="C199">
        <v>78.900000000000006</v>
      </c>
      <c r="D199">
        <v>28.73</v>
      </c>
      <c r="E199" s="1">
        <v>2266.73</v>
      </c>
      <c r="F199" s="1">
        <v>2157.9</v>
      </c>
      <c r="G199">
        <v>7.4000000000000003E-3</v>
      </c>
      <c r="H199">
        <v>8.0000000000000004E-4</v>
      </c>
      <c r="I199">
        <v>2.07E-2</v>
      </c>
      <c r="J199">
        <v>1.1000000000000001E-3</v>
      </c>
      <c r="K199">
        <v>3.2800000000000003E-2</v>
      </c>
      <c r="L199">
        <v>0.89559999999999995</v>
      </c>
      <c r="M199">
        <v>4.1500000000000002E-2</v>
      </c>
      <c r="N199">
        <v>0.4768</v>
      </c>
      <c r="O199">
        <v>5.5999999999999999E-3</v>
      </c>
      <c r="P199">
        <v>0.15290000000000001</v>
      </c>
      <c r="Q199" s="1">
        <v>52717.25</v>
      </c>
      <c r="R199">
        <v>0.2732</v>
      </c>
      <c r="S199">
        <v>0.16969999999999999</v>
      </c>
      <c r="T199">
        <v>0.55710000000000004</v>
      </c>
      <c r="U199">
        <v>14.75</v>
      </c>
      <c r="V199" s="1">
        <v>73094.7</v>
      </c>
      <c r="W199">
        <v>149.51</v>
      </c>
      <c r="X199" s="1">
        <v>138214.32</v>
      </c>
      <c r="Y199">
        <v>0.76039999999999996</v>
      </c>
      <c r="Z199">
        <v>0.1905</v>
      </c>
      <c r="AA199">
        <v>4.9099999999999998E-2</v>
      </c>
      <c r="AB199">
        <v>0.23960000000000001</v>
      </c>
      <c r="AC199">
        <v>138.21</v>
      </c>
      <c r="AD199" s="1">
        <v>4171.07</v>
      </c>
      <c r="AE199">
        <v>522.39</v>
      </c>
      <c r="AF199" s="13">
        <v>129619.05</v>
      </c>
      <c r="AG199" s="79" t="s">
        <v>759</v>
      </c>
      <c r="AH199" s="1">
        <v>30476</v>
      </c>
      <c r="AI199" s="1">
        <v>49487.78</v>
      </c>
      <c r="AJ199">
        <v>47.81</v>
      </c>
      <c r="AK199">
        <v>27.9</v>
      </c>
      <c r="AL199">
        <v>35.78</v>
      </c>
      <c r="AM199">
        <v>4.0999999999999996</v>
      </c>
      <c r="AN199" s="1">
        <v>1075.72</v>
      </c>
      <c r="AO199">
        <v>0.98060000000000003</v>
      </c>
      <c r="AP199" s="1">
        <v>1282.69</v>
      </c>
      <c r="AQ199" s="1">
        <v>1749.46</v>
      </c>
      <c r="AR199" s="1">
        <v>5791.44</v>
      </c>
      <c r="AS199">
        <v>580.21</v>
      </c>
      <c r="AT199">
        <v>251.04</v>
      </c>
      <c r="AU199" s="1">
        <v>9654.84</v>
      </c>
      <c r="AV199" s="1">
        <v>5504.63</v>
      </c>
      <c r="AW199">
        <v>0.47239999999999999</v>
      </c>
      <c r="AX199" s="1">
        <v>3999.49</v>
      </c>
      <c r="AY199">
        <v>0.34320000000000001</v>
      </c>
      <c r="AZ199" s="1">
        <v>1253.52</v>
      </c>
      <c r="BA199">
        <v>0.1076</v>
      </c>
      <c r="BB199">
        <v>895.25</v>
      </c>
      <c r="BC199">
        <v>7.6799999999999993E-2</v>
      </c>
      <c r="BD199" s="1">
        <v>11652.88</v>
      </c>
      <c r="BE199" s="1">
        <v>4082.66</v>
      </c>
      <c r="BF199">
        <v>1.1811</v>
      </c>
      <c r="BG199">
        <v>0.52610000000000001</v>
      </c>
      <c r="BH199">
        <v>0.22239999999999999</v>
      </c>
      <c r="BI199">
        <v>0.2019</v>
      </c>
      <c r="BJ199">
        <v>2.9899999999999999E-2</v>
      </c>
      <c r="BK199">
        <v>1.9800000000000002E-2</v>
      </c>
    </row>
    <row r="200" spans="1:63" x14ac:dyDescent="0.25">
      <c r="A200" t="s">
        <v>199</v>
      </c>
      <c r="B200">
        <v>50278</v>
      </c>
      <c r="C200">
        <v>106.19</v>
      </c>
      <c r="D200">
        <v>12.6</v>
      </c>
      <c r="E200" s="1">
        <v>1338.27</v>
      </c>
      <c r="F200" s="1">
        <v>1275.45</v>
      </c>
      <c r="G200">
        <v>3.0000000000000001E-3</v>
      </c>
      <c r="H200">
        <v>2.9999999999999997E-4</v>
      </c>
      <c r="I200">
        <v>4.4999999999999997E-3</v>
      </c>
      <c r="J200">
        <v>8.0000000000000004E-4</v>
      </c>
      <c r="K200">
        <v>1.18E-2</v>
      </c>
      <c r="L200">
        <v>0.9637</v>
      </c>
      <c r="M200">
        <v>1.5900000000000001E-2</v>
      </c>
      <c r="N200">
        <v>0.38119999999999998</v>
      </c>
      <c r="O200">
        <v>2.3300000000000001E-2</v>
      </c>
      <c r="P200">
        <v>0.1368</v>
      </c>
      <c r="Q200" s="1">
        <v>51820.04</v>
      </c>
      <c r="R200">
        <v>0.30070000000000002</v>
      </c>
      <c r="S200">
        <v>0.1799</v>
      </c>
      <c r="T200">
        <v>0.51939999999999997</v>
      </c>
      <c r="U200">
        <v>10.68</v>
      </c>
      <c r="V200" s="1">
        <v>67202.289999999994</v>
      </c>
      <c r="W200">
        <v>121.04</v>
      </c>
      <c r="X200" s="1">
        <v>174641.31</v>
      </c>
      <c r="Y200">
        <v>0.76749999999999996</v>
      </c>
      <c r="Z200">
        <v>0.16170000000000001</v>
      </c>
      <c r="AA200">
        <v>7.0800000000000002E-2</v>
      </c>
      <c r="AB200">
        <v>0.23250000000000001</v>
      </c>
      <c r="AC200">
        <v>174.64</v>
      </c>
      <c r="AD200" s="1">
        <v>4784.09</v>
      </c>
      <c r="AE200">
        <v>530.89</v>
      </c>
      <c r="AF200" s="13">
        <v>160058.14000000001</v>
      </c>
      <c r="AG200" s="79" t="s">
        <v>759</v>
      </c>
      <c r="AH200" s="1">
        <v>32957</v>
      </c>
      <c r="AI200" s="1">
        <v>52731.91</v>
      </c>
      <c r="AJ200">
        <v>42.15</v>
      </c>
      <c r="AK200">
        <v>26.19</v>
      </c>
      <c r="AL200">
        <v>29.26</v>
      </c>
      <c r="AM200">
        <v>4.62</v>
      </c>
      <c r="AN200" s="1">
        <v>1283.46</v>
      </c>
      <c r="AO200">
        <v>1.0572999999999999</v>
      </c>
      <c r="AP200" s="1">
        <v>1406.37</v>
      </c>
      <c r="AQ200" s="1">
        <v>2173.5700000000002</v>
      </c>
      <c r="AR200" s="1">
        <v>5851</v>
      </c>
      <c r="AS200">
        <v>520.9</v>
      </c>
      <c r="AT200">
        <v>258.33</v>
      </c>
      <c r="AU200" s="1">
        <v>10210.16</v>
      </c>
      <c r="AV200" s="1">
        <v>5268.71</v>
      </c>
      <c r="AW200">
        <v>0.4289</v>
      </c>
      <c r="AX200" s="1">
        <v>4909.1099999999997</v>
      </c>
      <c r="AY200">
        <v>0.39960000000000001</v>
      </c>
      <c r="AZ200" s="1">
        <v>1200.33</v>
      </c>
      <c r="BA200">
        <v>9.7699999999999995E-2</v>
      </c>
      <c r="BB200">
        <v>906.78</v>
      </c>
      <c r="BC200">
        <v>7.3800000000000004E-2</v>
      </c>
      <c r="BD200" s="1">
        <v>12284.93</v>
      </c>
      <c r="BE200" s="1">
        <v>4053.47</v>
      </c>
      <c r="BF200">
        <v>1.0017</v>
      </c>
      <c r="BG200">
        <v>0.52</v>
      </c>
      <c r="BH200">
        <v>0.22309999999999999</v>
      </c>
      <c r="BI200">
        <v>0.19550000000000001</v>
      </c>
      <c r="BJ200">
        <v>3.8699999999999998E-2</v>
      </c>
      <c r="BK200">
        <v>2.2599999999999999E-2</v>
      </c>
    </row>
    <row r="201" spans="1:63" x14ac:dyDescent="0.25">
      <c r="A201" t="s">
        <v>200</v>
      </c>
      <c r="B201">
        <v>44040</v>
      </c>
      <c r="C201">
        <v>11.48</v>
      </c>
      <c r="D201">
        <v>377.32</v>
      </c>
      <c r="E201" s="1">
        <v>4330.17</v>
      </c>
      <c r="F201" s="1">
        <v>3684.11</v>
      </c>
      <c r="G201">
        <v>8.5000000000000006E-3</v>
      </c>
      <c r="H201">
        <v>6.9999999999999999E-4</v>
      </c>
      <c r="I201">
        <v>0.41549999999999998</v>
      </c>
      <c r="J201">
        <v>1.2999999999999999E-3</v>
      </c>
      <c r="K201">
        <v>7.0900000000000005E-2</v>
      </c>
      <c r="L201">
        <v>0.4103</v>
      </c>
      <c r="M201">
        <v>9.2799999999999994E-2</v>
      </c>
      <c r="N201">
        <v>0.78469999999999995</v>
      </c>
      <c r="O201">
        <v>3.2099999999999997E-2</v>
      </c>
      <c r="P201">
        <v>0.17419999999999999</v>
      </c>
      <c r="Q201" s="1">
        <v>57247.9</v>
      </c>
      <c r="R201">
        <v>0.30480000000000002</v>
      </c>
      <c r="S201">
        <v>0.18</v>
      </c>
      <c r="T201">
        <v>0.51519999999999999</v>
      </c>
      <c r="U201">
        <v>29.09</v>
      </c>
      <c r="V201" s="1">
        <v>79816.83</v>
      </c>
      <c r="W201">
        <v>147.06</v>
      </c>
      <c r="X201" s="1">
        <v>79874.17</v>
      </c>
      <c r="Y201">
        <v>0.67069999999999996</v>
      </c>
      <c r="Z201">
        <v>0.27739999999999998</v>
      </c>
      <c r="AA201">
        <v>5.1900000000000002E-2</v>
      </c>
      <c r="AB201">
        <v>0.32929999999999998</v>
      </c>
      <c r="AC201">
        <v>79.87</v>
      </c>
      <c r="AD201" s="1">
        <v>3956.83</v>
      </c>
      <c r="AE201">
        <v>499.5</v>
      </c>
      <c r="AF201" s="13">
        <v>76982.27</v>
      </c>
      <c r="AG201" s="79" t="s">
        <v>759</v>
      </c>
      <c r="AH201" s="1">
        <v>26665</v>
      </c>
      <c r="AI201" s="1">
        <v>38641.69</v>
      </c>
      <c r="AJ201">
        <v>67.010000000000005</v>
      </c>
      <c r="AK201">
        <v>45.24</v>
      </c>
      <c r="AL201">
        <v>52.03</v>
      </c>
      <c r="AM201">
        <v>4.71</v>
      </c>
      <c r="AN201">
        <v>3.19</v>
      </c>
      <c r="AO201">
        <v>1.2565</v>
      </c>
      <c r="AP201" s="1">
        <v>1664.79</v>
      </c>
      <c r="AQ201" s="1">
        <v>2267.71</v>
      </c>
      <c r="AR201" s="1">
        <v>6554.44</v>
      </c>
      <c r="AS201">
        <v>758.69</v>
      </c>
      <c r="AT201">
        <v>508.01</v>
      </c>
      <c r="AU201" s="1">
        <v>11753.64</v>
      </c>
      <c r="AV201" s="1">
        <v>8165.44</v>
      </c>
      <c r="AW201">
        <v>0.56010000000000004</v>
      </c>
      <c r="AX201" s="1">
        <v>4094.24</v>
      </c>
      <c r="AY201">
        <v>0.28079999999999999</v>
      </c>
      <c r="AZ201">
        <v>794.01</v>
      </c>
      <c r="BA201">
        <v>5.45E-2</v>
      </c>
      <c r="BB201" s="1">
        <v>1525.31</v>
      </c>
      <c r="BC201">
        <v>0.1046</v>
      </c>
      <c r="BD201" s="1">
        <v>14579</v>
      </c>
      <c r="BE201" s="1">
        <v>5183.8500000000004</v>
      </c>
      <c r="BF201">
        <v>2.5855000000000001</v>
      </c>
      <c r="BG201">
        <v>0.50509999999999999</v>
      </c>
      <c r="BH201">
        <v>0.1993</v>
      </c>
      <c r="BI201">
        <v>0.25080000000000002</v>
      </c>
      <c r="BJ201">
        <v>3.04E-2</v>
      </c>
      <c r="BK201">
        <v>1.44E-2</v>
      </c>
    </row>
    <row r="202" spans="1:63" x14ac:dyDescent="0.25">
      <c r="A202" t="s">
        <v>201</v>
      </c>
      <c r="B202">
        <v>44057</v>
      </c>
      <c r="C202">
        <v>82.1</v>
      </c>
      <c r="D202">
        <v>30.82</v>
      </c>
      <c r="E202" s="1">
        <v>2530.1799999999998</v>
      </c>
      <c r="F202" s="1">
        <v>2323.1999999999998</v>
      </c>
      <c r="G202">
        <v>7.4999999999999997E-3</v>
      </c>
      <c r="H202">
        <v>6.9999999999999999E-4</v>
      </c>
      <c r="I202">
        <v>2.2599999999999999E-2</v>
      </c>
      <c r="J202">
        <v>1E-3</v>
      </c>
      <c r="K202">
        <v>3.56E-2</v>
      </c>
      <c r="L202">
        <v>0.88200000000000001</v>
      </c>
      <c r="M202">
        <v>5.0500000000000003E-2</v>
      </c>
      <c r="N202">
        <v>0.49919999999999998</v>
      </c>
      <c r="O202">
        <v>7.7999999999999996E-3</v>
      </c>
      <c r="P202">
        <v>0.1525</v>
      </c>
      <c r="Q202" s="1">
        <v>53194.18</v>
      </c>
      <c r="R202">
        <v>0.2651</v>
      </c>
      <c r="S202">
        <v>0.17249999999999999</v>
      </c>
      <c r="T202">
        <v>0.5625</v>
      </c>
      <c r="U202">
        <v>15.96</v>
      </c>
      <c r="V202" s="1">
        <v>76467.03</v>
      </c>
      <c r="W202">
        <v>153.63</v>
      </c>
      <c r="X202" s="1">
        <v>134073.03</v>
      </c>
      <c r="Y202">
        <v>0.73950000000000005</v>
      </c>
      <c r="Z202">
        <v>0.20930000000000001</v>
      </c>
      <c r="AA202">
        <v>5.1200000000000002E-2</v>
      </c>
      <c r="AB202">
        <v>0.26050000000000001</v>
      </c>
      <c r="AC202">
        <v>134.07</v>
      </c>
      <c r="AD202" s="1">
        <v>3993.08</v>
      </c>
      <c r="AE202">
        <v>483.54</v>
      </c>
      <c r="AF202" s="13">
        <v>128704.36</v>
      </c>
      <c r="AG202" s="79" t="s">
        <v>759</v>
      </c>
      <c r="AH202" s="1">
        <v>29924</v>
      </c>
      <c r="AI202" s="1">
        <v>48361.55</v>
      </c>
      <c r="AJ202">
        <v>44.18</v>
      </c>
      <c r="AK202">
        <v>27.58</v>
      </c>
      <c r="AL202">
        <v>33.520000000000003</v>
      </c>
      <c r="AM202">
        <v>3.89</v>
      </c>
      <c r="AN202" s="1">
        <v>1197.9100000000001</v>
      </c>
      <c r="AO202">
        <v>1.0459000000000001</v>
      </c>
      <c r="AP202" s="1">
        <v>1301.57</v>
      </c>
      <c r="AQ202" s="1">
        <v>1671.16</v>
      </c>
      <c r="AR202" s="1">
        <v>5924.42</v>
      </c>
      <c r="AS202">
        <v>571.03</v>
      </c>
      <c r="AT202">
        <v>248.8</v>
      </c>
      <c r="AU202" s="1">
        <v>9716.9699999999993</v>
      </c>
      <c r="AV202" s="1">
        <v>5654.74</v>
      </c>
      <c r="AW202">
        <v>0.48599999999999999</v>
      </c>
      <c r="AX202" s="1">
        <v>4076.73</v>
      </c>
      <c r="AY202">
        <v>0.35039999999999999</v>
      </c>
      <c r="AZ202">
        <v>958.05</v>
      </c>
      <c r="BA202">
        <v>8.2299999999999998E-2</v>
      </c>
      <c r="BB202">
        <v>944.92</v>
      </c>
      <c r="BC202">
        <v>8.1199999999999994E-2</v>
      </c>
      <c r="BD202" s="1">
        <v>11634.45</v>
      </c>
      <c r="BE202" s="1">
        <v>3920.09</v>
      </c>
      <c r="BF202">
        <v>1.1853</v>
      </c>
      <c r="BG202">
        <v>0.5292</v>
      </c>
      <c r="BH202">
        <v>0.2147</v>
      </c>
      <c r="BI202">
        <v>0.2056</v>
      </c>
      <c r="BJ202">
        <v>3.2300000000000002E-2</v>
      </c>
      <c r="BK202">
        <v>1.8100000000000002E-2</v>
      </c>
    </row>
    <row r="203" spans="1:63" x14ac:dyDescent="0.25">
      <c r="A203" t="s">
        <v>202</v>
      </c>
      <c r="B203">
        <v>48942</v>
      </c>
      <c r="C203">
        <v>69.290000000000006</v>
      </c>
      <c r="D203">
        <v>19.47</v>
      </c>
      <c r="E203" s="1">
        <v>1348.77</v>
      </c>
      <c r="F203" s="1">
        <v>1371.57</v>
      </c>
      <c r="G203">
        <v>4.5999999999999999E-3</v>
      </c>
      <c r="H203">
        <v>5.0000000000000001E-4</v>
      </c>
      <c r="I203">
        <v>9.7000000000000003E-3</v>
      </c>
      <c r="J203">
        <v>1.2999999999999999E-3</v>
      </c>
      <c r="K203">
        <v>4.5400000000000003E-2</v>
      </c>
      <c r="L203">
        <v>0.91210000000000002</v>
      </c>
      <c r="M203">
        <v>2.63E-2</v>
      </c>
      <c r="N203">
        <v>0.30990000000000001</v>
      </c>
      <c r="O203">
        <v>2E-3</v>
      </c>
      <c r="P203">
        <v>0.1215</v>
      </c>
      <c r="Q203" s="1">
        <v>54198.41</v>
      </c>
      <c r="R203">
        <v>0.30959999999999999</v>
      </c>
      <c r="S203">
        <v>0.18410000000000001</v>
      </c>
      <c r="T203">
        <v>0.50629999999999997</v>
      </c>
      <c r="U203">
        <v>11.14</v>
      </c>
      <c r="V203" s="1">
        <v>63664.29</v>
      </c>
      <c r="W203">
        <v>116.6</v>
      </c>
      <c r="X203" s="1">
        <v>145292.46</v>
      </c>
      <c r="Y203">
        <v>0.86799999999999999</v>
      </c>
      <c r="Z203">
        <v>8.6300000000000002E-2</v>
      </c>
      <c r="AA203">
        <v>4.5699999999999998E-2</v>
      </c>
      <c r="AB203">
        <v>0.13200000000000001</v>
      </c>
      <c r="AC203">
        <v>145.29</v>
      </c>
      <c r="AD203" s="1">
        <v>4066.41</v>
      </c>
      <c r="AE203">
        <v>533.41</v>
      </c>
      <c r="AF203" s="13">
        <v>135696.5</v>
      </c>
      <c r="AG203" s="79" t="s">
        <v>759</v>
      </c>
      <c r="AH203" s="1">
        <v>35726</v>
      </c>
      <c r="AI203" s="1">
        <v>55831.79</v>
      </c>
      <c r="AJ203">
        <v>44.56</v>
      </c>
      <c r="AK203">
        <v>26.44</v>
      </c>
      <c r="AL203">
        <v>31.06</v>
      </c>
      <c r="AM203">
        <v>4.33</v>
      </c>
      <c r="AN203" s="1">
        <v>1443.29</v>
      </c>
      <c r="AO203">
        <v>1.1101000000000001</v>
      </c>
      <c r="AP203" s="1">
        <v>1268.74</v>
      </c>
      <c r="AQ203" s="1">
        <v>1851.88</v>
      </c>
      <c r="AR203" s="1">
        <v>5828.21</v>
      </c>
      <c r="AS203">
        <v>504.23</v>
      </c>
      <c r="AT203">
        <v>343.75</v>
      </c>
      <c r="AU203" s="1">
        <v>9796.81</v>
      </c>
      <c r="AV203" s="1">
        <v>5170.18</v>
      </c>
      <c r="AW203">
        <v>0.45069999999999999</v>
      </c>
      <c r="AX203" s="1">
        <v>4236.3599999999997</v>
      </c>
      <c r="AY203">
        <v>0.36930000000000002</v>
      </c>
      <c r="AZ203" s="1">
        <v>1434.54</v>
      </c>
      <c r="BA203">
        <v>0.12509999999999999</v>
      </c>
      <c r="BB203">
        <v>629.54999999999995</v>
      </c>
      <c r="BC203">
        <v>5.4899999999999997E-2</v>
      </c>
      <c r="BD203" s="1">
        <v>11470.63</v>
      </c>
      <c r="BE203" s="1">
        <v>4606.12</v>
      </c>
      <c r="BF203">
        <v>1.1752</v>
      </c>
      <c r="BG203">
        <v>0.54690000000000005</v>
      </c>
      <c r="BH203">
        <v>0.21740000000000001</v>
      </c>
      <c r="BI203">
        <v>0.17949999999999999</v>
      </c>
      <c r="BJ203">
        <v>3.6799999999999999E-2</v>
      </c>
      <c r="BK203">
        <v>1.9400000000000001E-2</v>
      </c>
    </row>
    <row r="204" spans="1:63" x14ac:dyDescent="0.25">
      <c r="A204" t="s">
        <v>203</v>
      </c>
      <c r="B204">
        <v>45377</v>
      </c>
      <c r="C204">
        <v>82.62</v>
      </c>
      <c r="D204">
        <v>13.02</v>
      </c>
      <c r="E204" s="1">
        <v>1075.95</v>
      </c>
      <c r="F204" s="1">
        <v>1008.64</v>
      </c>
      <c r="G204">
        <v>3.3999999999999998E-3</v>
      </c>
      <c r="H204">
        <v>2.0000000000000001E-4</v>
      </c>
      <c r="I204">
        <v>5.8999999999999999E-3</v>
      </c>
      <c r="J204">
        <v>1E-3</v>
      </c>
      <c r="K204">
        <v>1.0500000000000001E-2</v>
      </c>
      <c r="L204">
        <v>0.95950000000000002</v>
      </c>
      <c r="M204">
        <v>1.9400000000000001E-2</v>
      </c>
      <c r="N204">
        <v>0.51259999999999994</v>
      </c>
      <c r="O204">
        <v>5.0000000000000001E-4</v>
      </c>
      <c r="P204">
        <v>0.14530000000000001</v>
      </c>
      <c r="Q204" s="1">
        <v>49214.54</v>
      </c>
      <c r="R204">
        <v>0.29010000000000002</v>
      </c>
      <c r="S204">
        <v>0.17430000000000001</v>
      </c>
      <c r="T204">
        <v>0.53559999999999997</v>
      </c>
      <c r="U204">
        <v>8.25</v>
      </c>
      <c r="V204" s="1">
        <v>67137.679999999993</v>
      </c>
      <c r="W204">
        <v>125.16</v>
      </c>
      <c r="X204" s="1">
        <v>119408.94</v>
      </c>
      <c r="Y204">
        <v>0.78800000000000003</v>
      </c>
      <c r="Z204">
        <v>0.13089999999999999</v>
      </c>
      <c r="AA204">
        <v>8.1100000000000005E-2</v>
      </c>
      <c r="AB204">
        <v>0.21199999999999999</v>
      </c>
      <c r="AC204">
        <v>119.41</v>
      </c>
      <c r="AD204" s="1">
        <v>3164.22</v>
      </c>
      <c r="AE204">
        <v>394.84</v>
      </c>
      <c r="AF204" s="13">
        <v>105537.07</v>
      </c>
      <c r="AG204" s="79" t="s">
        <v>759</v>
      </c>
      <c r="AH204" s="1">
        <v>30107</v>
      </c>
      <c r="AI204" s="1">
        <v>46786.36</v>
      </c>
      <c r="AJ204">
        <v>35.78</v>
      </c>
      <c r="AK204">
        <v>25.29</v>
      </c>
      <c r="AL204">
        <v>28.35</v>
      </c>
      <c r="AM204">
        <v>3.71</v>
      </c>
      <c r="AN204">
        <v>880.55</v>
      </c>
      <c r="AO204">
        <v>0.96260000000000001</v>
      </c>
      <c r="AP204" s="1">
        <v>1385.99</v>
      </c>
      <c r="AQ204" s="1">
        <v>2261.09</v>
      </c>
      <c r="AR204" s="1">
        <v>5705.33</v>
      </c>
      <c r="AS204">
        <v>532.20000000000005</v>
      </c>
      <c r="AT204">
        <v>263.58999999999997</v>
      </c>
      <c r="AU204" s="1">
        <v>10148.19</v>
      </c>
      <c r="AV204" s="1">
        <v>7392.99</v>
      </c>
      <c r="AW204">
        <v>0.59240000000000004</v>
      </c>
      <c r="AX204" s="1">
        <v>2972.34</v>
      </c>
      <c r="AY204">
        <v>0.2382</v>
      </c>
      <c r="AZ204" s="1">
        <v>1170.22</v>
      </c>
      <c r="BA204">
        <v>9.3799999999999994E-2</v>
      </c>
      <c r="BB204">
        <v>944.42</v>
      </c>
      <c r="BC204">
        <v>7.5700000000000003E-2</v>
      </c>
      <c r="BD204" s="1">
        <v>12479.97</v>
      </c>
      <c r="BE204" s="1">
        <v>6097.36</v>
      </c>
      <c r="BF204">
        <v>2.2938999999999998</v>
      </c>
      <c r="BG204">
        <v>0.49309999999999998</v>
      </c>
      <c r="BH204">
        <v>0.21640000000000001</v>
      </c>
      <c r="BI204">
        <v>0.23019999999999999</v>
      </c>
      <c r="BJ204">
        <v>4.07E-2</v>
      </c>
      <c r="BK204">
        <v>1.95E-2</v>
      </c>
    </row>
    <row r="205" spans="1:63" x14ac:dyDescent="0.25">
      <c r="A205" t="s">
        <v>204</v>
      </c>
      <c r="B205">
        <v>45385</v>
      </c>
      <c r="C205">
        <v>81.38</v>
      </c>
      <c r="D205">
        <v>11.77</v>
      </c>
      <c r="E205">
        <v>957.53</v>
      </c>
      <c r="F205">
        <v>940.63</v>
      </c>
      <c r="G205">
        <v>3.8999999999999998E-3</v>
      </c>
      <c r="H205">
        <v>4.0000000000000002E-4</v>
      </c>
      <c r="I205">
        <v>5.4000000000000003E-3</v>
      </c>
      <c r="J205">
        <v>1.6000000000000001E-3</v>
      </c>
      <c r="K205">
        <v>5.1900000000000002E-2</v>
      </c>
      <c r="L205">
        <v>0.91449999999999998</v>
      </c>
      <c r="M205">
        <v>2.23E-2</v>
      </c>
      <c r="N205">
        <v>0.37490000000000001</v>
      </c>
      <c r="O205">
        <v>3.2000000000000002E-3</v>
      </c>
      <c r="P205">
        <v>0.14380000000000001</v>
      </c>
      <c r="Q205" s="1">
        <v>51907.1</v>
      </c>
      <c r="R205">
        <v>0.31609999999999999</v>
      </c>
      <c r="S205">
        <v>0.16089999999999999</v>
      </c>
      <c r="T205">
        <v>0.52310000000000001</v>
      </c>
      <c r="U205">
        <v>9.0399999999999991</v>
      </c>
      <c r="V205" s="1">
        <v>62724.3</v>
      </c>
      <c r="W205">
        <v>102.42</v>
      </c>
      <c r="X205" s="1">
        <v>144709.01</v>
      </c>
      <c r="Y205">
        <v>0.89529999999999998</v>
      </c>
      <c r="Z205">
        <v>5.9900000000000002E-2</v>
      </c>
      <c r="AA205">
        <v>4.48E-2</v>
      </c>
      <c r="AB205">
        <v>0.1047</v>
      </c>
      <c r="AC205">
        <v>144.71</v>
      </c>
      <c r="AD205" s="1">
        <v>3624.12</v>
      </c>
      <c r="AE205">
        <v>469.57</v>
      </c>
      <c r="AF205" s="13">
        <v>121674.88</v>
      </c>
      <c r="AG205" s="79" t="s">
        <v>759</v>
      </c>
      <c r="AH205" s="1">
        <v>32856</v>
      </c>
      <c r="AI205" s="1">
        <v>49038.15</v>
      </c>
      <c r="AJ205">
        <v>41.86</v>
      </c>
      <c r="AK205">
        <v>23.37</v>
      </c>
      <c r="AL205">
        <v>30.68</v>
      </c>
      <c r="AM205">
        <v>4.38</v>
      </c>
      <c r="AN205" s="1">
        <v>1471.2</v>
      </c>
      <c r="AO205">
        <v>1.4585999999999999</v>
      </c>
      <c r="AP205" s="1">
        <v>1520.17</v>
      </c>
      <c r="AQ205" s="1">
        <v>2055.42</v>
      </c>
      <c r="AR205" s="1">
        <v>6150.24</v>
      </c>
      <c r="AS205">
        <v>471.44</v>
      </c>
      <c r="AT205">
        <v>277.60000000000002</v>
      </c>
      <c r="AU205" s="1">
        <v>10474.879999999999</v>
      </c>
      <c r="AV205" s="1">
        <v>6452.26</v>
      </c>
      <c r="AW205">
        <v>0.50529999999999997</v>
      </c>
      <c r="AX205" s="1">
        <v>4238.03</v>
      </c>
      <c r="AY205">
        <v>0.33189999999999997</v>
      </c>
      <c r="AZ205" s="1">
        <v>1365.29</v>
      </c>
      <c r="BA205">
        <v>0.1069</v>
      </c>
      <c r="BB205">
        <v>714.05</v>
      </c>
      <c r="BC205">
        <v>5.5899999999999998E-2</v>
      </c>
      <c r="BD205" s="1">
        <v>12769.64</v>
      </c>
      <c r="BE205" s="1">
        <v>5453.12</v>
      </c>
      <c r="BF205">
        <v>1.8859999999999999</v>
      </c>
      <c r="BG205">
        <v>0.53</v>
      </c>
      <c r="BH205">
        <v>0.2165</v>
      </c>
      <c r="BI205">
        <v>0.19570000000000001</v>
      </c>
      <c r="BJ205">
        <v>3.8300000000000001E-2</v>
      </c>
      <c r="BK205">
        <v>1.9400000000000001E-2</v>
      </c>
    </row>
    <row r="206" spans="1:63" x14ac:dyDescent="0.25">
      <c r="A206" t="s">
        <v>205</v>
      </c>
      <c r="B206">
        <v>44065</v>
      </c>
      <c r="C206">
        <v>32.24</v>
      </c>
      <c r="D206">
        <v>65.930000000000007</v>
      </c>
      <c r="E206" s="1">
        <v>2125.5700000000002</v>
      </c>
      <c r="F206" s="1">
        <v>1948.52</v>
      </c>
      <c r="G206">
        <v>4.7999999999999996E-3</v>
      </c>
      <c r="H206">
        <v>5.0000000000000001E-4</v>
      </c>
      <c r="I206">
        <v>3.49E-2</v>
      </c>
      <c r="J206">
        <v>1.1999999999999999E-3</v>
      </c>
      <c r="K206">
        <v>5.7799999999999997E-2</v>
      </c>
      <c r="L206">
        <v>0.84789999999999999</v>
      </c>
      <c r="M206">
        <v>5.2999999999999999E-2</v>
      </c>
      <c r="N206">
        <v>0.58730000000000004</v>
      </c>
      <c r="O206">
        <v>9.7000000000000003E-3</v>
      </c>
      <c r="P206">
        <v>0.15390000000000001</v>
      </c>
      <c r="Q206" s="1">
        <v>51178.59</v>
      </c>
      <c r="R206">
        <v>0.27729999999999999</v>
      </c>
      <c r="S206">
        <v>0.17330000000000001</v>
      </c>
      <c r="T206">
        <v>0.5494</v>
      </c>
      <c r="U206">
        <v>14.39</v>
      </c>
      <c r="V206" s="1">
        <v>69464.460000000006</v>
      </c>
      <c r="W206">
        <v>143.86000000000001</v>
      </c>
      <c r="X206" s="1">
        <v>96144.56</v>
      </c>
      <c r="Y206">
        <v>0.75739999999999996</v>
      </c>
      <c r="Z206">
        <v>0.1875</v>
      </c>
      <c r="AA206">
        <v>5.5199999999999999E-2</v>
      </c>
      <c r="AB206">
        <v>0.24260000000000001</v>
      </c>
      <c r="AC206">
        <v>96.14</v>
      </c>
      <c r="AD206" s="1">
        <v>3021.42</v>
      </c>
      <c r="AE206">
        <v>422.16</v>
      </c>
      <c r="AF206" s="13">
        <v>89048.05</v>
      </c>
      <c r="AG206" s="79" t="s">
        <v>759</v>
      </c>
      <c r="AH206" s="1">
        <v>28145</v>
      </c>
      <c r="AI206" s="1">
        <v>42741.68</v>
      </c>
      <c r="AJ206">
        <v>46.86</v>
      </c>
      <c r="AK206">
        <v>28.71</v>
      </c>
      <c r="AL206">
        <v>36.15</v>
      </c>
      <c r="AM206">
        <v>4.2300000000000004</v>
      </c>
      <c r="AN206">
        <v>665.64</v>
      </c>
      <c r="AO206">
        <v>0.87809999999999999</v>
      </c>
      <c r="AP206" s="1">
        <v>1362.95</v>
      </c>
      <c r="AQ206" s="1">
        <v>1860.57</v>
      </c>
      <c r="AR206" s="1">
        <v>5914.24</v>
      </c>
      <c r="AS206">
        <v>548.66999999999996</v>
      </c>
      <c r="AT206">
        <v>318.45999999999998</v>
      </c>
      <c r="AU206" s="1">
        <v>10004.89</v>
      </c>
      <c r="AV206" s="1">
        <v>7233.9</v>
      </c>
      <c r="AW206">
        <v>0.5907</v>
      </c>
      <c r="AX206" s="1">
        <v>2948.21</v>
      </c>
      <c r="AY206">
        <v>0.2407</v>
      </c>
      <c r="AZ206" s="1">
        <v>1002.34</v>
      </c>
      <c r="BA206">
        <v>8.1799999999999998E-2</v>
      </c>
      <c r="BB206" s="1">
        <v>1062.69</v>
      </c>
      <c r="BC206">
        <v>8.6800000000000002E-2</v>
      </c>
      <c r="BD206" s="1">
        <v>12247.13</v>
      </c>
      <c r="BE206" s="1">
        <v>5392.41</v>
      </c>
      <c r="BF206">
        <v>2.1164000000000001</v>
      </c>
      <c r="BG206">
        <v>0.51300000000000001</v>
      </c>
      <c r="BH206">
        <v>0.21740000000000001</v>
      </c>
      <c r="BI206">
        <v>0.2162</v>
      </c>
      <c r="BJ206">
        <v>3.4000000000000002E-2</v>
      </c>
      <c r="BK206">
        <v>1.9400000000000001E-2</v>
      </c>
    </row>
    <row r="207" spans="1:63" x14ac:dyDescent="0.25">
      <c r="A207" t="s">
        <v>206</v>
      </c>
      <c r="B207">
        <v>46342</v>
      </c>
      <c r="C207">
        <v>96.95</v>
      </c>
      <c r="D207">
        <v>23.24</v>
      </c>
      <c r="E207" s="1">
        <v>2253.48</v>
      </c>
      <c r="F207" s="1">
        <v>2206.35</v>
      </c>
      <c r="G207">
        <v>4.1999999999999997E-3</v>
      </c>
      <c r="H207">
        <v>1.2999999999999999E-3</v>
      </c>
      <c r="I207">
        <v>1.14E-2</v>
      </c>
      <c r="J207">
        <v>1.4E-3</v>
      </c>
      <c r="K207">
        <v>2.9499999999999998E-2</v>
      </c>
      <c r="L207">
        <v>0.92230000000000001</v>
      </c>
      <c r="M207">
        <v>2.98E-2</v>
      </c>
      <c r="N207">
        <v>0.47649999999999998</v>
      </c>
      <c r="O207">
        <v>7.1000000000000004E-3</v>
      </c>
      <c r="P207">
        <v>0.14069999999999999</v>
      </c>
      <c r="Q207" s="1">
        <v>53430.15</v>
      </c>
      <c r="R207">
        <v>0.26600000000000001</v>
      </c>
      <c r="S207">
        <v>0.17430000000000001</v>
      </c>
      <c r="T207">
        <v>0.55969999999999998</v>
      </c>
      <c r="U207">
        <v>14.73</v>
      </c>
      <c r="V207" s="1">
        <v>74705.36</v>
      </c>
      <c r="W207">
        <v>148.41999999999999</v>
      </c>
      <c r="X207" s="1">
        <v>115804.07</v>
      </c>
      <c r="Y207">
        <v>0.83630000000000004</v>
      </c>
      <c r="Z207">
        <v>0.11169999999999999</v>
      </c>
      <c r="AA207">
        <v>5.1999999999999998E-2</v>
      </c>
      <c r="AB207">
        <v>0.16370000000000001</v>
      </c>
      <c r="AC207">
        <v>115.8</v>
      </c>
      <c r="AD207" s="1">
        <v>3205.98</v>
      </c>
      <c r="AE207">
        <v>457.45</v>
      </c>
      <c r="AF207" s="13">
        <v>106789.43</v>
      </c>
      <c r="AG207" s="79" t="s">
        <v>759</v>
      </c>
      <c r="AH207" s="1">
        <v>31474</v>
      </c>
      <c r="AI207" s="1">
        <v>47863.14</v>
      </c>
      <c r="AJ207">
        <v>39.06</v>
      </c>
      <c r="AK207">
        <v>26.11</v>
      </c>
      <c r="AL207">
        <v>30.45</v>
      </c>
      <c r="AM207">
        <v>3.77</v>
      </c>
      <c r="AN207">
        <v>861.78</v>
      </c>
      <c r="AO207">
        <v>1.0078</v>
      </c>
      <c r="AP207" s="1">
        <v>1201.8599999999999</v>
      </c>
      <c r="AQ207" s="1">
        <v>1938.45</v>
      </c>
      <c r="AR207" s="1">
        <v>5757.44</v>
      </c>
      <c r="AS207">
        <v>541.46</v>
      </c>
      <c r="AT207">
        <v>307.8</v>
      </c>
      <c r="AU207" s="1">
        <v>9747.02</v>
      </c>
      <c r="AV207" s="1">
        <v>6250.7</v>
      </c>
      <c r="AW207">
        <v>0.55079999999999996</v>
      </c>
      <c r="AX207" s="1">
        <v>3125.75</v>
      </c>
      <c r="AY207">
        <v>0.27539999999999998</v>
      </c>
      <c r="AZ207" s="1">
        <v>1033.6300000000001</v>
      </c>
      <c r="BA207">
        <v>9.11E-2</v>
      </c>
      <c r="BB207">
        <v>938.19</v>
      </c>
      <c r="BC207">
        <v>8.2699999999999996E-2</v>
      </c>
      <c r="BD207" s="1">
        <v>11348.27</v>
      </c>
      <c r="BE207" s="1">
        <v>5389.3</v>
      </c>
      <c r="BF207">
        <v>1.8596999999999999</v>
      </c>
      <c r="BG207">
        <v>0.53210000000000002</v>
      </c>
      <c r="BH207">
        <v>0.2288</v>
      </c>
      <c r="BI207">
        <v>0.18459999999999999</v>
      </c>
      <c r="BJ207">
        <v>3.8699999999999998E-2</v>
      </c>
      <c r="BK207">
        <v>1.5800000000000002E-2</v>
      </c>
    </row>
    <row r="208" spans="1:63" x14ac:dyDescent="0.25">
      <c r="A208" t="s">
        <v>207</v>
      </c>
      <c r="B208">
        <v>46193</v>
      </c>
      <c r="C208">
        <v>92.1</v>
      </c>
      <c r="D208">
        <v>17.16</v>
      </c>
      <c r="E208" s="1">
        <v>1580.65</v>
      </c>
      <c r="F208" s="1">
        <v>1565.01</v>
      </c>
      <c r="G208">
        <v>2.7000000000000001E-3</v>
      </c>
      <c r="H208">
        <v>5.0000000000000001E-4</v>
      </c>
      <c r="I208">
        <v>5.7999999999999996E-3</v>
      </c>
      <c r="J208">
        <v>8.9999999999999998E-4</v>
      </c>
      <c r="K208">
        <v>1.23E-2</v>
      </c>
      <c r="L208">
        <v>0.95989999999999998</v>
      </c>
      <c r="M208">
        <v>1.78E-2</v>
      </c>
      <c r="N208">
        <v>0.38190000000000002</v>
      </c>
      <c r="O208">
        <v>1E-3</v>
      </c>
      <c r="P208">
        <v>0.12809999999999999</v>
      </c>
      <c r="Q208" s="1">
        <v>52236.35</v>
      </c>
      <c r="R208">
        <v>0.2979</v>
      </c>
      <c r="S208">
        <v>0.17810000000000001</v>
      </c>
      <c r="T208">
        <v>0.52390000000000003</v>
      </c>
      <c r="U208">
        <v>12.51</v>
      </c>
      <c r="V208" s="1">
        <v>68090.009999999995</v>
      </c>
      <c r="W208">
        <v>122.04</v>
      </c>
      <c r="X208" s="1">
        <v>124035.96</v>
      </c>
      <c r="Y208">
        <v>0.88439999999999996</v>
      </c>
      <c r="Z208">
        <v>6.5299999999999997E-2</v>
      </c>
      <c r="AA208">
        <v>5.04E-2</v>
      </c>
      <c r="AB208">
        <v>0.11559999999999999</v>
      </c>
      <c r="AC208">
        <v>124.04</v>
      </c>
      <c r="AD208" s="1">
        <v>3192.42</v>
      </c>
      <c r="AE208">
        <v>441.58</v>
      </c>
      <c r="AF208" s="13">
        <v>115840.64</v>
      </c>
      <c r="AG208" s="79" t="s">
        <v>759</v>
      </c>
      <c r="AH208" s="1">
        <v>33783</v>
      </c>
      <c r="AI208" s="1">
        <v>51360.33</v>
      </c>
      <c r="AJ208">
        <v>37.020000000000003</v>
      </c>
      <c r="AK208">
        <v>25.09</v>
      </c>
      <c r="AL208">
        <v>27.98</v>
      </c>
      <c r="AM208">
        <v>4.2300000000000004</v>
      </c>
      <c r="AN208" s="1">
        <v>1075.18</v>
      </c>
      <c r="AO208">
        <v>1.089</v>
      </c>
      <c r="AP208" s="1">
        <v>1199.1600000000001</v>
      </c>
      <c r="AQ208" s="1">
        <v>2047.18</v>
      </c>
      <c r="AR208" s="1">
        <v>5576.19</v>
      </c>
      <c r="AS208">
        <v>457.69</v>
      </c>
      <c r="AT208">
        <v>338.82</v>
      </c>
      <c r="AU208" s="1">
        <v>9619.0499999999993</v>
      </c>
      <c r="AV208" s="1">
        <v>6007.47</v>
      </c>
      <c r="AW208">
        <v>0.54390000000000005</v>
      </c>
      <c r="AX208" s="1">
        <v>3253.03</v>
      </c>
      <c r="AY208">
        <v>0.29449999999999998</v>
      </c>
      <c r="AZ208" s="1">
        <v>1137.22</v>
      </c>
      <c r="BA208">
        <v>0.10299999999999999</v>
      </c>
      <c r="BB208">
        <v>646.99</v>
      </c>
      <c r="BC208">
        <v>5.8599999999999999E-2</v>
      </c>
      <c r="BD208" s="1">
        <v>11044.7</v>
      </c>
      <c r="BE208" s="1">
        <v>5406.01</v>
      </c>
      <c r="BF208">
        <v>1.7919</v>
      </c>
      <c r="BG208">
        <v>0.54139999999999999</v>
      </c>
      <c r="BH208">
        <v>0.22059999999999999</v>
      </c>
      <c r="BI208">
        <v>0.17749999999999999</v>
      </c>
      <c r="BJ208">
        <v>3.8399999999999997E-2</v>
      </c>
      <c r="BK208">
        <v>2.2100000000000002E-2</v>
      </c>
    </row>
    <row r="209" spans="1:63" x14ac:dyDescent="0.25">
      <c r="A209" t="s">
        <v>208</v>
      </c>
      <c r="B209">
        <v>45864</v>
      </c>
      <c r="C209">
        <v>95.86</v>
      </c>
      <c r="D209">
        <v>12.02</v>
      </c>
      <c r="E209" s="1">
        <v>1152.27</v>
      </c>
      <c r="F209" s="1">
        <v>1096.0899999999999</v>
      </c>
      <c r="G209">
        <v>2.8999999999999998E-3</v>
      </c>
      <c r="H209">
        <v>2.9999999999999997E-4</v>
      </c>
      <c r="I209">
        <v>5.7999999999999996E-3</v>
      </c>
      <c r="J209">
        <v>1.1999999999999999E-3</v>
      </c>
      <c r="K209">
        <v>2.18E-2</v>
      </c>
      <c r="L209">
        <v>0.94499999999999995</v>
      </c>
      <c r="M209">
        <v>2.3E-2</v>
      </c>
      <c r="N209">
        <v>0.46010000000000001</v>
      </c>
      <c r="O209">
        <v>1.5E-3</v>
      </c>
      <c r="P209">
        <v>0.14530000000000001</v>
      </c>
      <c r="Q209" s="1">
        <v>50580.36</v>
      </c>
      <c r="R209">
        <v>0.30349999999999999</v>
      </c>
      <c r="S209">
        <v>0.16259999999999999</v>
      </c>
      <c r="T209">
        <v>0.53390000000000004</v>
      </c>
      <c r="U209">
        <v>10.36</v>
      </c>
      <c r="V209" s="1">
        <v>63890.42</v>
      </c>
      <c r="W209">
        <v>107.63</v>
      </c>
      <c r="X209" s="1">
        <v>135082.04</v>
      </c>
      <c r="Y209">
        <v>0.87939999999999996</v>
      </c>
      <c r="Z209">
        <v>6.6799999999999998E-2</v>
      </c>
      <c r="AA209">
        <v>5.3800000000000001E-2</v>
      </c>
      <c r="AB209">
        <v>0.1206</v>
      </c>
      <c r="AC209">
        <v>135.08000000000001</v>
      </c>
      <c r="AD209" s="1">
        <v>3278.51</v>
      </c>
      <c r="AE209">
        <v>439.66</v>
      </c>
      <c r="AF209" s="13">
        <v>116421.29</v>
      </c>
      <c r="AG209" s="79" t="s">
        <v>759</v>
      </c>
      <c r="AH209" s="1">
        <v>31668</v>
      </c>
      <c r="AI209" s="1">
        <v>47118.64</v>
      </c>
      <c r="AJ209">
        <v>39.65</v>
      </c>
      <c r="AK209">
        <v>22.92</v>
      </c>
      <c r="AL209">
        <v>28.81</v>
      </c>
      <c r="AM209">
        <v>4.12</v>
      </c>
      <c r="AN209">
        <v>961.05</v>
      </c>
      <c r="AO209">
        <v>1.1698999999999999</v>
      </c>
      <c r="AP209" s="1">
        <v>1469.98</v>
      </c>
      <c r="AQ209" s="1">
        <v>2076.2199999999998</v>
      </c>
      <c r="AR209" s="1">
        <v>5828.5</v>
      </c>
      <c r="AS209">
        <v>486.36</v>
      </c>
      <c r="AT209">
        <v>292.61</v>
      </c>
      <c r="AU209" s="1">
        <v>10153.67</v>
      </c>
      <c r="AV209" s="1">
        <v>6779.33</v>
      </c>
      <c r="AW209">
        <v>0.55189999999999995</v>
      </c>
      <c r="AX209" s="1">
        <v>3431.31</v>
      </c>
      <c r="AY209">
        <v>0.27929999999999999</v>
      </c>
      <c r="AZ209" s="1">
        <v>1274.43</v>
      </c>
      <c r="BA209">
        <v>0.1037</v>
      </c>
      <c r="BB209">
        <v>799.18</v>
      </c>
      <c r="BC209">
        <v>6.5100000000000005E-2</v>
      </c>
      <c r="BD209" s="1">
        <v>12284.25</v>
      </c>
      <c r="BE209" s="1">
        <v>5540.43</v>
      </c>
      <c r="BF209">
        <v>2.0798000000000001</v>
      </c>
      <c r="BG209">
        <v>0.51539999999999997</v>
      </c>
      <c r="BH209">
        <v>0.2273</v>
      </c>
      <c r="BI209">
        <v>0.2016</v>
      </c>
      <c r="BJ209">
        <v>3.7100000000000001E-2</v>
      </c>
      <c r="BK209">
        <v>1.8700000000000001E-2</v>
      </c>
    </row>
    <row r="210" spans="1:63" x14ac:dyDescent="0.25">
      <c r="A210" t="s">
        <v>209</v>
      </c>
      <c r="B210">
        <v>44073</v>
      </c>
      <c r="C210">
        <v>23.81</v>
      </c>
      <c r="D210">
        <v>117.78</v>
      </c>
      <c r="E210" s="1">
        <v>2804.36</v>
      </c>
      <c r="F210" s="1">
        <v>2751.01</v>
      </c>
      <c r="G210">
        <v>3.5299999999999998E-2</v>
      </c>
      <c r="H210">
        <v>8.9999999999999998E-4</v>
      </c>
      <c r="I210">
        <v>2.5499999999999998E-2</v>
      </c>
      <c r="J210">
        <v>6.9999999999999999E-4</v>
      </c>
      <c r="K210">
        <v>3.4799999999999998E-2</v>
      </c>
      <c r="L210">
        <v>0.87070000000000003</v>
      </c>
      <c r="M210">
        <v>3.2199999999999999E-2</v>
      </c>
      <c r="N210">
        <v>0.1055</v>
      </c>
      <c r="O210">
        <v>1.46E-2</v>
      </c>
      <c r="P210">
        <v>0.105</v>
      </c>
      <c r="Q210" s="1">
        <v>68825.11</v>
      </c>
      <c r="R210">
        <v>0.2409</v>
      </c>
      <c r="S210">
        <v>0.19869999999999999</v>
      </c>
      <c r="T210">
        <v>0.56040000000000001</v>
      </c>
      <c r="U210">
        <v>18.02</v>
      </c>
      <c r="V210" s="1">
        <v>90829.17</v>
      </c>
      <c r="W210">
        <v>154.16999999999999</v>
      </c>
      <c r="X210" s="1">
        <v>260856.05</v>
      </c>
      <c r="Y210">
        <v>0.82930000000000004</v>
      </c>
      <c r="Z210">
        <v>0.1487</v>
      </c>
      <c r="AA210">
        <v>2.1899999999999999E-2</v>
      </c>
      <c r="AB210">
        <v>0.17069999999999999</v>
      </c>
      <c r="AC210">
        <v>260.86</v>
      </c>
      <c r="AD210" s="1">
        <v>10480.34</v>
      </c>
      <c r="AE210" s="1">
        <v>1214.6099999999999</v>
      </c>
      <c r="AF210" s="13">
        <v>290605.62</v>
      </c>
      <c r="AG210" s="79" t="s">
        <v>759</v>
      </c>
      <c r="AH210" s="1">
        <v>52348</v>
      </c>
      <c r="AI210" s="1">
        <v>126616.99</v>
      </c>
      <c r="AJ210">
        <v>77.239999999999995</v>
      </c>
      <c r="AK210">
        <v>40.06</v>
      </c>
      <c r="AL210">
        <v>48.19</v>
      </c>
      <c r="AM210">
        <v>4.9400000000000004</v>
      </c>
      <c r="AN210" s="1">
        <v>1280.71</v>
      </c>
      <c r="AO210">
        <v>0.60929999999999995</v>
      </c>
      <c r="AP210" s="1">
        <v>1581.23</v>
      </c>
      <c r="AQ210" s="1">
        <v>2178.46</v>
      </c>
      <c r="AR210" s="1">
        <v>7280.12</v>
      </c>
      <c r="AS210">
        <v>797.16</v>
      </c>
      <c r="AT210">
        <v>450.87</v>
      </c>
      <c r="AU210" s="1">
        <v>12287.84</v>
      </c>
      <c r="AV210" s="1">
        <v>2972.87</v>
      </c>
      <c r="AW210">
        <v>0.22140000000000001</v>
      </c>
      <c r="AX210" s="1">
        <v>9206.9599999999991</v>
      </c>
      <c r="AY210">
        <v>0.68569999999999998</v>
      </c>
      <c r="AZ210">
        <v>910.32</v>
      </c>
      <c r="BA210">
        <v>6.7799999999999999E-2</v>
      </c>
      <c r="BB210">
        <v>336.57</v>
      </c>
      <c r="BC210">
        <v>2.5100000000000001E-2</v>
      </c>
      <c r="BD210" s="1">
        <v>13426.72</v>
      </c>
      <c r="BE210" s="1">
        <v>1272.28</v>
      </c>
      <c r="BF210">
        <v>9.4899999999999998E-2</v>
      </c>
      <c r="BG210">
        <v>0.58919999999999995</v>
      </c>
      <c r="BH210">
        <v>0.21479999999999999</v>
      </c>
      <c r="BI210">
        <v>0.1396</v>
      </c>
      <c r="BJ210">
        <v>3.3599999999999998E-2</v>
      </c>
      <c r="BK210">
        <v>2.2800000000000001E-2</v>
      </c>
    </row>
    <row r="211" spans="1:63" x14ac:dyDescent="0.25">
      <c r="A211" t="s">
        <v>210</v>
      </c>
      <c r="B211">
        <v>45393</v>
      </c>
      <c r="C211">
        <v>34.71</v>
      </c>
      <c r="D211">
        <v>90.24</v>
      </c>
      <c r="E211" s="1">
        <v>3132.69</v>
      </c>
      <c r="F211" s="1">
        <v>3053.09</v>
      </c>
      <c r="G211">
        <v>2.6599999999999999E-2</v>
      </c>
      <c r="H211">
        <v>6.9999999999999999E-4</v>
      </c>
      <c r="I211">
        <v>1.6E-2</v>
      </c>
      <c r="J211">
        <v>6.9999999999999999E-4</v>
      </c>
      <c r="K211">
        <v>2.9600000000000001E-2</v>
      </c>
      <c r="L211">
        <v>0.90069999999999995</v>
      </c>
      <c r="M211">
        <v>2.5700000000000001E-2</v>
      </c>
      <c r="N211">
        <v>9.5799999999999996E-2</v>
      </c>
      <c r="O211">
        <v>7.0000000000000001E-3</v>
      </c>
      <c r="P211">
        <v>0.1003</v>
      </c>
      <c r="Q211" s="1">
        <v>65242.41</v>
      </c>
      <c r="R211">
        <v>0.23330000000000001</v>
      </c>
      <c r="S211">
        <v>0.18890000000000001</v>
      </c>
      <c r="T211">
        <v>0.57789999999999997</v>
      </c>
      <c r="U211">
        <v>15.65</v>
      </c>
      <c r="V211" s="1">
        <v>93688.41</v>
      </c>
      <c r="W211">
        <v>197.69</v>
      </c>
      <c r="X211" s="1">
        <v>215707.23</v>
      </c>
      <c r="Y211">
        <v>0.85799999999999998</v>
      </c>
      <c r="Z211">
        <v>0.1081</v>
      </c>
      <c r="AA211">
        <v>3.4000000000000002E-2</v>
      </c>
      <c r="AB211">
        <v>0.14199999999999999</v>
      </c>
      <c r="AC211">
        <v>215.71</v>
      </c>
      <c r="AD211" s="1">
        <v>8754.58</v>
      </c>
      <c r="AE211" s="1">
        <v>1039.5999999999999</v>
      </c>
      <c r="AF211" s="13">
        <v>238444.65</v>
      </c>
      <c r="AG211" s="79" t="s">
        <v>759</v>
      </c>
      <c r="AH211" s="1">
        <v>52348</v>
      </c>
      <c r="AI211" s="1">
        <v>111227.59</v>
      </c>
      <c r="AJ211">
        <v>75.400000000000006</v>
      </c>
      <c r="AK211">
        <v>40.22</v>
      </c>
      <c r="AL211">
        <v>45.99</v>
      </c>
      <c r="AM211">
        <v>4.67</v>
      </c>
      <c r="AN211" s="1">
        <v>1482.08</v>
      </c>
      <c r="AO211">
        <v>0.65390000000000004</v>
      </c>
      <c r="AP211" s="1">
        <v>1380.72</v>
      </c>
      <c r="AQ211" s="1">
        <v>1915.88</v>
      </c>
      <c r="AR211" s="1">
        <v>6469.41</v>
      </c>
      <c r="AS211">
        <v>674.01</v>
      </c>
      <c r="AT211">
        <v>361.37</v>
      </c>
      <c r="AU211" s="1">
        <v>10801.38</v>
      </c>
      <c r="AV211" s="1">
        <v>3085.43</v>
      </c>
      <c r="AW211">
        <v>0.25850000000000001</v>
      </c>
      <c r="AX211" s="1">
        <v>7770.77</v>
      </c>
      <c r="AY211">
        <v>0.65100000000000002</v>
      </c>
      <c r="AZ211">
        <v>773</v>
      </c>
      <c r="BA211">
        <v>6.4799999999999996E-2</v>
      </c>
      <c r="BB211">
        <v>308.18</v>
      </c>
      <c r="BC211">
        <v>2.58E-2</v>
      </c>
      <c r="BD211" s="1">
        <v>11937.38</v>
      </c>
      <c r="BE211" s="1">
        <v>1603.52</v>
      </c>
      <c r="BF211">
        <v>0.156</v>
      </c>
      <c r="BG211">
        <v>0.58760000000000001</v>
      </c>
      <c r="BH211">
        <v>0.2165</v>
      </c>
      <c r="BI211">
        <v>0.1414</v>
      </c>
      <c r="BJ211">
        <v>3.7199999999999997E-2</v>
      </c>
      <c r="BK211">
        <v>1.72E-2</v>
      </c>
    </row>
    <row r="212" spans="1:63" x14ac:dyDescent="0.25">
      <c r="A212" t="s">
        <v>211</v>
      </c>
      <c r="B212">
        <v>49619</v>
      </c>
      <c r="C212">
        <v>80.05</v>
      </c>
      <c r="D212">
        <v>10.8</v>
      </c>
      <c r="E212">
        <v>864.33</v>
      </c>
      <c r="F212">
        <v>822.53</v>
      </c>
      <c r="G212">
        <v>3.5999999999999999E-3</v>
      </c>
      <c r="H212">
        <v>8.9999999999999998E-4</v>
      </c>
      <c r="I212">
        <v>5.4999999999999997E-3</v>
      </c>
      <c r="J212">
        <v>1.1999999999999999E-3</v>
      </c>
      <c r="K212">
        <v>1.4200000000000001E-2</v>
      </c>
      <c r="L212">
        <v>0.95660000000000001</v>
      </c>
      <c r="M212">
        <v>1.8100000000000002E-2</v>
      </c>
      <c r="N212">
        <v>0.48170000000000002</v>
      </c>
      <c r="O212">
        <v>8.9999999999999998E-4</v>
      </c>
      <c r="P212">
        <v>0.1401</v>
      </c>
      <c r="Q212" s="1">
        <v>48258.26</v>
      </c>
      <c r="R212">
        <v>0.33119999999999999</v>
      </c>
      <c r="S212">
        <v>0.16539999999999999</v>
      </c>
      <c r="T212">
        <v>0.50329999999999997</v>
      </c>
      <c r="U212">
        <v>7.4</v>
      </c>
      <c r="V212" s="1">
        <v>63831.19</v>
      </c>
      <c r="W212">
        <v>111.72</v>
      </c>
      <c r="X212" s="1">
        <v>142241.89000000001</v>
      </c>
      <c r="Y212">
        <v>0.78700000000000003</v>
      </c>
      <c r="Z212">
        <v>0.1181</v>
      </c>
      <c r="AA212">
        <v>9.4899999999999998E-2</v>
      </c>
      <c r="AB212">
        <v>0.21299999999999999</v>
      </c>
      <c r="AC212">
        <v>142.24</v>
      </c>
      <c r="AD212" s="1">
        <v>3780.28</v>
      </c>
      <c r="AE212">
        <v>435.75</v>
      </c>
      <c r="AF212" s="13">
        <v>127424.17</v>
      </c>
      <c r="AG212" s="79" t="s">
        <v>759</v>
      </c>
      <c r="AH212" s="1">
        <v>31750</v>
      </c>
      <c r="AI212" s="1">
        <v>49811.77</v>
      </c>
      <c r="AJ212">
        <v>37.659999999999997</v>
      </c>
      <c r="AK212">
        <v>25.24</v>
      </c>
      <c r="AL212">
        <v>28.15</v>
      </c>
      <c r="AM212">
        <v>3.84</v>
      </c>
      <c r="AN212" s="1">
        <v>1149.9100000000001</v>
      </c>
      <c r="AO212">
        <v>1.1357999999999999</v>
      </c>
      <c r="AP212" s="1">
        <v>1423.92</v>
      </c>
      <c r="AQ212" s="1">
        <v>2193.41</v>
      </c>
      <c r="AR212" s="1">
        <v>5658.61</v>
      </c>
      <c r="AS212">
        <v>530.84</v>
      </c>
      <c r="AT212">
        <v>318.02</v>
      </c>
      <c r="AU212" s="1">
        <v>10124.799999999999</v>
      </c>
      <c r="AV212" s="1">
        <v>6668.48</v>
      </c>
      <c r="AW212">
        <v>0.51980000000000004</v>
      </c>
      <c r="AX212" s="1">
        <v>3828.83</v>
      </c>
      <c r="AY212">
        <v>0.29849999999999999</v>
      </c>
      <c r="AZ212" s="1">
        <v>1398.29</v>
      </c>
      <c r="BA212">
        <v>0.109</v>
      </c>
      <c r="BB212">
        <v>932.9</v>
      </c>
      <c r="BC212">
        <v>7.2700000000000001E-2</v>
      </c>
      <c r="BD212" s="1">
        <v>12828.49</v>
      </c>
      <c r="BE212" s="1">
        <v>5559.4</v>
      </c>
      <c r="BF212">
        <v>1.8633999999999999</v>
      </c>
      <c r="BG212">
        <v>0.49259999999999998</v>
      </c>
      <c r="BH212">
        <v>0.21290000000000001</v>
      </c>
      <c r="BI212">
        <v>0.23230000000000001</v>
      </c>
      <c r="BJ212">
        <v>3.95E-2</v>
      </c>
      <c r="BK212">
        <v>2.2700000000000001E-2</v>
      </c>
    </row>
    <row r="213" spans="1:63" x14ac:dyDescent="0.25">
      <c r="A213" t="s">
        <v>212</v>
      </c>
      <c r="B213">
        <v>50013</v>
      </c>
      <c r="C213">
        <v>52.71</v>
      </c>
      <c r="D213">
        <v>73.39</v>
      </c>
      <c r="E213" s="1">
        <v>3868.86</v>
      </c>
      <c r="F213" s="1">
        <v>3692.89</v>
      </c>
      <c r="G213">
        <v>0.02</v>
      </c>
      <c r="H213">
        <v>5.9999999999999995E-4</v>
      </c>
      <c r="I213">
        <v>1.7600000000000001E-2</v>
      </c>
      <c r="J213">
        <v>1.2999999999999999E-3</v>
      </c>
      <c r="K213">
        <v>2.9499999999999998E-2</v>
      </c>
      <c r="L213">
        <v>0.90239999999999998</v>
      </c>
      <c r="M213">
        <v>2.86E-2</v>
      </c>
      <c r="N213">
        <v>0.20300000000000001</v>
      </c>
      <c r="O213">
        <v>1.2E-2</v>
      </c>
      <c r="P213">
        <v>0.1163</v>
      </c>
      <c r="Q213" s="1">
        <v>59414.31</v>
      </c>
      <c r="R213">
        <v>0.26960000000000001</v>
      </c>
      <c r="S213">
        <v>0.19400000000000001</v>
      </c>
      <c r="T213">
        <v>0.53639999999999999</v>
      </c>
      <c r="U213">
        <v>21.3</v>
      </c>
      <c r="V213" s="1">
        <v>84598.78</v>
      </c>
      <c r="W213">
        <v>178.41</v>
      </c>
      <c r="X213" s="1">
        <v>182364.45</v>
      </c>
      <c r="Y213">
        <v>0.79239999999999999</v>
      </c>
      <c r="Z213">
        <v>0.16289999999999999</v>
      </c>
      <c r="AA213">
        <v>4.4699999999999997E-2</v>
      </c>
      <c r="AB213">
        <v>0.20760000000000001</v>
      </c>
      <c r="AC213">
        <v>182.36</v>
      </c>
      <c r="AD213" s="1">
        <v>6570.49</v>
      </c>
      <c r="AE213">
        <v>800.76</v>
      </c>
      <c r="AF213" s="13">
        <v>185980.12</v>
      </c>
      <c r="AG213" s="79" t="s">
        <v>759</v>
      </c>
      <c r="AH213" s="1">
        <v>41587</v>
      </c>
      <c r="AI213" s="1">
        <v>72344.63</v>
      </c>
      <c r="AJ213">
        <v>59.12</v>
      </c>
      <c r="AK213">
        <v>35.53</v>
      </c>
      <c r="AL213">
        <v>37.840000000000003</v>
      </c>
      <c r="AM213">
        <v>4.42</v>
      </c>
      <c r="AN213" s="1">
        <v>1642.8</v>
      </c>
      <c r="AO213">
        <v>0.78779999999999994</v>
      </c>
      <c r="AP213" s="1">
        <v>1231.97</v>
      </c>
      <c r="AQ213" s="1">
        <v>1878.69</v>
      </c>
      <c r="AR213" s="1">
        <v>5862.85</v>
      </c>
      <c r="AS213">
        <v>576.03</v>
      </c>
      <c r="AT213">
        <v>326.60000000000002</v>
      </c>
      <c r="AU213" s="1">
        <v>9876.1299999999992</v>
      </c>
      <c r="AV213" s="1">
        <v>3868.34</v>
      </c>
      <c r="AW213">
        <v>0.35</v>
      </c>
      <c r="AX213" s="1">
        <v>6055.92</v>
      </c>
      <c r="AY213">
        <v>0.54790000000000005</v>
      </c>
      <c r="AZ213">
        <v>687.61</v>
      </c>
      <c r="BA213">
        <v>6.2199999999999998E-2</v>
      </c>
      <c r="BB213">
        <v>440.67</v>
      </c>
      <c r="BC213">
        <v>3.9899999999999998E-2</v>
      </c>
      <c r="BD213" s="1">
        <v>11052.54</v>
      </c>
      <c r="BE213" s="1">
        <v>2353.61</v>
      </c>
      <c r="BF213">
        <v>0.36799999999999999</v>
      </c>
      <c r="BG213">
        <v>0.57430000000000003</v>
      </c>
      <c r="BH213">
        <v>0.22439999999999999</v>
      </c>
      <c r="BI213">
        <v>0.15110000000000001</v>
      </c>
      <c r="BJ213">
        <v>3.2399999999999998E-2</v>
      </c>
      <c r="BK213">
        <v>1.77E-2</v>
      </c>
    </row>
    <row r="214" spans="1:63" x14ac:dyDescent="0.25">
      <c r="A214" t="s">
        <v>213</v>
      </c>
      <c r="B214">
        <v>50559</v>
      </c>
      <c r="C214">
        <v>56.38</v>
      </c>
      <c r="D214">
        <v>21.14</v>
      </c>
      <c r="E214" s="1">
        <v>1192.07</v>
      </c>
      <c r="F214" s="1">
        <v>1177.8800000000001</v>
      </c>
      <c r="G214">
        <v>5.0000000000000001E-3</v>
      </c>
      <c r="H214">
        <v>4.0000000000000002E-4</v>
      </c>
      <c r="I214">
        <v>6.7999999999999996E-3</v>
      </c>
      <c r="J214">
        <v>1.6999999999999999E-3</v>
      </c>
      <c r="K214">
        <v>1.55E-2</v>
      </c>
      <c r="L214">
        <v>0.95020000000000004</v>
      </c>
      <c r="M214">
        <v>2.0500000000000001E-2</v>
      </c>
      <c r="N214">
        <v>0.31609999999999999</v>
      </c>
      <c r="O214">
        <v>2.3E-3</v>
      </c>
      <c r="P214">
        <v>0.1196</v>
      </c>
      <c r="Q214" s="1">
        <v>51719.8</v>
      </c>
      <c r="R214">
        <v>0.34799999999999998</v>
      </c>
      <c r="S214">
        <v>0.18010000000000001</v>
      </c>
      <c r="T214">
        <v>0.47189999999999999</v>
      </c>
      <c r="U214">
        <v>10.039999999999999</v>
      </c>
      <c r="V214" s="1">
        <v>64485.19</v>
      </c>
      <c r="W214">
        <v>114</v>
      </c>
      <c r="X214" s="1">
        <v>149622.34</v>
      </c>
      <c r="Y214">
        <v>0.85040000000000004</v>
      </c>
      <c r="Z214">
        <v>9.1399999999999995E-2</v>
      </c>
      <c r="AA214">
        <v>5.8200000000000002E-2</v>
      </c>
      <c r="AB214">
        <v>0.14960000000000001</v>
      </c>
      <c r="AC214">
        <v>149.62</v>
      </c>
      <c r="AD214" s="1">
        <v>4521.26</v>
      </c>
      <c r="AE214">
        <v>568.22</v>
      </c>
      <c r="AF214" s="13">
        <v>142821.76999999999</v>
      </c>
      <c r="AG214" s="79" t="s">
        <v>759</v>
      </c>
      <c r="AH214" s="1">
        <v>34834</v>
      </c>
      <c r="AI214" s="1">
        <v>55281.4</v>
      </c>
      <c r="AJ214">
        <v>46.28</v>
      </c>
      <c r="AK214">
        <v>28.46</v>
      </c>
      <c r="AL214">
        <v>32.22</v>
      </c>
      <c r="AM214">
        <v>4.91</v>
      </c>
      <c r="AN214" s="1">
        <v>1512.91</v>
      </c>
      <c r="AO214">
        <v>1.1328</v>
      </c>
      <c r="AP214" s="1">
        <v>1319.1</v>
      </c>
      <c r="AQ214" s="1">
        <v>1822.29</v>
      </c>
      <c r="AR214" s="1">
        <v>5545.06</v>
      </c>
      <c r="AS214">
        <v>467.49</v>
      </c>
      <c r="AT214">
        <v>286.93</v>
      </c>
      <c r="AU214" s="1">
        <v>9440.86</v>
      </c>
      <c r="AV214" s="1">
        <v>5084.16</v>
      </c>
      <c r="AW214">
        <v>0.44059999999999999</v>
      </c>
      <c r="AX214" s="1">
        <v>4536.7700000000004</v>
      </c>
      <c r="AY214">
        <v>0.39319999999999999</v>
      </c>
      <c r="AZ214" s="1">
        <v>1278.67</v>
      </c>
      <c r="BA214">
        <v>0.1108</v>
      </c>
      <c r="BB214">
        <v>639.76</v>
      </c>
      <c r="BC214">
        <v>5.5399999999999998E-2</v>
      </c>
      <c r="BD214" s="1">
        <v>11539.36</v>
      </c>
      <c r="BE214" s="1">
        <v>4385.4799999999996</v>
      </c>
      <c r="BF214">
        <v>1.1035999999999999</v>
      </c>
      <c r="BG214">
        <v>0.54579999999999995</v>
      </c>
      <c r="BH214">
        <v>0.2157</v>
      </c>
      <c r="BI214">
        <v>0.1852</v>
      </c>
      <c r="BJ214">
        <v>3.5499999999999997E-2</v>
      </c>
      <c r="BK214">
        <v>1.78E-2</v>
      </c>
    </row>
    <row r="215" spans="1:63" x14ac:dyDescent="0.25">
      <c r="A215" t="s">
        <v>214</v>
      </c>
      <c r="B215">
        <v>47266</v>
      </c>
      <c r="C215">
        <v>82.9</v>
      </c>
      <c r="D215">
        <v>16.399999999999999</v>
      </c>
      <c r="E215" s="1">
        <v>1359.7</v>
      </c>
      <c r="F215" s="1">
        <v>1340.46</v>
      </c>
      <c r="G215">
        <v>3.5999999999999999E-3</v>
      </c>
      <c r="H215">
        <v>8.9999999999999998E-4</v>
      </c>
      <c r="I215">
        <v>5.8999999999999999E-3</v>
      </c>
      <c r="J215">
        <v>1.4E-3</v>
      </c>
      <c r="K215">
        <v>1.6E-2</v>
      </c>
      <c r="L215">
        <v>0.9526</v>
      </c>
      <c r="M215">
        <v>1.9699999999999999E-2</v>
      </c>
      <c r="N215">
        <v>0.30199999999999999</v>
      </c>
      <c r="O215">
        <v>1.5E-3</v>
      </c>
      <c r="P215">
        <v>0.1198</v>
      </c>
      <c r="Q215" s="1">
        <v>52964.34</v>
      </c>
      <c r="R215">
        <v>0.35149999999999998</v>
      </c>
      <c r="S215">
        <v>0.16980000000000001</v>
      </c>
      <c r="T215">
        <v>0.4788</v>
      </c>
      <c r="U215">
        <v>10.35</v>
      </c>
      <c r="V215" s="1">
        <v>66587.259999999995</v>
      </c>
      <c r="W215">
        <v>127.27</v>
      </c>
      <c r="X215" s="1">
        <v>143102.48000000001</v>
      </c>
      <c r="Y215">
        <v>0.87370000000000003</v>
      </c>
      <c r="Z215">
        <v>6.7000000000000004E-2</v>
      </c>
      <c r="AA215">
        <v>5.9200000000000003E-2</v>
      </c>
      <c r="AB215">
        <v>0.1263</v>
      </c>
      <c r="AC215">
        <v>143.1</v>
      </c>
      <c r="AD215" s="1">
        <v>3927.4</v>
      </c>
      <c r="AE215">
        <v>503.52</v>
      </c>
      <c r="AF215" s="13">
        <v>132618.54</v>
      </c>
      <c r="AG215" s="79" t="s">
        <v>759</v>
      </c>
      <c r="AH215" s="1">
        <v>35250</v>
      </c>
      <c r="AI215" s="1">
        <v>55795.56</v>
      </c>
      <c r="AJ215">
        <v>42.95</v>
      </c>
      <c r="AK215">
        <v>26.21</v>
      </c>
      <c r="AL215">
        <v>29.38</v>
      </c>
      <c r="AM215">
        <v>4.63</v>
      </c>
      <c r="AN215" s="1">
        <v>1702.04</v>
      </c>
      <c r="AO215">
        <v>1.1382000000000001</v>
      </c>
      <c r="AP215" s="1">
        <v>1238.6300000000001</v>
      </c>
      <c r="AQ215" s="1">
        <v>1907.18</v>
      </c>
      <c r="AR215" s="1">
        <v>5737.95</v>
      </c>
      <c r="AS215">
        <v>432.45</v>
      </c>
      <c r="AT215">
        <v>337.86</v>
      </c>
      <c r="AU215" s="1">
        <v>9654.07</v>
      </c>
      <c r="AV215" s="1">
        <v>5553.08</v>
      </c>
      <c r="AW215">
        <v>0.48330000000000001</v>
      </c>
      <c r="AX215" s="1">
        <v>4193.96</v>
      </c>
      <c r="AY215">
        <v>0.36499999999999999</v>
      </c>
      <c r="AZ215" s="1">
        <v>1160.5</v>
      </c>
      <c r="BA215">
        <v>0.10100000000000001</v>
      </c>
      <c r="BB215">
        <v>581.65</v>
      </c>
      <c r="BC215">
        <v>5.0599999999999999E-2</v>
      </c>
      <c r="BD215" s="1">
        <v>11489.19</v>
      </c>
      <c r="BE215" s="1">
        <v>4810.26</v>
      </c>
      <c r="BF215">
        <v>1.3167</v>
      </c>
      <c r="BG215">
        <v>0.5373</v>
      </c>
      <c r="BH215">
        <v>0.21920000000000001</v>
      </c>
      <c r="BI215">
        <v>0.1817</v>
      </c>
      <c r="BJ215">
        <v>3.8399999999999997E-2</v>
      </c>
      <c r="BK215">
        <v>2.35E-2</v>
      </c>
    </row>
    <row r="216" spans="1:63" x14ac:dyDescent="0.25">
      <c r="A216" t="s">
        <v>215</v>
      </c>
      <c r="B216">
        <v>45401</v>
      </c>
      <c r="C216">
        <v>100.52</v>
      </c>
      <c r="D216">
        <v>17.27</v>
      </c>
      <c r="E216" s="1">
        <v>1736.51</v>
      </c>
      <c r="F216" s="1">
        <v>1691.98</v>
      </c>
      <c r="G216">
        <v>2.0999999999999999E-3</v>
      </c>
      <c r="H216">
        <v>2.9999999999999997E-4</v>
      </c>
      <c r="I216">
        <v>8.6E-3</v>
      </c>
      <c r="J216">
        <v>8.0000000000000004E-4</v>
      </c>
      <c r="K216">
        <v>1.37E-2</v>
      </c>
      <c r="L216">
        <v>0.94699999999999995</v>
      </c>
      <c r="M216">
        <v>2.7400000000000001E-2</v>
      </c>
      <c r="N216">
        <v>0.53779999999999994</v>
      </c>
      <c r="O216">
        <v>6.9999999999999999E-4</v>
      </c>
      <c r="P216">
        <v>0.1515</v>
      </c>
      <c r="Q216" s="1">
        <v>51365.59</v>
      </c>
      <c r="R216">
        <v>0.25580000000000003</v>
      </c>
      <c r="S216">
        <v>0.1772</v>
      </c>
      <c r="T216">
        <v>0.56699999999999995</v>
      </c>
      <c r="U216">
        <v>12.69</v>
      </c>
      <c r="V216" s="1">
        <v>69755.39</v>
      </c>
      <c r="W216">
        <v>131.49</v>
      </c>
      <c r="X216" s="1">
        <v>102878.39999999999</v>
      </c>
      <c r="Y216">
        <v>0.85709999999999997</v>
      </c>
      <c r="Z216">
        <v>8.6800000000000002E-2</v>
      </c>
      <c r="AA216">
        <v>5.6099999999999997E-2</v>
      </c>
      <c r="AB216">
        <v>0.1429</v>
      </c>
      <c r="AC216">
        <v>102.88</v>
      </c>
      <c r="AD216" s="1">
        <v>2507.63</v>
      </c>
      <c r="AE216">
        <v>348.94</v>
      </c>
      <c r="AF216" s="13">
        <v>95780.43</v>
      </c>
      <c r="AG216" s="79" t="s">
        <v>759</v>
      </c>
      <c r="AH216" s="1">
        <v>30815</v>
      </c>
      <c r="AI216" s="1">
        <v>45289.45</v>
      </c>
      <c r="AJ216">
        <v>35.33</v>
      </c>
      <c r="AK216">
        <v>23.5</v>
      </c>
      <c r="AL216">
        <v>27.3</v>
      </c>
      <c r="AM216">
        <v>4.04</v>
      </c>
      <c r="AN216">
        <v>840.55</v>
      </c>
      <c r="AO216">
        <v>1.0018</v>
      </c>
      <c r="AP216" s="1">
        <v>1274.96</v>
      </c>
      <c r="AQ216" s="1">
        <v>2096.6799999999998</v>
      </c>
      <c r="AR216" s="1">
        <v>5725.52</v>
      </c>
      <c r="AS216">
        <v>442.67</v>
      </c>
      <c r="AT216">
        <v>272.37</v>
      </c>
      <c r="AU216" s="1">
        <v>9812.2099999999991</v>
      </c>
      <c r="AV216" s="1">
        <v>7161.79</v>
      </c>
      <c r="AW216">
        <v>0.61419999999999997</v>
      </c>
      <c r="AX216" s="1">
        <v>2418.5300000000002</v>
      </c>
      <c r="AY216">
        <v>0.2074</v>
      </c>
      <c r="AZ216" s="1">
        <v>1090.8599999999999</v>
      </c>
      <c r="BA216">
        <v>9.35E-2</v>
      </c>
      <c r="BB216">
        <v>989.81</v>
      </c>
      <c r="BC216">
        <v>8.4900000000000003E-2</v>
      </c>
      <c r="BD216" s="1">
        <v>11660.99</v>
      </c>
      <c r="BE216" s="1">
        <v>6361.09</v>
      </c>
      <c r="BF216">
        <v>2.6539000000000001</v>
      </c>
      <c r="BG216">
        <v>0.51590000000000003</v>
      </c>
      <c r="BH216">
        <v>0.22570000000000001</v>
      </c>
      <c r="BI216">
        <v>0.19570000000000001</v>
      </c>
      <c r="BJ216">
        <v>4.5400000000000003E-2</v>
      </c>
      <c r="BK216">
        <v>1.7399999999999999E-2</v>
      </c>
    </row>
    <row r="217" spans="1:63" x14ac:dyDescent="0.25">
      <c r="A217" t="s">
        <v>216</v>
      </c>
      <c r="B217">
        <v>46235</v>
      </c>
      <c r="C217">
        <v>55.86</v>
      </c>
      <c r="D217">
        <v>29.67</v>
      </c>
      <c r="E217" s="1">
        <v>1657.4</v>
      </c>
      <c r="F217" s="1">
        <v>1680.42</v>
      </c>
      <c r="G217">
        <v>8.8000000000000005E-3</v>
      </c>
      <c r="H217">
        <v>8.0000000000000004E-4</v>
      </c>
      <c r="I217">
        <v>1.2999999999999999E-2</v>
      </c>
      <c r="J217">
        <v>1.9E-3</v>
      </c>
      <c r="K217">
        <v>2.3800000000000002E-2</v>
      </c>
      <c r="L217">
        <v>0.92349999999999999</v>
      </c>
      <c r="M217">
        <v>2.81E-2</v>
      </c>
      <c r="N217">
        <v>0.3221</v>
      </c>
      <c r="O217">
        <v>5.7999999999999996E-3</v>
      </c>
      <c r="P217">
        <v>0.1191</v>
      </c>
      <c r="Q217" s="1">
        <v>54649.67</v>
      </c>
      <c r="R217">
        <v>0.29870000000000002</v>
      </c>
      <c r="S217">
        <v>0.17560000000000001</v>
      </c>
      <c r="T217">
        <v>0.52569999999999995</v>
      </c>
      <c r="U217">
        <v>12.96</v>
      </c>
      <c r="V217" s="1">
        <v>70399.27</v>
      </c>
      <c r="W217">
        <v>123.89</v>
      </c>
      <c r="X217" s="1">
        <v>161054.79</v>
      </c>
      <c r="Y217">
        <v>0.80769999999999997</v>
      </c>
      <c r="Z217">
        <v>0.1424</v>
      </c>
      <c r="AA217">
        <v>4.99E-2</v>
      </c>
      <c r="AB217">
        <v>0.1923</v>
      </c>
      <c r="AC217">
        <v>161.05000000000001</v>
      </c>
      <c r="AD217" s="1">
        <v>5200.08</v>
      </c>
      <c r="AE217">
        <v>625.92999999999995</v>
      </c>
      <c r="AF217" s="13">
        <v>152243.22</v>
      </c>
      <c r="AG217" s="79" t="s">
        <v>759</v>
      </c>
      <c r="AH217" s="1">
        <v>36162</v>
      </c>
      <c r="AI217" s="1">
        <v>58108.58</v>
      </c>
      <c r="AJ217">
        <v>49.09</v>
      </c>
      <c r="AK217">
        <v>30.46</v>
      </c>
      <c r="AL217">
        <v>34.409999999999997</v>
      </c>
      <c r="AM217">
        <v>4.82</v>
      </c>
      <c r="AN217" s="1">
        <v>1556.39</v>
      </c>
      <c r="AO217">
        <v>0.98619999999999997</v>
      </c>
      <c r="AP217" s="1">
        <v>1294.8800000000001</v>
      </c>
      <c r="AQ217" s="1">
        <v>1763.42</v>
      </c>
      <c r="AR217" s="1">
        <v>5612.29</v>
      </c>
      <c r="AS217">
        <v>499.83</v>
      </c>
      <c r="AT217">
        <v>269.83999999999997</v>
      </c>
      <c r="AU217" s="1">
        <v>9440.27</v>
      </c>
      <c r="AV217" s="1">
        <v>4400.3599999999997</v>
      </c>
      <c r="AW217">
        <v>0.38059999999999999</v>
      </c>
      <c r="AX217" s="1">
        <v>4835.8</v>
      </c>
      <c r="AY217">
        <v>0.41830000000000001</v>
      </c>
      <c r="AZ217" s="1">
        <v>1659.52</v>
      </c>
      <c r="BA217">
        <v>0.14349999999999999</v>
      </c>
      <c r="BB217">
        <v>665.71</v>
      </c>
      <c r="BC217">
        <v>5.7599999999999998E-2</v>
      </c>
      <c r="BD217" s="1">
        <v>11561.38</v>
      </c>
      <c r="BE217" s="1">
        <v>3796.29</v>
      </c>
      <c r="BF217">
        <v>0.83819999999999995</v>
      </c>
      <c r="BG217">
        <v>0.53649999999999998</v>
      </c>
      <c r="BH217">
        <v>0.217</v>
      </c>
      <c r="BI217">
        <v>0.19520000000000001</v>
      </c>
      <c r="BJ217">
        <v>3.5499999999999997E-2</v>
      </c>
      <c r="BK217">
        <v>1.5800000000000002E-2</v>
      </c>
    </row>
    <row r="218" spans="1:63" x14ac:dyDescent="0.25">
      <c r="A218" t="s">
        <v>217</v>
      </c>
      <c r="B218">
        <v>44099</v>
      </c>
      <c r="C218">
        <v>82.9</v>
      </c>
      <c r="D218">
        <v>29.29</v>
      </c>
      <c r="E218" s="1">
        <v>2428.17</v>
      </c>
      <c r="F218" s="1">
        <v>2290.4</v>
      </c>
      <c r="G218">
        <v>7.1000000000000004E-3</v>
      </c>
      <c r="H218">
        <v>6.9999999999999999E-4</v>
      </c>
      <c r="I218">
        <v>1.7100000000000001E-2</v>
      </c>
      <c r="J218">
        <v>8.9999999999999998E-4</v>
      </c>
      <c r="K218">
        <v>2.4799999999999999E-2</v>
      </c>
      <c r="L218">
        <v>0.91569999999999996</v>
      </c>
      <c r="M218">
        <v>3.3799999999999997E-2</v>
      </c>
      <c r="N218">
        <v>0.47020000000000001</v>
      </c>
      <c r="O218">
        <v>5.5999999999999999E-3</v>
      </c>
      <c r="P218">
        <v>0.1467</v>
      </c>
      <c r="Q218" s="1">
        <v>52584.25</v>
      </c>
      <c r="R218">
        <v>0.26900000000000002</v>
      </c>
      <c r="S218">
        <v>0.17660000000000001</v>
      </c>
      <c r="T218">
        <v>0.5544</v>
      </c>
      <c r="U218">
        <v>15.87</v>
      </c>
      <c r="V218" s="1">
        <v>71614.149999999994</v>
      </c>
      <c r="W218">
        <v>148.34</v>
      </c>
      <c r="X218" s="1">
        <v>140829.62</v>
      </c>
      <c r="Y218">
        <v>0.71150000000000002</v>
      </c>
      <c r="Z218">
        <v>0.2054</v>
      </c>
      <c r="AA218">
        <v>8.3099999999999993E-2</v>
      </c>
      <c r="AB218">
        <v>0.28849999999999998</v>
      </c>
      <c r="AC218">
        <v>140.83000000000001</v>
      </c>
      <c r="AD218" s="1">
        <v>4260.01</v>
      </c>
      <c r="AE218">
        <v>496.12</v>
      </c>
      <c r="AF218" s="13">
        <v>136019.31</v>
      </c>
      <c r="AG218" s="79" t="s">
        <v>759</v>
      </c>
      <c r="AH218" s="1">
        <v>30345</v>
      </c>
      <c r="AI218" s="1">
        <v>49084.31</v>
      </c>
      <c r="AJ218">
        <v>45.64</v>
      </c>
      <c r="AK218">
        <v>27.68</v>
      </c>
      <c r="AL218">
        <v>32.06</v>
      </c>
      <c r="AM218">
        <v>4.0199999999999996</v>
      </c>
      <c r="AN218">
        <v>892.24</v>
      </c>
      <c r="AO218">
        <v>0.92900000000000005</v>
      </c>
      <c r="AP218" s="1">
        <v>1275.19</v>
      </c>
      <c r="AQ218" s="1">
        <v>1804.31</v>
      </c>
      <c r="AR218" s="1">
        <v>5715.75</v>
      </c>
      <c r="AS218">
        <v>525.92999999999995</v>
      </c>
      <c r="AT218">
        <v>286.86</v>
      </c>
      <c r="AU218" s="1">
        <v>9608.0499999999993</v>
      </c>
      <c r="AV218" s="1">
        <v>5563.43</v>
      </c>
      <c r="AW218">
        <v>0.48449999999999999</v>
      </c>
      <c r="AX218" s="1">
        <v>4003.49</v>
      </c>
      <c r="AY218">
        <v>0.34860000000000002</v>
      </c>
      <c r="AZ218" s="1">
        <v>1049.46</v>
      </c>
      <c r="BA218">
        <v>9.1399999999999995E-2</v>
      </c>
      <c r="BB218">
        <v>867.42</v>
      </c>
      <c r="BC218">
        <v>7.5499999999999998E-2</v>
      </c>
      <c r="BD218" s="1">
        <v>11483.8</v>
      </c>
      <c r="BE218" s="1">
        <v>4024.1</v>
      </c>
      <c r="BF218">
        <v>1.1915</v>
      </c>
      <c r="BG218">
        <v>0.5292</v>
      </c>
      <c r="BH218">
        <v>0.22470000000000001</v>
      </c>
      <c r="BI218">
        <v>0.1958</v>
      </c>
      <c r="BJ218">
        <v>3.0499999999999999E-2</v>
      </c>
      <c r="BK218">
        <v>1.9800000000000002E-2</v>
      </c>
    </row>
    <row r="219" spans="1:63" x14ac:dyDescent="0.25">
      <c r="A219" t="s">
        <v>218</v>
      </c>
      <c r="B219">
        <v>46979</v>
      </c>
      <c r="C219">
        <v>19.190000000000001</v>
      </c>
      <c r="D219">
        <v>285.89999999999998</v>
      </c>
      <c r="E219" s="1">
        <v>5486.63</v>
      </c>
      <c r="F219" s="1">
        <v>4766.7</v>
      </c>
      <c r="G219">
        <v>1.34E-2</v>
      </c>
      <c r="H219">
        <v>1.5E-3</v>
      </c>
      <c r="I219">
        <v>0.33900000000000002</v>
      </c>
      <c r="J219">
        <v>1.1999999999999999E-3</v>
      </c>
      <c r="K219">
        <v>7.3999999999999996E-2</v>
      </c>
      <c r="L219">
        <v>0.48370000000000002</v>
      </c>
      <c r="M219">
        <v>8.7099999999999997E-2</v>
      </c>
      <c r="N219">
        <v>0.68640000000000001</v>
      </c>
      <c r="O219">
        <v>3.8800000000000001E-2</v>
      </c>
      <c r="P219">
        <v>0.16009999999999999</v>
      </c>
      <c r="Q219" s="1">
        <v>59202.54</v>
      </c>
      <c r="R219">
        <v>0.29720000000000002</v>
      </c>
      <c r="S219">
        <v>0.1663</v>
      </c>
      <c r="T219">
        <v>0.53649999999999998</v>
      </c>
      <c r="U219">
        <v>33.79</v>
      </c>
      <c r="V219" s="1">
        <v>82033.72</v>
      </c>
      <c r="W219">
        <v>159.6</v>
      </c>
      <c r="X219" s="1">
        <v>113122.57</v>
      </c>
      <c r="Y219">
        <v>0.65169999999999995</v>
      </c>
      <c r="Z219">
        <v>0.30249999999999999</v>
      </c>
      <c r="AA219">
        <v>4.58E-2</v>
      </c>
      <c r="AB219">
        <v>0.3483</v>
      </c>
      <c r="AC219">
        <v>113.12</v>
      </c>
      <c r="AD219" s="1">
        <v>5145.51</v>
      </c>
      <c r="AE219">
        <v>594.21</v>
      </c>
      <c r="AF219" s="13">
        <v>117867.84</v>
      </c>
      <c r="AG219" s="79" t="s">
        <v>759</v>
      </c>
      <c r="AH219" s="1">
        <v>28709</v>
      </c>
      <c r="AI219" s="1">
        <v>44813.37</v>
      </c>
      <c r="AJ219">
        <v>65.81</v>
      </c>
      <c r="AK219">
        <v>45.67</v>
      </c>
      <c r="AL219">
        <v>50.69</v>
      </c>
      <c r="AM219">
        <v>4.8499999999999996</v>
      </c>
      <c r="AN219">
        <v>764.09</v>
      </c>
      <c r="AO219">
        <v>1.2791999999999999</v>
      </c>
      <c r="AP219" s="1">
        <v>1474.68</v>
      </c>
      <c r="AQ219" s="1">
        <v>2161.94</v>
      </c>
      <c r="AR219" s="1">
        <v>6464.01</v>
      </c>
      <c r="AS219">
        <v>695.71</v>
      </c>
      <c r="AT219">
        <v>426.99</v>
      </c>
      <c r="AU219" s="1">
        <v>11223.33</v>
      </c>
      <c r="AV219" s="1">
        <v>6367.96</v>
      </c>
      <c r="AW219">
        <v>0.4632</v>
      </c>
      <c r="AX219" s="1">
        <v>5388.74</v>
      </c>
      <c r="AY219">
        <v>0.39190000000000003</v>
      </c>
      <c r="AZ219">
        <v>777.8</v>
      </c>
      <c r="BA219">
        <v>5.6599999999999998E-2</v>
      </c>
      <c r="BB219" s="1">
        <v>1214.54</v>
      </c>
      <c r="BC219">
        <v>8.8300000000000003E-2</v>
      </c>
      <c r="BD219" s="1">
        <v>13749.04</v>
      </c>
      <c r="BE219" s="1">
        <v>3612.51</v>
      </c>
      <c r="BF219">
        <v>1.2327999999999999</v>
      </c>
      <c r="BG219">
        <v>0.51459999999999995</v>
      </c>
      <c r="BH219">
        <v>0.2021</v>
      </c>
      <c r="BI219">
        <v>0.23630000000000001</v>
      </c>
      <c r="BJ219">
        <v>3.1099999999999999E-2</v>
      </c>
      <c r="BK219">
        <v>1.5900000000000001E-2</v>
      </c>
    </row>
    <row r="220" spans="1:63" x14ac:dyDescent="0.25">
      <c r="A220" t="s">
        <v>219</v>
      </c>
      <c r="B220">
        <v>44107</v>
      </c>
      <c r="C220">
        <v>26.48</v>
      </c>
      <c r="D220">
        <v>302.26</v>
      </c>
      <c r="E220" s="1">
        <v>8002.79</v>
      </c>
      <c r="F220" s="1">
        <v>7026.66</v>
      </c>
      <c r="G220">
        <v>1.3299999999999999E-2</v>
      </c>
      <c r="H220">
        <v>1.1999999999999999E-3</v>
      </c>
      <c r="I220">
        <v>0.2208</v>
      </c>
      <c r="J220">
        <v>1.4E-3</v>
      </c>
      <c r="K220">
        <v>9.1999999999999998E-2</v>
      </c>
      <c r="L220">
        <v>0.5927</v>
      </c>
      <c r="M220">
        <v>7.8600000000000003E-2</v>
      </c>
      <c r="N220">
        <v>0.6835</v>
      </c>
      <c r="O220">
        <v>4.1099999999999998E-2</v>
      </c>
      <c r="P220">
        <v>0.15840000000000001</v>
      </c>
      <c r="Q220" s="1">
        <v>59293.62</v>
      </c>
      <c r="R220">
        <v>0.30130000000000001</v>
      </c>
      <c r="S220">
        <v>0.16289999999999999</v>
      </c>
      <c r="T220">
        <v>0.53569999999999995</v>
      </c>
      <c r="U220">
        <v>46.41</v>
      </c>
      <c r="V220" s="1">
        <v>84025.64</v>
      </c>
      <c r="W220">
        <v>170.53</v>
      </c>
      <c r="X220" s="1">
        <v>99916.46</v>
      </c>
      <c r="Y220">
        <v>0.71</v>
      </c>
      <c r="Z220">
        <v>0.2505</v>
      </c>
      <c r="AA220">
        <v>3.95E-2</v>
      </c>
      <c r="AB220">
        <v>0.28999999999999998</v>
      </c>
      <c r="AC220">
        <v>99.92</v>
      </c>
      <c r="AD220" s="1">
        <v>4405.82</v>
      </c>
      <c r="AE220">
        <v>579.26</v>
      </c>
      <c r="AF220" s="13">
        <v>100502.11</v>
      </c>
      <c r="AG220" s="79" t="s">
        <v>759</v>
      </c>
      <c r="AH220" s="1">
        <v>28190</v>
      </c>
      <c r="AI220" s="1">
        <v>44112.39</v>
      </c>
      <c r="AJ220">
        <v>62.94</v>
      </c>
      <c r="AK220">
        <v>42.83</v>
      </c>
      <c r="AL220">
        <v>48.57</v>
      </c>
      <c r="AM220">
        <v>4.8499999999999996</v>
      </c>
      <c r="AN220">
        <v>939.93</v>
      </c>
      <c r="AO220">
        <v>1.1778999999999999</v>
      </c>
      <c r="AP220" s="1">
        <v>1431.65</v>
      </c>
      <c r="AQ220" s="1">
        <v>2009.92</v>
      </c>
      <c r="AR220" s="1">
        <v>6387.56</v>
      </c>
      <c r="AS220">
        <v>695.27</v>
      </c>
      <c r="AT220">
        <v>416.78</v>
      </c>
      <c r="AU220" s="1">
        <v>10941.18</v>
      </c>
      <c r="AV220" s="1">
        <v>6911.72</v>
      </c>
      <c r="AW220">
        <v>0.51570000000000005</v>
      </c>
      <c r="AX220" s="1">
        <v>4571.01</v>
      </c>
      <c r="AY220">
        <v>0.34110000000000001</v>
      </c>
      <c r="AZ220">
        <v>734</v>
      </c>
      <c r="BA220">
        <v>5.4800000000000001E-2</v>
      </c>
      <c r="BB220" s="1">
        <v>1184.9000000000001</v>
      </c>
      <c r="BC220">
        <v>8.8400000000000006E-2</v>
      </c>
      <c r="BD220" s="1">
        <v>13401.63</v>
      </c>
      <c r="BE220" s="1">
        <v>4309.28</v>
      </c>
      <c r="BF220">
        <v>1.5986</v>
      </c>
      <c r="BG220">
        <v>0.52880000000000005</v>
      </c>
      <c r="BH220">
        <v>0.19900000000000001</v>
      </c>
      <c r="BI220">
        <v>0.22869999999999999</v>
      </c>
      <c r="BJ220">
        <v>2.93E-2</v>
      </c>
      <c r="BK220">
        <v>1.4200000000000001E-2</v>
      </c>
    </row>
    <row r="221" spans="1:63" x14ac:dyDescent="0.25">
      <c r="A221" t="s">
        <v>220</v>
      </c>
      <c r="B221">
        <v>46953</v>
      </c>
      <c r="C221">
        <v>37.43</v>
      </c>
      <c r="D221">
        <v>80.819999999999993</v>
      </c>
      <c r="E221" s="1">
        <v>3025.15</v>
      </c>
      <c r="F221" s="1">
        <v>2790.54</v>
      </c>
      <c r="G221">
        <v>7.1000000000000004E-3</v>
      </c>
      <c r="H221">
        <v>6.9999999999999999E-4</v>
      </c>
      <c r="I221">
        <v>7.3999999999999996E-2</v>
      </c>
      <c r="J221">
        <v>1.5E-3</v>
      </c>
      <c r="K221">
        <v>5.5899999999999998E-2</v>
      </c>
      <c r="L221">
        <v>0.7833</v>
      </c>
      <c r="M221">
        <v>7.7499999999999999E-2</v>
      </c>
      <c r="N221">
        <v>0.67</v>
      </c>
      <c r="O221">
        <v>1.38E-2</v>
      </c>
      <c r="P221">
        <v>0.15110000000000001</v>
      </c>
      <c r="Q221" s="1">
        <v>54328.22</v>
      </c>
      <c r="R221">
        <v>0.28499999999999998</v>
      </c>
      <c r="S221">
        <v>0.1857</v>
      </c>
      <c r="T221">
        <v>0.52929999999999999</v>
      </c>
      <c r="U221">
        <v>20.260000000000002</v>
      </c>
      <c r="V221" s="1">
        <v>76094.009999999995</v>
      </c>
      <c r="W221">
        <v>146.28</v>
      </c>
      <c r="X221" s="1">
        <v>94179.78</v>
      </c>
      <c r="Y221">
        <v>0.7369</v>
      </c>
      <c r="Z221">
        <v>0.21729999999999999</v>
      </c>
      <c r="AA221">
        <v>4.5699999999999998E-2</v>
      </c>
      <c r="AB221">
        <v>0.2631</v>
      </c>
      <c r="AC221">
        <v>94.18</v>
      </c>
      <c r="AD221" s="1">
        <v>3301.97</v>
      </c>
      <c r="AE221">
        <v>453.24</v>
      </c>
      <c r="AF221" s="13">
        <v>89349.78</v>
      </c>
      <c r="AG221" s="79" t="s">
        <v>759</v>
      </c>
      <c r="AH221" s="1">
        <v>27195</v>
      </c>
      <c r="AI221" s="1">
        <v>42444.46</v>
      </c>
      <c r="AJ221">
        <v>48.86</v>
      </c>
      <c r="AK221">
        <v>32.54</v>
      </c>
      <c r="AL221">
        <v>37.35</v>
      </c>
      <c r="AM221">
        <v>4.34</v>
      </c>
      <c r="AN221">
        <v>745.22</v>
      </c>
      <c r="AO221">
        <v>1.0227999999999999</v>
      </c>
      <c r="AP221" s="1">
        <v>1325.13</v>
      </c>
      <c r="AQ221" s="1">
        <v>1882.18</v>
      </c>
      <c r="AR221" s="1">
        <v>6219.03</v>
      </c>
      <c r="AS221">
        <v>563.75</v>
      </c>
      <c r="AT221">
        <v>320.64</v>
      </c>
      <c r="AU221" s="1">
        <v>10310.73</v>
      </c>
      <c r="AV221" s="1">
        <v>7139.99</v>
      </c>
      <c r="AW221">
        <v>0.57869999999999999</v>
      </c>
      <c r="AX221" s="1">
        <v>3291</v>
      </c>
      <c r="AY221">
        <v>0.26679999999999998</v>
      </c>
      <c r="AZ221">
        <v>789.12</v>
      </c>
      <c r="BA221">
        <v>6.4000000000000001E-2</v>
      </c>
      <c r="BB221" s="1">
        <v>1116.95</v>
      </c>
      <c r="BC221">
        <v>9.0499999999999997E-2</v>
      </c>
      <c r="BD221" s="1">
        <v>12337.07</v>
      </c>
      <c r="BE221" s="1">
        <v>5191.41</v>
      </c>
      <c r="BF221">
        <v>2.1166999999999998</v>
      </c>
      <c r="BG221">
        <v>0.52959999999999996</v>
      </c>
      <c r="BH221">
        <v>0.2127</v>
      </c>
      <c r="BI221">
        <v>0.20780000000000001</v>
      </c>
      <c r="BJ221">
        <v>3.27E-2</v>
      </c>
      <c r="BK221">
        <v>1.72E-2</v>
      </c>
    </row>
    <row r="222" spans="1:63" x14ac:dyDescent="0.25">
      <c r="A222" t="s">
        <v>221</v>
      </c>
      <c r="B222">
        <v>47498</v>
      </c>
      <c r="C222">
        <v>74.62</v>
      </c>
      <c r="D222">
        <v>8.56</v>
      </c>
      <c r="E222">
        <v>638.44000000000005</v>
      </c>
      <c r="F222">
        <v>642.45000000000005</v>
      </c>
      <c r="G222">
        <v>2E-3</v>
      </c>
      <c r="H222">
        <v>2.9999999999999997E-4</v>
      </c>
      <c r="I222">
        <v>4.1000000000000003E-3</v>
      </c>
      <c r="J222">
        <v>1.8E-3</v>
      </c>
      <c r="K222">
        <v>1.6500000000000001E-2</v>
      </c>
      <c r="L222">
        <v>0.95860000000000001</v>
      </c>
      <c r="M222">
        <v>1.66E-2</v>
      </c>
      <c r="N222">
        <v>0.36630000000000001</v>
      </c>
      <c r="O222">
        <v>3.3999999999999998E-3</v>
      </c>
      <c r="P222">
        <v>0.1396</v>
      </c>
      <c r="Q222" s="1">
        <v>48649.37</v>
      </c>
      <c r="R222">
        <v>0.28399999999999997</v>
      </c>
      <c r="S222">
        <v>0.16669999999999999</v>
      </c>
      <c r="T222">
        <v>0.54930000000000001</v>
      </c>
      <c r="U222">
        <v>6.8</v>
      </c>
      <c r="V222" s="1">
        <v>62459.62</v>
      </c>
      <c r="W222">
        <v>90.78</v>
      </c>
      <c r="X222" s="1">
        <v>149734.29</v>
      </c>
      <c r="Y222">
        <v>0.92069999999999996</v>
      </c>
      <c r="Z222">
        <v>4.2000000000000003E-2</v>
      </c>
      <c r="AA222">
        <v>3.73E-2</v>
      </c>
      <c r="AB222">
        <v>7.9299999999999995E-2</v>
      </c>
      <c r="AC222">
        <v>149.72999999999999</v>
      </c>
      <c r="AD222" s="1">
        <v>3533.16</v>
      </c>
      <c r="AE222">
        <v>480.55</v>
      </c>
      <c r="AF222" s="13">
        <v>117602.94</v>
      </c>
      <c r="AG222" s="79" t="s">
        <v>759</v>
      </c>
      <c r="AH222" s="1">
        <v>32727</v>
      </c>
      <c r="AI222" s="1">
        <v>49447.87</v>
      </c>
      <c r="AJ222">
        <v>37.39</v>
      </c>
      <c r="AK222">
        <v>23</v>
      </c>
      <c r="AL222">
        <v>26.67</v>
      </c>
      <c r="AM222">
        <v>4.8600000000000003</v>
      </c>
      <c r="AN222" s="1">
        <v>1473.79</v>
      </c>
      <c r="AO222">
        <v>1.4726999999999999</v>
      </c>
      <c r="AP222" s="1">
        <v>1625.07</v>
      </c>
      <c r="AQ222" s="1">
        <v>2160.0700000000002</v>
      </c>
      <c r="AR222" s="1">
        <v>5829.18</v>
      </c>
      <c r="AS222">
        <v>455.58</v>
      </c>
      <c r="AT222">
        <v>298.04000000000002</v>
      </c>
      <c r="AU222" s="1">
        <v>10367.94</v>
      </c>
      <c r="AV222" s="1">
        <v>6899.67</v>
      </c>
      <c r="AW222">
        <v>0.52059999999999995</v>
      </c>
      <c r="AX222" s="1">
        <v>3912.52</v>
      </c>
      <c r="AY222">
        <v>0.29520000000000002</v>
      </c>
      <c r="AZ222" s="1">
        <v>1650.13</v>
      </c>
      <c r="BA222">
        <v>0.1245</v>
      </c>
      <c r="BB222">
        <v>789.76</v>
      </c>
      <c r="BC222">
        <v>5.96E-2</v>
      </c>
      <c r="BD222" s="1">
        <v>13252.08</v>
      </c>
      <c r="BE222" s="1">
        <v>6299.43</v>
      </c>
      <c r="BF222">
        <v>2.2284999999999999</v>
      </c>
      <c r="BG222">
        <v>0.51060000000000005</v>
      </c>
      <c r="BH222">
        <v>0.2046</v>
      </c>
      <c r="BI222">
        <v>0.22270000000000001</v>
      </c>
      <c r="BJ222">
        <v>3.9800000000000002E-2</v>
      </c>
      <c r="BK222">
        <v>2.23E-2</v>
      </c>
    </row>
    <row r="223" spans="1:63" x14ac:dyDescent="0.25">
      <c r="A223" t="s">
        <v>222</v>
      </c>
      <c r="B223">
        <v>49791</v>
      </c>
      <c r="C223">
        <v>103.86</v>
      </c>
      <c r="D223">
        <v>9.17</v>
      </c>
      <c r="E223">
        <v>952.38</v>
      </c>
      <c r="F223">
        <v>930.3</v>
      </c>
      <c r="G223">
        <v>1.9E-3</v>
      </c>
      <c r="H223">
        <v>2.0000000000000001E-4</v>
      </c>
      <c r="I223">
        <v>4.0000000000000001E-3</v>
      </c>
      <c r="J223">
        <v>1E-3</v>
      </c>
      <c r="K223">
        <v>1.3899999999999999E-2</v>
      </c>
      <c r="L223">
        <v>0.96379999999999999</v>
      </c>
      <c r="M223">
        <v>1.52E-2</v>
      </c>
      <c r="N223">
        <v>0.39900000000000002</v>
      </c>
      <c r="O223">
        <v>1E-3</v>
      </c>
      <c r="P223">
        <v>0.14249999999999999</v>
      </c>
      <c r="Q223" s="1">
        <v>50633.4</v>
      </c>
      <c r="R223">
        <v>0.3009</v>
      </c>
      <c r="S223">
        <v>0.151</v>
      </c>
      <c r="T223">
        <v>0.54810000000000003</v>
      </c>
      <c r="U223">
        <v>8.3699999999999992</v>
      </c>
      <c r="V223" s="1">
        <v>62645.73</v>
      </c>
      <c r="W223">
        <v>109.52</v>
      </c>
      <c r="X223" s="1">
        <v>146851.35999999999</v>
      </c>
      <c r="Y223">
        <v>0.88549999999999995</v>
      </c>
      <c r="Z223">
        <v>5.9200000000000003E-2</v>
      </c>
      <c r="AA223">
        <v>5.5300000000000002E-2</v>
      </c>
      <c r="AB223">
        <v>0.1145</v>
      </c>
      <c r="AC223">
        <v>146.85</v>
      </c>
      <c r="AD223" s="1">
        <v>3682.8</v>
      </c>
      <c r="AE223">
        <v>485.95</v>
      </c>
      <c r="AF223" s="13">
        <v>122522.34</v>
      </c>
      <c r="AG223" s="79" t="s">
        <v>759</v>
      </c>
      <c r="AH223" s="1">
        <v>32674</v>
      </c>
      <c r="AI223" s="1">
        <v>49630.42</v>
      </c>
      <c r="AJ223">
        <v>38.76</v>
      </c>
      <c r="AK223">
        <v>23.94</v>
      </c>
      <c r="AL223">
        <v>27.64</v>
      </c>
      <c r="AM223">
        <v>4.45</v>
      </c>
      <c r="AN223" s="1">
        <v>1232.6500000000001</v>
      </c>
      <c r="AO223">
        <v>1.2101999999999999</v>
      </c>
      <c r="AP223" s="1">
        <v>1475.97</v>
      </c>
      <c r="AQ223" s="1">
        <v>2085.39</v>
      </c>
      <c r="AR223" s="1">
        <v>5881.16</v>
      </c>
      <c r="AS223">
        <v>421.24</v>
      </c>
      <c r="AT223">
        <v>296.86</v>
      </c>
      <c r="AU223" s="1">
        <v>10160.620000000001</v>
      </c>
      <c r="AV223" s="1">
        <v>6454.7</v>
      </c>
      <c r="AW223">
        <v>0.51670000000000005</v>
      </c>
      <c r="AX223" s="1">
        <v>3774.35</v>
      </c>
      <c r="AY223">
        <v>0.30209999999999998</v>
      </c>
      <c r="AZ223" s="1">
        <v>1452.23</v>
      </c>
      <c r="BA223">
        <v>0.1163</v>
      </c>
      <c r="BB223">
        <v>810.51</v>
      </c>
      <c r="BC223">
        <v>6.4899999999999999E-2</v>
      </c>
      <c r="BD223" s="1">
        <v>12491.79</v>
      </c>
      <c r="BE223" s="1">
        <v>5641.29</v>
      </c>
      <c r="BF223">
        <v>1.8684000000000001</v>
      </c>
      <c r="BG223">
        <v>0.51949999999999996</v>
      </c>
      <c r="BH223">
        <v>0.22409999999999999</v>
      </c>
      <c r="BI223">
        <v>0.1951</v>
      </c>
      <c r="BJ223">
        <v>3.8699999999999998E-2</v>
      </c>
      <c r="BK223">
        <v>2.2599999999999999E-2</v>
      </c>
    </row>
    <row r="224" spans="1:63" x14ac:dyDescent="0.25">
      <c r="A224" t="s">
        <v>223</v>
      </c>
      <c r="B224">
        <v>45245</v>
      </c>
      <c r="C224">
        <v>180.19</v>
      </c>
      <c r="D224">
        <v>10.29</v>
      </c>
      <c r="E224" s="1">
        <v>1854.78</v>
      </c>
      <c r="F224" s="1">
        <v>1716.92</v>
      </c>
      <c r="G224">
        <v>4.4999999999999997E-3</v>
      </c>
      <c r="H224">
        <v>5.9999999999999995E-4</v>
      </c>
      <c r="I224">
        <v>1.2999999999999999E-2</v>
      </c>
      <c r="J224">
        <v>1.1999999999999999E-3</v>
      </c>
      <c r="K224">
        <v>1.5800000000000002E-2</v>
      </c>
      <c r="L224">
        <v>0.9405</v>
      </c>
      <c r="M224">
        <v>2.4400000000000002E-2</v>
      </c>
      <c r="N224">
        <v>0.50880000000000003</v>
      </c>
      <c r="O224">
        <v>3.7000000000000002E-3</v>
      </c>
      <c r="P224">
        <v>0.1492</v>
      </c>
      <c r="Q224" s="1">
        <v>49881.21</v>
      </c>
      <c r="R224">
        <v>0.28420000000000001</v>
      </c>
      <c r="S224">
        <v>0.18779999999999999</v>
      </c>
      <c r="T224">
        <v>0.52800000000000002</v>
      </c>
      <c r="U224">
        <v>13.48</v>
      </c>
      <c r="V224" s="1">
        <v>69593.72</v>
      </c>
      <c r="W224">
        <v>133.1</v>
      </c>
      <c r="X224" s="1">
        <v>192449.4</v>
      </c>
      <c r="Y224">
        <v>0.61650000000000005</v>
      </c>
      <c r="Z224">
        <v>0.19189999999999999</v>
      </c>
      <c r="AA224">
        <v>0.19159999999999999</v>
      </c>
      <c r="AB224">
        <v>0.38350000000000001</v>
      </c>
      <c r="AC224">
        <v>192.45</v>
      </c>
      <c r="AD224" s="1">
        <v>5396.53</v>
      </c>
      <c r="AE224">
        <v>478.05</v>
      </c>
      <c r="AF224" s="13">
        <v>167162.35</v>
      </c>
      <c r="AG224" s="79" t="s">
        <v>759</v>
      </c>
      <c r="AH224" s="1">
        <v>31167</v>
      </c>
      <c r="AI224" s="1">
        <v>52811.96</v>
      </c>
      <c r="AJ224">
        <v>37.299999999999997</v>
      </c>
      <c r="AK224">
        <v>25.82</v>
      </c>
      <c r="AL224">
        <v>29.67</v>
      </c>
      <c r="AM224">
        <v>4.09</v>
      </c>
      <c r="AN224">
        <v>968.82</v>
      </c>
      <c r="AO224">
        <v>0.94059999999999999</v>
      </c>
      <c r="AP224" s="1">
        <v>1476.41</v>
      </c>
      <c r="AQ224" s="1">
        <v>2204.38</v>
      </c>
      <c r="AR224" s="1">
        <v>5951.38</v>
      </c>
      <c r="AS224">
        <v>491.94</v>
      </c>
      <c r="AT224">
        <v>389.44</v>
      </c>
      <c r="AU224" s="1">
        <v>10513.55</v>
      </c>
      <c r="AV224" s="1">
        <v>5797.39</v>
      </c>
      <c r="AW224">
        <v>0.44640000000000002</v>
      </c>
      <c r="AX224" s="1">
        <v>5026.87</v>
      </c>
      <c r="AY224">
        <v>0.3871</v>
      </c>
      <c r="AZ224" s="1">
        <v>1099.3599999999999</v>
      </c>
      <c r="BA224">
        <v>8.4699999999999998E-2</v>
      </c>
      <c r="BB224" s="1">
        <v>1062.6199999999999</v>
      </c>
      <c r="BC224">
        <v>8.1799999999999998E-2</v>
      </c>
      <c r="BD224" s="1">
        <v>12986.24</v>
      </c>
      <c r="BE224" s="1">
        <v>3895.87</v>
      </c>
      <c r="BF224">
        <v>1.0145</v>
      </c>
      <c r="BG224">
        <v>0.49959999999999999</v>
      </c>
      <c r="BH224">
        <v>0.23899999999999999</v>
      </c>
      <c r="BI224">
        <v>0.20019999999999999</v>
      </c>
      <c r="BJ224">
        <v>3.7100000000000001E-2</v>
      </c>
      <c r="BK224">
        <v>2.41E-2</v>
      </c>
    </row>
    <row r="225" spans="1:63" x14ac:dyDescent="0.25">
      <c r="A225" t="s">
        <v>224</v>
      </c>
      <c r="B225">
        <v>44115</v>
      </c>
      <c r="C225">
        <v>47.43</v>
      </c>
      <c r="D225">
        <v>43.36</v>
      </c>
      <c r="E225" s="1">
        <v>2056.65</v>
      </c>
      <c r="F225" s="1">
        <v>1986.72</v>
      </c>
      <c r="G225">
        <v>1.5699999999999999E-2</v>
      </c>
      <c r="H225">
        <v>6.9999999999999999E-4</v>
      </c>
      <c r="I225">
        <v>4.07E-2</v>
      </c>
      <c r="J225">
        <v>1.1999999999999999E-3</v>
      </c>
      <c r="K225">
        <v>4.4200000000000003E-2</v>
      </c>
      <c r="L225">
        <v>0.84770000000000001</v>
      </c>
      <c r="M225">
        <v>4.99E-2</v>
      </c>
      <c r="N225">
        <v>0.39040000000000002</v>
      </c>
      <c r="O225">
        <v>8.8000000000000005E-3</v>
      </c>
      <c r="P225">
        <v>0.12939999999999999</v>
      </c>
      <c r="Q225" s="1">
        <v>58005.65</v>
      </c>
      <c r="R225">
        <v>0.29420000000000002</v>
      </c>
      <c r="S225">
        <v>0.1885</v>
      </c>
      <c r="T225">
        <v>0.51729999999999998</v>
      </c>
      <c r="U225">
        <v>14.5</v>
      </c>
      <c r="V225" s="1">
        <v>77451.75</v>
      </c>
      <c r="W225">
        <v>136.94</v>
      </c>
      <c r="X225" s="1">
        <v>196818.15</v>
      </c>
      <c r="Y225">
        <v>0.65239999999999998</v>
      </c>
      <c r="Z225">
        <v>0.28720000000000001</v>
      </c>
      <c r="AA225">
        <v>6.0400000000000002E-2</v>
      </c>
      <c r="AB225">
        <v>0.34760000000000002</v>
      </c>
      <c r="AC225">
        <v>196.82</v>
      </c>
      <c r="AD225" s="1">
        <v>7099.47</v>
      </c>
      <c r="AE225">
        <v>680.74</v>
      </c>
      <c r="AF225" s="13">
        <v>191566.35</v>
      </c>
      <c r="AG225" s="79" t="s">
        <v>759</v>
      </c>
      <c r="AH225" s="1">
        <v>33478</v>
      </c>
      <c r="AI225" s="1">
        <v>56371.23</v>
      </c>
      <c r="AJ225">
        <v>56.03</v>
      </c>
      <c r="AK225">
        <v>34.35</v>
      </c>
      <c r="AL225">
        <v>40.07</v>
      </c>
      <c r="AM225">
        <v>4.91</v>
      </c>
      <c r="AN225" s="1">
        <v>1290.01</v>
      </c>
      <c r="AO225">
        <v>0.95399999999999996</v>
      </c>
      <c r="AP225" s="1">
        <v>1438.65</v>
      </c>
      <c r="AQ225" s="1">
        <v>1940.95</v>
      </c>
      <c r="AR225" s="1">
        <v>6178.45</v>
      </c>
      <c r="AS225">
        <v>663.04</v>
      </c>
      <c r="AT225">
        <v>391.59</v>
      </c>
      <c r="AU225" s="1">
        <v>10612.69</v>
      </c>
      <c r="AV225" s="1">
        <v>4059.97</v>
      </c>
      <c r="AW225">
        <v>0.3266</v>
      </c>
      <c r="AX225" s="1">
        <v>6393.78</v>
      </c>
      <c r="AY225">
        <v>0.51429999999999998</v>
      </c>
      <c r="AZ225" s="1">
        <v>1213.3900000000001</v>
      </c>
      <c r="BA225">
        <v>9.7600000000000006E-2</v>
      </c>
      <c r="BB225">
        <v>765.5</v>
      </c>
      <c r="BC225">
        <v>6.1600000000000002E-2</v>
      </c>
      <c r="BD225" s="1">
        <v>12432.64</v>
      </c>
      <c r="BE225" s="1">
        <v>2257.54</v>
      </c>
      <c r="BF225">
        <v>0.44990000000000002</v>
      </c>
      <c r="BG225">
        <v>0.54900000000000004</v>
      </c>
      <c r="BH225">
        <v>0.2235</v>
      </c>
      <c r="BI225">
        <v>0.17330000000000001</v>
      </c>
      <c r="BJ225">
        <v>3.2099999999999997E-2</v>
      </c>
      <c r="BK225">
        <v>2.2100000000000002E-2</v>
      </c>
    </row>
    <row r="226" spans="1:63" x14ac:dyDescent="0.25">
      <c r="A226" t="s">
        <v>225</v>
      </c>
      <c r="B226">
        <v>45419</v>
      </c>
      <c r="C226">
        <v>87.43</v>
      </c>
      <c r="D226">
        <v>11.53</v>
      </c>
      <c r="E226" s="1">
        <v>1007.84</v>
      </c>
      <c r="F226">
        <v>969.02</v>
      </c>
      <c r="G226">
        <v>3.2000000000000002E-3</v>
      </c>
      <c r="H226">
        <v>5.0000000000000001E-4</v>
      </c>
      <c r="I226">
        <v>7.1999999999999998E-3</v>
      </c>
      <c r="J226">
        <v>1.5E-3</v>
      </c>
      <c r="K226">
        <v>4.1300000000000003E-2</v>
      </c>
      <c r="L226">
        <v>0.92179999999999995</v>
      </c>
      <c r="M226">
        <v>2.4500000000000001E-2</v>
      </c>
      <c r="N226">
        <v>0.43540000000000001</v>
      </c>
      <c r="O226">
        <v>2.7000000000000001E-3</v>
      </c>
      <c r="P226">
        <v>0.14599999999999999</v>
      </c>
      <c r="Q226" s="1">
        <v>51980.91</v>
      </c>
      <c r="R226">
        <v>0.31969999999999998</v>
      </c>
      <c r="S226">
        <v>0.15909999999999999</v>
      </c>
      <c r="T226">
        <v>0.52110000000000001</v>
      </c>
      <c r="U226">
        <v>9.16</v>
      </c>
      <c r="V226" s="1">
        <v>66247.56</v>
      </c>
      <c r="W226">
        <v>105.9</v>
      </c>
      <c r="X226" s="1">
        <v>136072.63</v>
      </c>
      <c r="Y226">
        <v>0.86960000000000004</v>
      </c>
      <c r="Z226">
        <v>7.6999999999999999E-2</v>
      </c>
      <c r="AA226">
        <v>5.33E-2</v>
      </c>
      <c r="AB226">
        <v>0.13039999999999999</v>
      </c>
      <c r="AC226">
        <v>136.07</v>
      </c>
      <c r="AD226" s="1">
        <v>3438.5</v>
      </c>
      <c r="AE226">
        <v>462.22</v>
      </c>
      <c r="AF226" s="13">
        <v>116518.29</v>
      </c>
      <c r="AG226" s="79" t="s">
        <v>759</v>
      </c>
      <c r="AH226" s="1">
        <v>31919</v>
      </c>
      <c r="AI226" s="1">
        <v>46385.96</v>
      </c>
      <c r="AJ226">
        <v>40.96</v>
      </c>
      <c r="AK226">
        <v>23.66</v>
      </c>
      <c r="AL226">
        <v>30.32</v>
      </c>
      <c r="AM226">
        <v>4.22</v>
      </c>
      <c r="AN226" s="1">
        <v>1166.55</v>
      </c>
      <c r="AO226">
        <v>1.3923000000000001</v>
      </c>
      <c r="AP226" s="1">
        <v>1550.87</v>
      </c>
      <c r="AQ226" s="1">
        <v>2110.2399999999998</v>
      </c>
      <c r="AR226" s="1">
        <v>6094.05</v>
      </c>
      <c r="AS226">
        <v>550.92999999999995</v>
      </c>
      <c r="AT226">
        <v>247.36</v>
      </c>
      <c r="AU226" s="1">
        <v>10553.46</v>
      </c>
      <c r="AV226" s="1">
        <v>6794.3</v>
      </c>
      <c r="AW226">
        <v>0.5212</v>
      </c>
      <c r="AX226" s="1">
        <v>3982.32</v>
      </c>
      <c r="AY226">
        <v>0.30549999999999999</v>
      </c>
      <c r="AZ226" s="1">
        <v>1453.83</v>
      </c>
      <c r="BA226">
        <v>0.1115</v>
      </c>
      <c r="BB226">
        <v>805.85</v>
      </c>
      <c r="BC226">
        <v>6.1800000000000001E-2</v>
      </c>
      <c r="BD226" s="1">
        <v>13036.3</v>
      </c>
      <c r="BE226" s="1">
        <v>5581.36</v>
      </c>
      <c r="BF226">
        <v>2.1029</v>
      </c>
      <c r="BG226">
        <v>0.52659999999999996</v>
      </c>
      <c r="BH226">
        <v>0.2172</v>
      </c>
      <c r="BI226">
        <v>0.2001</v>
      </c>
      <c r="BJ226">
        <v>3.6499999999999998E-2</v>
      </c>
      <c r="BK226">
        <v>1.9599999999999999E-2</v>
      </c>
    </row>
    <row r="227" spans="1:63" x14ac:dyDescent="0.25">
      <c r="A227" t="s">
        <v>226</v>
      </c>
      <c r="B227">
        <v>48496</v>
      </c>
      <c r="C227">
        <v>53.24</v>
      </c>
      <c r="D227">
        <v>59.86</v>
      </c>
      <c r="E227" s="1">
        <v>3186.62</v>
      </c>
      <c r="F227" s="1">
        <v>3071.6</v>
      </c>
      <c r="G227">
        <v>1.6500000000000001E-2</v>
      </c>
      <c r="H227">
        <v>5.9999999999999995E-4</v>
      </c>
      <c r="I227">
        <v>1.11E-2</v>
      </c>
      <c r="J227">
        <v>1.1999999999999999E-3</v>
      </c>
      <c r="K227">
        <v>2.2599999999999999E-2</v>
      </c>
      <c r="L227">
        <v>0.92689999999999995</v>
      </c>
      <c r="M227">
        <v>2.12E-2</v>
      </c>
      <c r="N227">
        <v>0.14360000000000001</v>
      </c>
      <c r="O227">
        <v>6.0000000000000001E-3</v>
      </c>
      <c r="P227">
        <v>0.1067</v>
      </c>
      <c r="Q227" s="1">
        <v>61323.76</v>
      </c>
      <c r="R227">
        <v>0.23499999999999999</v>
      </c>
      <c r="S227">
        <v>0.19689999999999999</v>
      </c>
      <c r="T227">
        <v>0.56799999999999995</v>
      </c>
      <c r="U227">
        <v>17.170000000000002</v>
      </c>
      <c r="V227" s="1">
        <v>87350.48</v>
      </c>
      <c r="W227">
        <v>182.61</v>
      </c>
      <c r="X227" s="1">
        <v>192123.01</v>
      </c>
      <c r="Y227">
        <v>0.85619999999999996</v>
      </c>
      <c r="Z227">
        <v>9.9199999999999997E-2</v>
      </c>
      <c r="AA227">
        <v>4.4499999999999998E-2</v>
      </c>
      <c r="AB227">
        <v>0.14380000000000001</v>
      </c>
      <c r="AC227">
        <v>192.12</v>
      </c>
      <c r="AD227" s="1">
        <v>7138.93</v>
      </c>
      <c r="AE227">
        <v>889.62</v>
      </c>
      <c r="AF227" s="13">
        <v>204803.24</v>
      </c>
      <c r="AG227" s="79" t="s">
        <v>759</v>
      </c>
      <c r="AH227" s="1">
        <v>46662</v>
      </c>
      <c r="AI227" s="1">
        <v>87694.03</v>
      </c>
      <c r="AJ227">
        <v>63.11</v>
      </c>
      <c r="AK227">
        <v>35.97</v>
      </c>
      <c r="AL227">
        <v>38.78</v>
      </c>
      <c r="AM227">
        <v>4.51</v>
      </c>
      <c r="AN227" s="1">
        <v>1827.04</v>
      </c>
      <c r="AO227">
        <v>0.75360000000000005</v>
      </c>
      <c r="AP227" s="1">
        <v>1284.1500000000001</v>
      </c>
      <c r="AQ227" s="1">
        <v>1870.84</v>
      </c>
      <c r="AR227" s="1">
        <v>6022.47</v>
      </c>
      <c r="AS227">
        <v>581.9</v>
      </c>
      <c r="AT227">
        <v>290.17</v>
      </c>
      <c r="AU227" s="1">
        <v>10049.52</v>
      </c>
      <c r="AV227" s="1">
        <v>3630.04</v>
      </c>
      <c r="AW227">
        <v>0.3231</v>
      </c>
      <c r="AX227" s="1">
        <v>6509.33</v>
      </c>
      <c r="AY227">
        <v>0.57930000000000004</v>
      </c>
      <c r="AZ227">
        <v>729.59</v>
      </c>
      <c r="BA227">
        <v>6.4899999999999999E-2</v>
      </c>
      <c r="BB227">
        <v>366.81</v>
      </c>
      <c r="BC227">
        <v>3.2599999999999997E-2</v>
      </c>
      <c r="BD227" s="1">
        <v>11235.76</v>
      </c>
      <c r="BE227" s="1">
        <v>2244.59</v>
      </c>
      <c r="BF227">
        <v>0.28849999999999998</v>
      </c>
      <c r="BG227">
        <v>0.57920000000000005</v>
      </c>
      <c r="BH227">
        <v>0.22059999999999999</v>
      </c>
      <c r="BI227">
        <v>0.14480000000000001</v>
      </c>
      <c r="BJ227">
        <v>3.73E-2</v>
      </c>
      <c r="BK227">
        <v>1.8100000000000002E-2</v>
      </c>
    </row>
    <row r="228" spans="1:63" x14ac:dyDescent="0.25">
      <c r="A228" t="s">
        <v>227</v>
      </c>
      <c r="B228">
        <v>48801</v>
      </c>
      <c r="C228">
        <v>88.38</v>
      </c>
      <c r="D228">
        <v>16.940000000000001</v>
      </c>
      <c r="E228" s="1">
        <v>1497.46</v>
      </c>
      <c r="F228" s="1">
        <v>1471.39</v>
      </c>
      <c r="G228">
        <v>2.3E-3</v>
      </c>
      <c r="H228">
        <v>5.0000000000000001E-4</v>
      </c>
      <c r="I228">
        <v>5.7000000000000002E-3</v>
      </c>
      <c r="J228">
        <v>1E-3</v>
      </c>
      <c r="K228">
        <v>1.26E-2</v>
      </c>
      <c r="L228">
        <v>0.96079999999999999</v>
      </c>
      <c r="M228">
        <v>1.7100000000000001E-2</v>
      </c>
      <c r="N228">
        <v>0.41120000000000001</v>
      </c>
      <c r="O228">
        <v>6.9999999999999999E-4</v>
      </c>
      <c r="P228">
        <v>0.13439999999999999</v>
      </c>
      <c r="Q228" s="1">
        <v>51086.54</v>
      </c>
      <c r="R228">
        <v>0.27979999999999999</v>
      </c>
      <c r="S228">
        <v>0.17319999999999999</v>
      </c>
      <c r="T228">
        <v>0.54700000000000004</v>
      </c>
      <c r="U228">
        <v>12.27</v>
      </c>
      <c r="V228" s="1">
        <v>67530.91</v>
      </c>
      <c r="W228">
        <v>117.63</v>
      </c>
      <c r="X228" s="1">
        <v>124343.67</v>
      </c>
      <c r="Y228">
        <v>0.89149999999999996</v>
      </c>
      <c r="Z228">
        <v>6.0299999999999999E-2</v>
      </c>
      <c r="AA228">
        <v>4.8099999999999997E-2</v>
      </c>
      <c r="AB228">
        <v>0.1085</v>
      </c>
      <c r="AC228">
        <v>124.34</v>
      </c>
      <c r="AD228" s="1">
        <v>3177.99</v>
      </c>
      <c r="AE228">
        <v>449.89</v>
      </c>
      <c r="AF228" s="13">
        <v>116381.75999999999</v>
      </c>
      <c r="AG228" s="79" t="s">
        <v>759</v>
      </c>
      <c r="AH228" s="1">
        <v>33101</v>
      </c>
      <c r="AI228" s="1">
        <v>49605.11</v>
      </c>
      <c r="AJ228">
        <v>36.549999999999997</v>
      </c>
      <c r="AK228">
        <v>24.95</v>
      </c>
      <c r="AL228">
        <v>27.58</v>
      </c>
      <c r="AM228">
        <v>4.3499999999999996</v>
      </c>
      <c r="AN228">
        <v>942.56</v>
      </c>
      <c r="AO228">
        <v>1.079</v>
      </c>
      <c r="AP228" s="1">
        <v>1279.3</v>
      </c>
      <c r="AQ228" s="1">
        <v>2128.09</v>
      </c>
      <c r="AR228" s="1">
        <v>5523.98</v>
      </c>
      <c r="AS228">
        <v>476.09</v>
      </c>
      <c r="AT228">
        <v>339.36</v>
      </c>
      <c r="AU228" s="1">
        <v>9746.82</v>
      </c>
      <c r="AV228" s="1">
        <v>6158.02</v>
      </c>
      <c r="AW228">
        <v>0.55530000000000002</v>
      </c>
      <c r="AX228" s="1">
        <v>3044.49</v>
      </c>
      <c r="AY228">
        <v>0.27450000000000002</v>
      </c>
      <c r="AZ228" s="1">
        <v>1148.6400000000001</v>
      </c>
      <c r="BA228">
        <v>0.1036</v>
      </c>
      <c r="BB228">
        <v>738.85</v>
      </c>
      <c r="BC228">
        <v>6.6600000000000006E-2</v>
      </c>
      <c r="BD228" s="1">
        <v>11089.99</v>
      </c>
      <c r="BE228" s="1">
        <v>5475.81</v>
      </c>
      <c r="BF228">
        <v>1.8782000000000001</v>
      </c>
      <c r="BG228">
        <v>0.53129999999999999</v>
      </c>
      <c r="BH228">
        <v>0.21970000000000001</v>
      </c>
      <c r="BI228">
        <v>0.18809999999999999</v>
      </c>
      <c r="BJ228">
        <v>3.85E-2</v>
      </c>
      <c r="BK228">
        <v>2.23E-2</v>
      </c>
    </row>
    <row r="229" spans="1:63" x14ac:dyDescent="0.25">
      <c r="A229" t="s">
        <v>228</v>
      </c>
      <c r="B229">
        <v>47019</v>
      </c>
      <c r="C229">
        <v>37.86</v>
      </c>
      <c r="D229">
        <v>258.75</v>
      </c>
      <c r="E229" s="1">
        <v>9795.4</v>
      </c>
      <c r="F229" s="1">
        <v>9571.16</v>
      </c>
      <c r="G229">
        <v>6.83E-2</v>
      </c>
      <c r="H229">
        <v>8.0000000000000004E-4</v>
      </c>
      <c r="I229">
        <v>8.5800000000000001E-2</v>
      </c>
      <c r="J229">
        <v>1.1999999999999999E-3</v>
      </c>
      <c r="K229">
        <v>4.7500000000000001E-2</v>
      </c>
      <c r="L229">
        <v>0.74709999999999999</v>
      </c>
      <c r="M229">
        <v>4.9299999999999997E-2</v>
      </c>
      <c r="N229">
        <v>0.22559999999999999</v>
      </c>
      <c r="O229">
        <v>0.04</v>
      </c>
      <c r="P229">
        <v>0.1217</v>
      </c>
      <c r="Q229" s="1">
        <v>66730.880000000005</v>
      </c>
      <c r="R229">
        <v>0.26129999999999998</v>
      </c>
      <c r="S229">
        <v>0.18140000000000001</v>
      </c>
      <c r="T229">
        <v>0.55720000000000003</v>
      </c>
      <c r="U229">
        <v>52.51</v>
      </c>
      <c r="V229" s="1">
        <v>89231.06</v>
      </c>
      <c r="W229">
        <v>184.37</v>
      </c>
      <c r="X229" s="1">
        <v>176705.63</v>
      </c>
      <c r="Y229">
        <v>0.76910000000000001</v>
      </c>
      <c r="Z229">
        <v>0.20180000000000001</v>
      </c>
      <c r="AA229">
        <v>2.9100000000000001E-2</v>
      </c>
      <c r="AB229">
        <v>0.23089999999999999</v>
      </c>
      <c r="AC229">
        <v>176.71</v>
      </c>
      <c r="AD229" s="1">
        <v>8095.32</v>
      </c>
      <c r="AE229">
        <v>923.59</v>
      </c>
      <c r="AF229" s="13">
        <v>191943.28</v>
      </c>
      <c r="AG229" s="79" t="s">
        <v>759</v>
      </c>
      <c r="AH229" s="1">
        <v>46153</v>
      </c>
      <c r="AI229" s="1">
        <v>82220.960000000006</v>
      </c>
      <c r="AJ229">
        <v>73.099999999999994</v>
      </c>
      <c r="AK229">
        <v>43.12</v>
      </c>
      <c r="AL229">
        <v>48.8</v>
      </c>
      <c r="AM229">
        <v>4.91</v>
      </c>
      <c r="AN229" s="1">
        <v>1557.95</v>
      </c>
      <c r="AO229">
        <v>0.76759999999999995</v>
      </c>
      <c r="AP229" s="1">
        <v>1334.52</v>
      </c>
      <c r="AQ229" s="1">
        <v>1931.78</v>
      </c>
      <c r="AR229" s="1">
        <v>6744.26</v>
      </c>
      <c r="AS229">
        <v>701.39</v>
      </c>
      <c r="AT229">
        <v>389.83</v>
      </c>
      <c r="AU229" s="1">
        <v>11101.78</v>
      </c>
      <c r="AV229" s="1">
        <v>3608.86</v>
      </c>
      <c r="AW229">
        <v>0.29210000000000003</v>
      </c>
      <c r="AX229" s="1">
        <v>7327.18</v>
      </c>
      <c r="AY229">
        <v>0.59309999999999996</v>
      </c>
      <c r="AZ229">
        <v>963.59</v>
      </c>
      <c r="BA229">
        <v>7.8E-2</v>
      </c>
      <c r="BB229">
        <v>453.65</v>
      </c>
      <c r="BC229">
        <v>3.6700000000000003E-2</v>
      </c>
      <c r="BD229" s="1">
        <v>12353.29</v>
      </c>
      <c r="BE229" s="1">
        <v>2041.61</v>
      </c>
      <c r="BF229">
        <v>0.28510000000000002</v>
      </c>
      <c r="BG229">
        <v>0.59530000000000005</v>
      </c>
      <c r="BH229">
        <v>0.22489999999999999</v>
      </c>
      <c r="BI229">
        <v>0.125</v>
      </c>
      <c r="BJ229">
        <v>3.1800000000000002E-2</v>
      </c>
      <c r="BK229">
        <v>2.3099999999999999E-2</v>
      </c>
    </row>
    <row r="230" spans="1:63" x14ac:dyDescent="0.25">
      <c r="A230" t="s">
        <v>229</v>
      </c>
      <c r="B230">
        <v>44123</v>
      </c>
      <c r="C230">
        <v>77.760000000000005</v>
      </c>
      <c r="D230">
        <v>30.56</v>
      </c>
      <c r="E230" s="1">
        <v>2376.13</v>
      </c>
      <c r="F230" s="1">
        <v>2215.6</v>
      </c>
      <c r="G230">
        <v>5.7000000000000002E-3</v>
      </c>
      <c r="H230">
        <v>8.0000000000000004E-4</v>
      </c>
      <c r="I230">
        <v>3.1199999999999999E-2</v>
      </c>
      <c r="J230">
        <v>1.1999999999999999E-3</v>
      </c>
      <c r="K230">
        <v>2.7199999999999998E-2</v>
      </c>
      <c r="L230">
        <v>0.88080000000000003</v>
      </c>
      <c r="M230">
        <v>5.2999999999999999E-2</v>
      </c>
      <c r="N230">
        <v>0.60029999999999994</v>
      </c>
      <c r="O230">
        <v>3.3E-3</v>
      </c>
      <c r="P230">
        <v>0.15409999999999999</v>
      </c>
      <c r="Q230" s="1">
        <v>52758.43</v>
      </c>
      <c r="R230">
        <v>0.28079999999999999</v>
      </c>
      <c r="S230">
        <v>0.1749</v>
      </c>
      <c r="T230">
        <v>0.54430000000000001</v>
      </c>
      <c r="U230">
        <v>15.94</v>
      </c>
      <c r="V230" s="1">
        <v>74587.62</v>
      </c>
      <c r="W230">
        <v>144.32</v>
      </c>
      <c r="X230" s="1">
        <v>105887.11</v>
      </c>
      <c r="Y230">
        <v>0.73839999999999995</v>
      </c>
      <c r="Z230">
        <v>0.21010000000000001</v>
      </c>
      <c r="AA230">
        <v>5.1499999999999997E-2</v>
      </c>
      <c r="AB230">
        <v>0.2616</v>
      </c>
      <c r="AC230">
        <v>105.89</v>
      </c>
      <c r="AD230" s="1">
        <v>3072.57</v>
      </c>
      <c r="AE230">
        <v>407.87</v>
      </c>
      <c r="AF230" s="13">
        <v>98015.35</v>
      </c>
      <c r="AG230" s="79" t="s">
        <v>759</v>
      </c>
      <c r="AH230" s="1">
        <v>28025</v>
      </c>
      <c r="AI230" s="1">
        <v>43632.5</v>
      </c>
      <c r="AJ230">
        <v>43.92</v>
      </c>
      <c r="AK230">
        <v>26.6</v>
      </c>
      <c r="AL230">
        <v>32.93</v>
      </c>
      <c r="AM230">
        <v>4.05</v>
      </c>
      <c r="AN230" s="1">
        <v>1062.6300000000001</v>
      </c>
      <c r="AO230">
        <v>0.99909999999999999</v>
      </c>
      <c r="AP230" s="1">
        <v>1296.95</v>
      </c>
      <c r="AQ230" s="1">
        <v>1828.21</v>
      </c>
      <c r="AR230" s="1">
        <v>6155.22</v>
      </c>
      <c r="AS230">
        <v>533.54</v>
      </c>
      <c r="AT230">
        <v>288.26</v>
      </c>
      <c r="AU230" s="1">
        <v>10102.18</v>
      </c>
      <c r="AV230" s="1">
        <v>6897.4</v>
      </c>
      <c r="AW230">
        <v>0.57399999999999995</v>
      </c>
      <c r="AX230" s="1">
        <v>3127.22</v>
      </c>
      <c r="AY230">
        <v>0.26019999999999999</v>
      </c>
      <c r="AZ230">
        <v>888.82</v>
      </c>
      <c r="BA230">
        <v>7.3999999999999996E-2</v>
      </c>
      <c r="BB230" s="1">
        <v>1103.43</v>
      </c>
      <c r="BC230">
        <v>9.1800000000000007E-2</v>
      </c>
      <c r="BD230" s="1">
        <v>12016.87</v>
      </c>
      <c r="BE230" s="1">
        <v>5260.46</v>
      </c>
      <c r="BF230">
        <v>2.0794000000000001</v>
      </c>
      <c r="BG230">
        <v>0.5232</v>
      </c>
      <c r="BH230">
        <v>0.22339999999999999</v>
      </c>
      <c r="BI230">
        <v>0.2041</v>
      </c>
      <c r="BJ230">
        <v>3.2800000000000003E-2</v>
      </c>
      <c r="BK230">
        <v>1.6500000000000001E-2</v>
      </c>
    </row>
    <row r="231" spans="1:63" x14ac:dyDescent="0.25">
      <c r="A231" t="s">
        <v>230</v>
      </c>
      <c r="B231">
        <v>45823</v>
      </c>
      <c r="C231">
        <v>77.900000000000006</v>
      </c>
      <c r="D231">
        <v>12.54</v>
      </c>
      <c r="E231">
        <v>977.28</v>
      </c>
      <c r="F231">
        <v>953.59</v>
      </c>
      <c r="G231">
        <v>4.5999999999999999E-3</v>
      </c>
      <c r="H231">
        <v>2.9999999999999997E-4</v>
      </c>
      <c r="I231">
        <v>4.3E-3</v>
      </c>
      <c r="J231">
        <v>8.0000000000000004E-4</v>
      </c>
      <c r="K231">
        <v>1.32E-2</v>
      </c>
      <c r="L231">
        <v>0.96099999999999997</v>
      </c>
      <c r="M231">
        <v>1.5699999999999999E-2</v>
      </c>
      <c r="N231">
        <v>0.32750000000000001</v>
      </c>
      <c r="O231">
        <v>1.6999999999999999E-3</v>
      </c>
      <c r="P231">
        <v>0.12139999999999999</v>
      </c>
      <c r="Q231" s="1">
        <v>51256.87</v>
      </c>
      <c r="R231">
        <v>0.2883</v>
      </c>
      <c r="S231">
        <v>0.1666</v>
      </c>
      <c r="T231">
        <v>0.54500000000000004</v>
      </c>
      <c r="U231">
        <v>7.2</v>
      </c>
      <c r="V231" s="1">
        <v>67291.37</v>
      </c>
      <c r="W231">
        <v>129.84</v>
      </c>
      <c r="X231" s="1">
        <v>169983.44</v>
      </c>
      <c r="Y231">
        <v>0.79910000000000003</v>
      </c>
      <c r="Z231">
        <v>0.1328</v>
      </c>
      <c r="AA231">
        <v>6.8099999999999994E-2</v>
      </c>
      <c r="AB231">
        <v>0.2009</v>
      </c>
      <c r="AC231">
        <v>169.98</v>
      </c>
      <c r="AD231" s="1">
        <v>5167.32</v>
      </c>
      <c r="AE231">
        <v>611.83000000000004</v>
      </c>
      <c r="AF231" s="13">
        <v>154046.19</v>
      </c>
      <c r="AG231" s="79" t="s">
        <v>759</v>
      </c>
      <c r="AH231" s="1">
        <v>33281</v>
      </c>
      <c r="AI231" s="1">
        <v>55398.33</v>
      </c>
      <c r="AJ231">
        <v>47.64</v>
      </c>
      <c r="AK231">
        <v>28.9</v>
      </c>
      <c r="AL231">
        <v>33.090000000000003</v>
      </c>
      <c r="AM231">
        <v>4.8099999999999996</v>
      </c>
      <c r="AN231" s="1">
        <v>1432.23</v>
      </c>
      <c r="AO231">
        <v>1.1558999999999999</v>
      </c>
      <c r="AP231" s="1">
        <v>1414.78</v>
      </c>
      <c r="AQ231" s="1">
        <v>1974.76</v>
      </c>
      <c r="AR231" s="1">
        <v>5854.16</v>
      </c>
      <c r="AS231">
        <v>542.29</v>
      </c>
      <c r="AT231">
        <v>326.66000000000003</v>
      </c>
      <c r="AU231" s="1">
        <v>10112.67</v>
      </c>
      <c r="AV231" s="1">
        <v>5255.95</v>
      </c>
      <c r="AW231">
        <v>0.4219</v>
      </c>
      <c r="AX231" s="1">
        <v>5171.28</v>
      </c>
      <c r="AY231">
        <v>0.41510000000000002</v>
      </c>
      <c r="AZ231" s="1">
        <v>1361.96</v>
      </c>
      <c r="BA231">
        <v>0.10929999999999999</v>
      </c>
      <c r="BB231">
        <v>669.28</v>
      </c>
      <c r="BC231">
        <v>5.3699999999999998E-2</v>
      </c>
      <c r="BD231" s="1">
        <v>12458.47</v>
      </c>
      <c r="BE231" s="1">
        <v>4228.84</v>
      </c>
      <c r="BF231">
        <v>1.0064</v>
      </c>
      <c r="BG231">
        <v>0.53110000000000002</v>
      </c>
      <c r="BH231">
        <v>0.2162</v>
      </c>
      <c r="BI231">
        <v>0.18629999999999999</v>
      </c>
      <c r="BJ231">
        <v>4.02E-2</v>
      </c>
      <c r="BK231">
        <v>2.6200000000000001E-2</v>
      </c>
    </row>
    <row r="232" spans="1:63" x14ac:dyDescent="0.25">
      <c r="A232" t="s">
        <v>231</v>
      </c>
      <c r="B232">
        <v>47571</v>
      </c>
      <c r="C232">
        <v>74.099999999999994</v>
      </c>
      <c r="D232">
        <v>9.32</v>
      </c>
      <c r="E232">
        <v>690.36</v>
      </c>
      <c r="F232">
        <v>698.61</v>
      </c>
      <c r="G232">
        <v>4.8999999999999998E-3</v>
      </c>
      <c r="H232">
        <v>2.0000000000000001E-4</v>
      </c>
      <c r="I232">
        <v>6.1999999999999998E-3</v>
      </c>
      <c r="J232">
        <v>6.9999999999999999E-4</v>
      </c>
      <c r="K232">
        <v>5.91E-2</v>
      </c>
      <c r="L232">
        <v>0.90259999999999996</v>
      </c>
      <c r="M232">
        <v>2.63E-2</v>
      </c>
      <c r="N232">
        <v>0.32200000000000001</v>
      </c>
      <c r="O232">
        <v>3.3E-3</v>
      </c>
      <c r="P232">
        <v>0.128</v>
      </c>
      <c r="Q232" s="1">
        <v>50924.19</v>
      </c>
      <c r="R232">
        <v>0.38550000000000001</v>
      </c>
      <c r="S232">
        <v>0.1759</v>
      </c>
      <c r="T232">
        <v>0.43859999999999999</v>
      </c>
      <c r="U232">
        <v>7.08</v>
      </c>
      <c r="V232" s="1">
        <v>61422.51</v>
      </c>
      <c r="W232">
        <v>94.04</v>
      </c>
      <c r="X232" s="1">
        <v>158366.01</v>
      </c>
      <c r="Y232">
        <v>0.9143</v>
      </c>
      <c r="Z232">
        <v>4.3799999999999999E-2</v>
      </c>
      <c r="AA232">
        <v>4.19E-2</v>
      </c>
      <c r="AB232">
        <v>8.5699999999999998E-2</v>
      </c>
      <c r="AC232">
        <v>158.37</v>
      </c>
      <c r="AD232" s="1">
        <v>3782.32</v>
      </c>
      <c r="AE232">
        <v>484.75</v>
      </c>
      <c r="AF232" s="13">
        <v>124215.44</v>
      </c>
      <c r="AG232" s="79" t="s">
        <v>759</v>
      </c>
      <c r="AH232" s="1">
        <v>33930</v>
      </c>
      <c r="AI232" s="1">
        <v>50601.760000000002</v>
      </c>
      <c r="AJ232">
        <v>39.130000000000003</v>
      </c>
      <c r="AK232">
        <v>22.94</v>
      </c>
      <c r="AL232">
        <v>29.22</v>
      </c>
      <c r="AM232">
        <v>4.51</v>
      </c>
      <c r="AN232" s="1">
        <v>1491.25</v>
      </c>
      <c r="AO232">
        <v>1.5618000000000001</v>
      </c>
      <c r="AP232" s="1">
        <v>1496.39</v>
      </c>
      <c r="AQ232" s="1">
        <v>2009.34</v>
      </c>
      <c r="AR232" s="1">
        <v>6188.6</v>
      </c>
      <c r="AS232">
        <v>431.26</v>
      </c>
      <c r="AT232">
        <v>317.44</v>
      </c>
      <c r="AU232" s="1">
        <v>10443.02</v>
      </c>
      <c r="AV232" s="1">
        <v>6314.03</v>
      </c>
      <c r="AW232">
        <v>0.48480000000000001</v>
      </c>
      <c r="AX232" s="1">
        <v>4556.53</v>
      </c>
      <c r="AY232">
        <v>0.3498</v>
      </c>
      <c r="AZ232" s="1">
        <v>1491.27</v>
      </c>
      <c r="BA232">
        <v>0.1145</v>
      </c>
      <c r="BB232">
        <v>662.76</v>
      </c>
      <c r="BC232">
        <v>5.0900000000000001E-2</v>
      </c>
      <c r="BD232" s="1">
        <v>13024.6</v>
      </c>
      <c r="BE232" s="1">
        <v>5767.21</v>
      </c>
      <c r="BF232">
        <v>1.9690000000000001</v>
      </c>
      <c r="BG232">
        <v>0.53659999999999997</v>
      </c>
      <c r="BH232">
        <v>0.2059</v>
      </c>
      <c r="BI232">
        <v>0.1893</v>
      </c>
      <c r="BJ232">
        <v>4.1200000000000001E-2</v>
      </c>
      <c r="BK232">
        <v>2.69E-2</v>
      </c>
    </row>
    <row r="233" spans="1:63" x14ac:dyDescent="0.25">
      <c r="A233" t="s">
        <v>232</v>
      </c>
      <c r="B233">
        <v>49700</v>
      </c>
      <c r="C233">
        <v>84.62</v>
      </c>
      <c r="D233">
        <v>11.05</v>
      </c>
      <c r="E233">
        <v>935.1</v>
      </c>
      <c r="F233">
        <v>919.85</v>
      </c>
      <c r="G233">
        <v>4.3E-3</v>
      </c>
      <c r="H233">
        <v>6.9999999999999999E-4</v>
      </c>
      <c r="I233">
        <v>5.3E-3</v>
      </c>
      <c r="J233">
        <v>1.5E-3</v>
      </c>
      <c r="K233">
        <v>4.1200000000000001E-2</v>
      </c>
      <c r="L233">
        <v>0.92269999999999996</v>
      </c>
      <c r="M233">
        <v>2.4199999999999999E-2</v>
      </c>
      <c r="N233">
        <v>0.33279999999999998</v>
      </c>
      <c r="O233">
        <v>4.5999999999999999E-3</v>
      </c>
      <c r="P233">
        <v>0.13059999999999999</v>
      </c>
      <c r="Q233" s="1">
        <v>53690.1</v>
      </c>
      <c r="R233">
        <v>0.26979999999999998</v>
      </c>
      <c r="S233">
        <v>0.1547</v>
      </c>
      <c r="T233">
        <v>0.57540000000000002</v>
      </c>
      <c r="U233">
        <v>8.42</v>
      </c>
      <c r="V233" s="1">
        <v>65455.21</v>
      </c>
      <c r="W233">
        <v>107.33</v>
      </c>
      <c r="X233" s="1">
        <v>177984.57</v>
      </c>
      <c r="Y233">
        <v>0.82799999999999996</v>
      </c>
      <c r="Z233">
        <v>0.1137</v>
      </c>
      <c r="AA233">
        <v>5.8299999999999998E-2</v>
      </c>
      <c r="AB233">
        <v>0.17199999999999999</v>
      </c>
      <c r="AC233">
        <v>177.98</v>
      </c>
      <c r="AD233" s="1">
        <v>5039.67</v>
      </c>
      <c r="AE233">
        <v>577.11</v>
      </c>
      <c r="AF233" s="13">
        <v>152335.44</v>
      </c>
      <c r="AG233" s="79" t="s">
        <v>759</v>
      </c>
      <c r="AH233" s="1">
        <v>34175</v>
      </c>
      <c r="AI233" s="1">
        <v>53297.77</v>
      </c>
      <c r="AJ233">
        <v>44.69</v>
      </c>
      <c r="AK233">
        <v>26.49</v>
      </c>
      <c r="AL233">
        <v>32.25</v>
      </c>
      <c r="AM233">
        <v>4.47</v>
      </c>
      <c r="AN233" s="1">
        <v>1879.14</v>
      </c>
      <c r="AO233">
        <v>1.3554999999999999</v>
      </c>
      <c r="AP233" s="1">
        <v>1584.29</v>
      </c>
      <c r="AQ233" s="1">
        <v>2009.73</v>
      </c>
      <c r="AR233" s="1">
        <v>6195.98</v>
      </c>
      <c r="AS233">
        <v>556.74</v>
      </c>
      <c r="AT233">
        <v>316.47000000000003</v>
      </c>
      <c r="AU233" s="1">
        <v>10663.2</v>
      </c>
      <c r="AV233" s="1">
        <v>5383.69</v>
      </c>
      <c r="AW233">
        <v>0.41299999999999998</v>
      </c>
      <c r="AX233" s="1">
        <v>5423.97</v>
      </c>
      <c r="AY233">
        <v>0.41610000000000003</v>
      </c>
      <c r="AZ233" s="1">
        <v>1576.83</v>
      </c>
      <c r="BA233">
        <v>0.121</v>
      </c>
      <c r="BB233">
        <v>650.41999999999996</v>
      </c>
      <c r="BC233">
        <v>4.99E-2</v>
      </c>
      <c r="BD233" s="1">
        <v>13034.91</v>
      </c>
      <c r="BE233" s="1">
        <v>4225.49</v>
      </c>
      <c r="BF233">
        <v>1.1425000000000001</v>
      </c>
      <c r="BG233">
        <v>0.53520000000000001</v>
      </c>
      <c r="BH233">
        <v>0.21310000000000001</v>
      </c>
      <c r="BI233">
        <v>0.19470000000000001</v>
      </c>
      <c r="BJ233">
        <v>3.61E-2</v>
      </c>
      <c r="BK233">
        <v>2.0799999999999999E-2</v>
      </c>
    </row>
    <row r="234" spans="1:63" x14ac:dyDescent="0.25">
      <c r="A234" t="s">
        <v>233</v>
      </c>
      <c r="B234">
        <v>50161</v>
      </c>
      <c r="C234">
        <v>43.33</v>
      </c>
      <c r="D234">
        <v>68.56</v>
      </c>
      <c r="E234" s="1">
        <v>2970.83</v>
      </c>
      <c r="F234" s="1">
        <v>2878.13</v>
      </c>
      <c r="G234">
        <v>2.1899999999999999E-2</v>
      </c>
      <c r="H234">
        <v>1E-3</v>
      </c>
      <c r="I234">
        <v>5.3400000000000003E-2</v>
      </c>
      <c r="J234">
        <v>1.2999999999999999E-3</v>
      </c>
      <c r="K234">
        <v>4.6899999999999997E-2</v>
      </c>
      <c r="L234">
        <v>0.82150000000000001</v>
      </c>
      <c r="M234">
        <v>5.3999999999999999E-2</v>
      </c>
      <c r="N234">
        <v>0.38540000000000002</v>
      </c>
      <c r="O234">
        <v>1.7500000000000002E-2</v>
      </c>
      <c r="P234">
        <v>0.1305</v>
      </c>
      <c r="Q234" s="1">
        <v>60787.14</v>
      </c>
      <c r="R234">
        <v>0.29389999999999999</v>
      </c>
      <c r="S234">
        <v>0.18410000000000001</v>
      </c>
      <c r="T234">
        <v>0.52200000000000002</v>
      </c>
      <c r="U234">
        <v>19.100000000000001</v>
      </c>
      <c r="V234" s="1">
        <v>82439.360000000001</v>
      </c>
      <c r="W234">
        <v>151.37</v>
      </c>
      <c r="X234" s="1">
        <v>179978.86</v>
      </c>
      <c r="Y234">
        <v>0.66259999999999997</v>
      </c>
      <c r="Z234">
        <v>0.29459999999999997</v>
      </c>
      <c r="AA234">
        <v>4.2799999999999998E-2</v>
      </c>
      <c r="AB234">
        <v>0.33739999999999998</v>
      </c>
      <c r="AC234">
        <v>179.98</v>
      </c>
      <c r="AD234" s="1">
        <v>7115.46</v>
      </c>
      <c r="AE234">
        <v>747.18</v>
      </c>
      <c r="AF234" s="13">
        <v>183813.53</v>
      </c>
      <c r="AG234" s="79" t="s">
        <v>759</v>
      </c>
      <c r="AH234" s="1">
        <v>34156</v>
      </c>
      <c r="AI234" s="1">
        <v>57371.88</v>
      </c>
      <c r="AJ234">
        <v>60.98</v>
      </c>
      <c r="AK234">
        <v>37.450000000000003</v>
      </c>
      <c r="AL234">
        <v>41.7</v>
      </c>
      <c r="AM234">
        <v>4.7</v>
      </c>
      <c r="AN234" s="1">
        <v>1802.63</v>
      </c>
      <c r="AO234">
        <v>1.0225</v>
      </c>
      <c r="AP234" s="1">
        <v>1404.71</v>
      </c>
      <c r="AQ234" s="1">
        <v>1917.98</v>
      </c>
      <c r="AR234" s="1">
        <v>6593.27</v>
      </c>
      <c r="AS234">
        <v>653.74</v>
      </c>
      <c r="AT234">
        <v>346.28</v>
      </c>
      <c r="AU234" s="1">
        <v>10915.99</v>
      </c>
      <c r="AV234" s="1">
        <v>3965.34</v>
      </c>
      <c r="AW234">
        <v>0.3175</v>
      </c>
      <c r="AX234" s="1">
        <v>6700.45</v>
      </c>
      <c r="AY234">
        <v>0.53649999999999998</v>
      </c>
      <c r="AZ234" s="1">
        <v>1089.04</v>
      </c>
      <c r="BA234">
        <v>8.72E-2</v>
      </c>
      <c r="BB234">
        <v>733.69</v>
      </c>
      <c r="BC234">
        <v>5.8700000000000002E-2</v>
      </c>
      <c r="BD234" s="1">
        <v>12488.52</v>
      </c>
      <c r="BE234" s="1">
        <v>2261.06</v>
      </c>
      <c r="BF234">
        <v>0.45440000000000003</v>
      </c>
      <c r="BG234">
        <v>0.56840000000000002</v>
      </c>
      <c r="BH234">
        <v>0.21920000000000001</v>
      </c>
      <c r="BI234">
        <v>0.1595</v>
      </c>
      <c r="BJ234">
        <v>3.2800000000000003E-2</v>
      </c>
      <c r="BK234">
        <v>2.0199999999999999E-2</v>
      </c>
    </row>
    <row r="235" spans="1:63" x14ac:dyDescent="0.25">
      <c r="A235" t="s">
        <v>234</v>
      </c>
      <c r="B235">
        <v>45427</v>
      </c>
      <c r="C235">
        <v>64.760000000000005</v>
      </c>
      <c r="D235">
        <v>31.76</v>
      </c>
      <c r="E235" s="1">
        <v>2056.7600000000002</v>
      </c>
      <c r="F235" s="1">
        <v>2077.09</v>
      </c>
      <c r="G235">
        <v>6.7999999999999996E-3</v>
      </c>
      <c r="H235">
        <v>1.6000000000000001E-3</v>
      </c>
      <c r="I235">
        <v>1.47E-2</v>
      </c>
      <c r="J235">
        <v>1.2999999999999999E-3</v>
      </c>
      <c r="K235">
        <v>3.5299999999999998E-2</v>
      </c>
      <c r="L235">
        <v>0.90839999999999999</v>
      </c>
      <c r="M235">
        <v>3.1800000000000002E-2</v>
      </c>
      <c r="N235">
        <v>0.40060000000000001</v>
      </c>
      <c r="O235">
        <v>8.3000000000000001E-3</v>
      </c>
      <c r="P235">
        <v>0.1351</v>
      </c>
      <c r="Q235" s="1">
        <v>54966.26</v>
      </c>
      <c r="R235">
        <v>0.26079999999999998</v>
      </c>
      <c r="S235">
        <v>0.17249999999999999</v>
      </c>
      <c r="T235">
        <v>0.56659999999999999</v>
      </c>
      <c r="U235">
        <v>14.6</v>
      </c>
      <c r="V235" s="1">
        <v>74394.850000000006</v>
      </c>
      <c r="W235">
        <v>137.09</v>
      </c>
      <c r="X235" s="1">
        <v>137597.95000000001</v>
      </c>
      <c r="Y235">
        <v>0.81189999999999996</v>
      </c>
      <c r="Z235">
        <v>0.1474</v>
      </c>
      <c r="AA235">
        <v>4.07E-2</v>
      </c>
      <c r="AB235">
        <v>0.18809999999999999</v>
      </c>
      <c r="AC235">
        <v>137.6</v>
      </c>
      <c r="AD235" s="1">
        <v>4465.6099999999997</v>
      </c>
      <c r="AE235">
        <v>589.73</v>
      </c>
      <c r="AF235" s="13">
        <v>129649.85</v>
      </c>
      <c r="AG235" s="79" t="s">
        <v>759</v>
      </c>
      <c r="AH235" s="1">
        <v>33255</v>
      </c>
      <c r="AI235" s="1">
        <v>52006.05</v>
      </c>
      <c r="AJ235">
        <v>51.35</v>
      </c>
      <c r="AK235">
        <v>30.3</v>
      </c>
      <c r="AL235">
        <v>36.96</v>
      </c>
      <c r="AM235">
        <v>4.13</v>
      </c>
      <c r="AN235" s="1">
        <v>1170.3900000000001</v>
      </c>
      <c r="AO235">
        <v>1.0543</v>
      </c>
      <c r="AP235" s="1">
        <v>1237.51</v>
      </c>
      <c r="AQ235" s="1">
        <v>1769.56</v>
      </c>
      <c r="AR235" s="1">
        <v>5738.87</v>
      </c>
      <c r="AS235">
        <v>542.25</v>
      </c>
      <c r="AT235">
        <v>261.39</v>
      </c>
      <c r="AU235" s="1">
        <v>9549.58</v>
      </c>
      <c r="AV235" s="1">
        <v>5025.13</v>
      </c>
      <c r="AW235">
        <v>0.43969999999999998</v>
      </c>
      <c r="AX235" s="1">
        <v>4176.8500000000004</v>
      </c>
      <c r="AY235">
        <v>0.36549999999999999</v>
      </c>
      <c r="AZ235" s="1">
        <v>1492.65</v>
      </c>
      <c r="BA235">
        <v>0.13059999999999999</v>
      </c>
      <c r="BB235">
        <v>734</v>
      </c>
      <c r="BC235">
        <v>6.4199999999999993E-2</v>
      </c>
      <c r="BD235" s="1">
        <v>11428.63</v>
      </c>
      <c r="BE235" s="1">
        <v>4254.13</v>
      </c>
      <c r="BF235">
        <v>1.1336999999999999</v>
      </c>
      <c r="BG235">
        <v>0.53759999999999997</v>
      </c>
      <c r="BH235">
        <v>0.22570000000000001</v>
      </c>
      <c r="BI235">
        <v>0.18390000000000001</v>
      </c>
      <c r="BJ235">
        <v>3.4000000000000002E-2</v>
      </c>
      <c r="BK235">
        <v>1.8800000000000001E-2</v>
      </c>
    </row>
    <row r="236" spans="1:63" x14ac:dyDescent="0.25">
      <c r="A236" t="s">
        <v>235</v>
      </c>
      <c r="B236">
        <v>48751</v>
      </c>
      <c r="C236">
        <v>25.9</v>
      </c>
      <c r="D236">
        <v>251.45</v>
      </c>
      <c r="E236" s="1">
        <v>6513.64</v>
      </c>
      <c r="F236" s="1">
        <v>6088.17</v>
      </c>
      <c r="G236">
        <v>1.7600000000000001E-2</v>
      </c>
      <c r="H236">
        <v>1.1999999999999999E-3</v>
      </c>
      <c r="I236">
        <v>0.18210000000000001</v>
      </c>
      <c r="J236">
        <v>1.4E-3</v>
      </c>
      <c r="K236">
        <v>6.0400000000000002E-2</v>
      </c>
      <c r="L236">
        <v>0.66420000000000001</v>
      </c>
      <c r="M236">
        <v>7.3099999999999998E-2</v>
      </c>
      <c r="N236">
        <v>0.54100000000000004</v>
      </c>
      <c r="O236">
        <v>2.9000000000000001E-2</v>
      </c>
      <c r="P236">
        <v>0.15</v>
      </c>
      <c r="Q236" s="1">
        <v>57966.14</v>
      </c>
      <c r="R236">
        <v>0.32429999999999998</v>
      </c>
      <c r="S236">
        <v>0.17299999999999999</v>
      </c>
      <c r="T236">
        <v>0.50270000000000004</v>
      </c>
      <c r="U236">
        <v>36.78</v>
      </c>
      <c r="V236" s="1">
        <v>84191.33</v>
      </c>
      <c r="W236">
        <v>174.33</v>
      </c>
      <c r="X236" s="1">
        <v>118981.52</v>
      </c>
      <c r="Y236">
        <v>0.72940000000000005</v>
      </c>
      <c r="Z236">
        <v>0.23680000000000001</v>
      </c>
      <c r="AA236">
        <v>3.3799999999999997E-2</v>
      </c>
      <c r="AB236">
        <v>0.27060000000000001</v>
      </c>
      <c r="AC236">
        <v>118.98</v>
      </c>
      <c r="AD236" s="1">
        <v>4809.3999999999996</v>
      </c>
      <c r="AE236">
        <v>621.76</v>
      </c>
      <c r="AF236" s="13">
        <v>119289.89</v>
      </c>
      <c r="AG236" s="79" t="s">
        <v>759</v>
      </c>
      <c r="AH236" s="1">
        <v>31158</v>
      </c>
      <c r="AI236" s="1">
        <v>49747.58</v>
      </c>
      <c r="AJ236">
        <v>61.4</v>
      </c>
      <c r="AK236">
        <v>40.17</v>
      </c>
      <c r="AL236">
        <v>43.94</v>
      </c>
      <c r="AM236">
        <v>5.12</v>
      </c>
      <c r="AN236" s="1">
        <v>1014.41</v>
      </c>
      <c r="AO236">
        <v>1.0501</v>
      </c>
      <c r="AP236" s="1">
        <v>1259.08</v>
      </c>
      <c r="AQ236" s="1">
        <v>1956.96</v>
      </c>
      <c r="AR236" s="1">
        <v>6035.58</v>
      </c>
      <c r="AS236">
        <v>628.09</v>
      </c>
      <c r="AT236">
        <v>337.26</v>
      </c>
      <c r="AU236" s="1">
        <v>10216.969999999999</v>
      </c>
      <c r="AV236" s="1">
        <v>5683.27</v>
      </c>
      <c r="AW236">
        <v>0.47039999999999998</v>
      </c>
      <c r="AX236" s="1">
        <v>4724.33</v>
      </c>
      <c r="AY236">
        <v>0.3911</v>
      </c>
      <c r="AZ236">
        <v>787.96</v>
      </c>
      <c r="BA236">
        <v>6.5199999999999994E-2</v>
      </c>
      <c r="BB236">
        <v>885.42</v>
      </c>
      <c r="BC236">
        <v>7.3300000000000004E-2</v>
      </c>
      <c r="BD236" s="1">
        <v>12080.97</v>
      </c>
      <c r="BE236" s="1">
        <v>3889.78</v>
      </c>
      <c r="BF236">
        <v>1.0945</v>
      </c>
      <c r="BG236">
        <v>0.54159999999999997</v>
      </c>
      <c r="BH236">
        <v>0.2089</v>
      </c>
      <c r="BI236">
        <v>0.20130000000000001</v>
      </c>
      <c r="BJ236">
        <v>3.3300000000000003E-2</v>
      </c>
      <c r="BK236">
        <v>1.49E-2</v>
      </c>
    </row>
    <row r="237" spans="1:63" x14ac:dyDescent="0.25">
      <c r="A237" t="s">
        <v>236</v>
      </c>
      <c r="B237">
        <v>50021</v>
      </c>
      <c r="C237">
        <v>24.14</v>
      </c>
      <c r="D237">
        <v>153.13</v>
      </c>
      <c r="E237" s="1">
        <v>3697.05</v>
      </c>
      <c r="F237" s="1">
        <v>3620.99</v>
      </c>
      <c r="G237">
        <v>4.9399999999999999E-2</v>
      </c>
      <c r="H237">
        <v>5.9999999999999995E-4</v>
      </c>
      <c r="I237">
        <v>2.9600000000000001E-2</v>
      </c>
      <c r="J237">
        <v>5.9999999999999995E-4</v>
      </c>
      <c r="K237">
        <v>3.0599999999999999E-2</v>
      </c>
      <c r="L237">
        <v>0.85519999999999996</v>
      </c>
      <c r="M237">
        <v>3.39E-2</v>
      </c>
      <c r="N237">
        <v>8.8099999999999998E-2</v>
      </c>
      <c r="O237">
        <v>1.32E-2</v>
      </c>
      <c r="P237">
        <v>9.9900000000000003E-2</v>
      </c>
      <c r="Q237" s="1">
        <v>69131.08</v>
      </c>
      <c r="R237">
        <v>0.22989999999999999</v>
      </c>
      <c r="S237">
        <v>0.1928</v>
      </c>
      <c r="T237">
        <v>0.57740000000000002</v>
      </c>
      <c r="U237">
        <v>19.88</v>
      </c>
      <c r="V237" s="1">
        <v>94349.85</v>
      </c>
      <c r="W237">
        <v>184.31</v>
      </c>
      <c r="X237" s="1">
        <v>229282.08</v>
      </c>
      <c r="Y237">
        <v>0.84360000000000002</v>
      </c>
      <c r="Z237">
        <v>0.1313</v>
      </c>
      <c r="AA237">
        <v>2.5100000000000001E-2</v>
      </c>
      <c r="AB237">
        <v>0.15640000000000001</v>
      </c>
      <c r="AC237">
        <v>229.28</v>
      </c>
      <c r="AD237" s="1">
        <v>9690.4599999999991</v>
      </c>
      <c r="AE237" s="1">
        <v>1129.32</v>
      </c>
      <c r="AF237" s="13">
        <v>261017.19</v>
      </c>
      <c r="AG237" s="79" t="s">
        <v>759</v>
      </c>
      <c r="AH237" s="1">
        <v>54313</v>
      </c>
      <c r="AI237" s="1">
        <v>128092.92</v>
      </c>
      <c r="AJ237">
        <v>76.989999999999995</v>
      </c>
      <c r="AK237">
        <v>41.42</v>
      </c>
      <c r="AL237">
        <v>49.67</v>
      </c>
      <c r="AM237">
        <v>5.01</v>
      </c>
      <c r="AN237" s="1">
        <v>1280.71</v>
      </c>
      <c r="AO237">
        <v>0.59109999999999996</v>
      </c>
      <c r="AP237" s="1">
        <v>1449.92</v>
      </c>
      <c r="AQ237" s="1">
        <v>1955.13</v>
      </c>
      <c r="AR237" s="1">
        <v>7072.49</v>
      </c>
      <c r="AS237">
        <v>761.79</v>
      </c>
      <c r="AT237">
        <v>443.37</v>
      </c>
      <c r="AU237" s="1">
        <v>11682.71</v>
      </c>
      <c r="AV237" s="1">
        <v>3001.51</v>
      </c>
      <c r="AW237">
        <v>0.2329</v>
      </c>
      <c r="AX237" s="1">
        <v>8555.7199999999993</v>
      </c>
      <c r="AY237">
        <v>0.66379999999999995</v>
      </c>
      <c r="AZ237" s="1">
        <v>1026.58</v>
      </c>
      <c r="BA237">
        <v>7.9600000000000004E-2</v>
      </c>
      <c r="BB237">
        <v>305.81</v>
      </c>
      <c r="BC237">
        <v>2.3699999999999999E-2</v>
      </c>
      <c r="BD237" s="1">
        <v>12889.62</v>
      </c>
      <c r="BE237" s="1">
        <v>1409.47</v>
      </c>
      <c r="BF237">
        <v>0.11559999999999999</v>
      </c>
      <c r="BG237">
        <v>0.59940000000000004</v>
      </c>
      <c r="BH237">
        <v>0.21229999999999999</v>
      </c>
      <c r="BI237">
        <v>0.1323</v>
      </c>
      <c r="BJ237">
        <v>3.5000000000000003E-2</v>
      </c>
      <c r="BK237">
        <v>2.1100000000000001E-2</v>
      </c>
    </row>
    <row r="238" spans="1:63" x14ac:dyDescent="0.25">
      <c r="A238" t="s">
        <v>237</v>
      </c>
      <c r="B238">
        <v>49502</v>
      </c>
      <c r="C238">
        <v>87.24</v>
      </c>
      <c r="D238">
        <v>13.32</v>
      </c>
      <c r="E238" s="1">
        <v>1161.5999999999999</v>
      </c>
      <c r="F238" s="1">
        <v>1128.02</v>
      </c>
      <c r="G238">
        <v>1.4E-3</v>
      </c>
      <c r="H238">
        <v>1E-4</v>
      </c>
      <c r="I238">
        <v>8.9999999999999993E-3</v>
      </c>
      <c r="J238">
        <v>5.0000000000000001E-4</v>
      </c>
      <c r="K238">
        <v>1.0500000000000001E-2</v>
      </c>
      <c r="L238">
        <v>0.95209999999999995</v>
      </c>
      <c r="M238">
        <v>2.6200000000000001E-2</v>
      </c>
      <c r="N238">
        <v>0.72609999999999997</v>
      </c>
      <c r="O238">
        <v>5.0000000000000001E-4</v>
      </c>
      <c r="P238">
        <v>0.15920000000000001</v>
      </c>
      <c r="Q238" s="1">
        <v>51083.61</v>
      </c>
      <c r="R238">
        <v>0.25280000000000002</v>
      </c>
      <c r="S238">
        <v>0.19670000000000001</v>
      </c>
      <c r="T238">
        <v>0.55049999999999999</v>
      </c>
      <c r="U238">
        <v>9.57</v>
      </c>
      <c r="V238" s="1">
        <v>68493.58</v>
      </c>
      <c r="W238">
        <v>116.8</v>
      </c>
      <c r="X238" s="1">
        <v>82418.13</v>
      </c>
      <c r="Y238">
        <v>0.86909999999999998</v>
      </c>
      <c r="Z238">
        <v>6.6100000000000006E-2</v>
      </c>
      <c r="AA238">
        <v>6.4799999999999996E-2</v>
      </c>
      <c r="AB238">
        <v>0.13089999999999999</v>
      </c>
      <c r="AC238">
        <v>82.42</v>
      </c>
      <c r="AD238" s="1">
        <v>1911.82</v>
      </c>
      <c r="AE238">
        <v>269.64</v>
      </c>
      <c r="AF238" s="13">
        <v>70497.960000000006</v>
      </c>
      <c r="AG238" s="79" t="s">
        <v>759</v>
      </c>
      <c r="AH238" s="1">
        <v>28063</v>
      </c>
      <c r="AI238" s="1">
        <v>42870.94</v>
      </c>
      <c r="AJ238">
        <v>31.03</v>
      </c>
      <c r="AK238">
        <v>23.22</v>
      </c>
      <c r="AL238">
        <v>25.18</v>
      </c>
      <c r="AM238">
        <v>4.26</v>
      </c>
      <c r="AN238">
        <v>840.53</v>
      </c>
      <c r="AO238">
        <v>0.97030000000000005</v>
      </c>
      <c r="AP238" s="1">
        <v>1398.62</v>
      </c>
      <c r="AQ238" s="1">
        <v>2341.15</v>
      </c>
      <c r="AR238" s="1">
        <v>6317.62</v>
      </c>
      <c r="AS238">
        <v>484.03</v>
      </c>
      <c r="AT238">
        <v>297.25</v>
      </c>
      <c r="AU238" s="1">
        <v>10838.68</v>
      </c>
      <c r="AV238" s="1">
        <v>9441.1200000000008</v>
      </c>
      <c r="AW238">
        <v>0.68910000000000005</v>
      </c>
      <c r="AX238" s="1">
        <v>1786.4</v>
      </c>
      <c r="AY238">
        <v>0.13039999999999999</v>
      </c>
      <c r="AZ238" s="1">
        <v>1132.97</v>
      </c>
      <c r="BA238">
        <v>8.2699999999999996E-2</v>
      </c>
      <c r="BB238" s="1">
        <v>1339.92</v>
      </c>
      <c r="BC238">
        <v>9.7799999999999998E-2</v>
      </c>
      <c r="BD238" s="1">
        <v>13700.42</v>
      </c>
      <c r="BE238" s="1">
        <v>8503.0400000000009</v>
      </c>
      <c r="BF238">
        <v>4.4118000000000004</v>
      </c>
      <c r="BG238">
        <v>0.50660000000000005</v>
      </c>
      <c r="BH238">
        <v>0.22700000000000001</v>
      </c>
      <c r="BI238">
        <v>0.20200000000000001</v>
      </c>
      <c r="BJ238">
        <v>4.6600000000000003E-2</v>
      </c>
      <c r="BK238">
        <v>1.78E-2</v>
      </c>
    </row>
    <row r="239" spans="1:63" x14ac:dyDescent="0.25">
      <c r="A239" t="s">
        <v>238</v>
      </c>
      <c r="B239">
        <v>44131</v>
      </c>
      <c r="C239">
        <v>45.52</v>
      </c>
      <c r="D239">
        <v>37.75</v>
      </c>
      <c r="E239" s="1">
        <v>1718.4</v>
      </c>
      <c r="F239" s="1">
        <v>1692.67</v>
      </c>
      <c r="G239">
        <v>1.01E-2</v>
      </c>
      <c r="H239">
        <v>6.9999999999999999E-4</v>
      </c>
      <c r="I239">
        <v>1.18E-2</v>
      </c>
      <c r="J239">
        <v>1.6000000000000001E-3</v>
      </c>
      <c r="K239">
        <v>2.4199999999999999E-2</v>
      </c>
      <c r="L239">
        <v>0.92179999999999995</v>
      </c>
      <c r="M239">
        <v>2.9700000000000001E-2</v>
      </c>
      <c r="N239">
        <v>0.26829999999999998</v>
      </c>
      <c r="O239">
        <v>7.3000000000000001E-3</v>
      </c>
      <c r="P239">
        <v>0.11210000000000001</v>
      </c>
      <c r="Q239" s="1">
        <v>54933</v>
      </c>
      <c r="R239">
        <v>0.28110000000000002</v>
      </c>
      <c r="S239">
        <v>0.18340000000000001</v>
      </c>
      <c r="T239">
        <v>0.53559999999999997</v>
      </c>
      <c r="U239">
        <v>12.47</v>
      </c>
      <c r="V239" s="1">
        <v>74508.38</v>
      </c>
      <c r="W239">
        <v>134.34</v>
      </c>
      <c r="X239" s="1">
        <v>166840.69</v>
      </c>
      <c r="Y239">
        <v>0.7994</v>
      </c>
      <c r="Z239">
        <v>0.1469</v>
      </c>
      <c r="AA239">
        <v>5.3699999999999998E-2</v>
      </c>
      <c r="AB239">
        <v>0.2006</v>
      </c>
      <c r="AC239">
        <v>166.84</v>
      </c>
      <c r="AD239" s="1">
        <v>5794.94</v>
      </c>
      <c r="AE239">
        <v>700.7</v>
      </c>
      <c r="AF239" s="13">
        <v>164850.07</v>
      </c>
      <c r="AG239" s="79" t="s">
        <v>759</v>
      </c>
      <c r="AH239" s="1">
        <v>37946</v>
      </c>
      <c r="AI239" s="1">
        <v>63663.64</v>
      </c>
      <c r="AJ239">
        <v>51.23</v>
      </c>
      <c r="AK239">
        <v>32.58</v>
      </c>
      <c r="AL239">
        <v>36.020000000000003</v>
      </c>
      <c r="AM239">
        <v>4.82</v>
      </c>
      <c r="AN239" s="1">
        <v>1607.28</v>
      </c>
      <c r="AO239">
        <v>0.87470000000000003</v>
      </c>
      <c r="AP239" s="1">
        <v>1302.25</v>
      </c>
      <c r="AQ239" s="1">
        <v>1730.15</v>
      </c>
      <c r="AR239" s="1">
        <v>5621.95</v>
      </c>
      <c r="AS239">
        <v>479.41</v>
      </c>
      <c r="AT239">
        <v>277.42</v>
      </c>
      <c r="AU239" s="1">
        <v>9411.18</v>
      </c>
      <c r="AV239" s="1">
        <v>4381.9399999999996</v>
      </c>
      <c r="AW239">
        <v>0.38879999999999998</v>
      </c>
      <c r="AX239" s="1">
        <v>5081.33</v>
      </c>
      <c r="AY239">
        <v>0.45090000000000002</v>
      </c>
      <c r="AZ239" s="1">
        <v>1237.99</v>
      </c>
      <c r="BA239">
        <v>0.1099</v>
      </c>
      <c r="BB239">
        <v>568.24</v>
      </c>
      <c r="BC239">
        <v>5.04E-2</v>
      </c>
      <c r="BD239" s="1">
        <v>11269.51</v>
      </c>
      <c r="BE239" s="1">
        <v>3120.7</v>
      </c>
      <c r="BF239">
        <v>0.59740000000000004</v>
      </c>
      <c r="BG239">
        <v>0.55559999999999998</v>
      </c>
      <c r="BH239">
        <v>0.20979999999999999</v>
      </c>
      <c r="BI239">
        <v>0.18149999999999999</v>
      </c>
      <c r="BJ239">
        <v>3.3599999999999998E-2</v>
      </c>
      <c r="BK239">
        <v>1.9599999999999999E-2</v>
      </c>
    </row>
    <row r="240" spans="1:63" x14ac:dyDescent="0.25">
      <c r="A240" t="s">
        <v>239</v>
      </c>
      <c r="B240">
        <v>46565</v>
      </c>
      <c r="C240">
        <v>52.62</v>
      </c>
      <c r="D240">
        <v>27.35</v>
      </c>
      <c r="E240" s="1">
        <v>1439.08</v>
      </c>
      <c r="F240" s="1">
        <v>1398.11</v>
      </c>
      <c r="G240">
        <v>1.9300000000000001E-2</v>
      </c>
      <c r="H240">
        <v>1.1999999999999999E-3</v>
      </c>
      <c r="I240">
        <v>2.3400000000000001E-2</v>
      </c>
      <c r="J240">
        <v>5.9999999999999995E-4</v>
      </c>
      <c r="K240">
        <v>3.3399999999999999E-2</v>
      </c>
      <c r="L240">
        <v>0.89339999999999997</v>
      </c>
      <c r="M240">
        <v>2.86E-2</v>
      </c>
      <c r="N240">
        <v>0.27450000000000002</v>
      </c>
      <c r="O240">
        <v>1.37E-2</v>
      </c>
      <c r="P240">
        <v>0.1221</v>
      </c>
      <c r="Q240" s="1">
        <v>61825.48</v>
      </c>
      <c r="R240">
        <v>0.2492</v>
      </c>
      <c r="S240">
        <v>0.19550000000000001</v>
      </c>
      <c r="T240">
        <v>0.55530000000000002</v>
      </c>
      <c r="U240">
        <v>10.46</v>
      </c>
      <c r="V240" s="1">
        <v>81784.75</v>
      </c>
      <c r="W240">
        <v>134.11000000000001</v>
      </c>
      <c r="X240" s="1">
        <v>278278.58</v>
      </c>
      <c r="Y240">
        <v>0.63329999999999997</v>
      </c>
      <c r="Z240">
        <v>0.2341</v>
      </c>
      <c r="AA240">
        <v>0.1326</v>
      </c>
      <c r="AB240">
        <v>0.36670000000000003</v>
      </c>
      <c r="AC240">
        <v>278.27999999999997</v>
      </c>
      <c r="AD240" s="1">
        <v>8594.11</v>
      </c>
      <c r="AE240">
        <v>740.68</v>
      </c>
      <c r="AF240" s="13">
        <v>282015.86</v>
      </c>
      <c r="AG240" s="79" t="s">
        <v>759</v>
      </c>
      <c r="AH240" s="1">
        <v>37293</v>
      </c>
      <c r="AI240" s="1">
        <v>75614.25</v>
      </c>
      <c r="AJ240">
        <v>44.9</v>
      </c>
      <c r="AK240">
        <v>27.52</v>
      </c>
      <c r="AL240">
        <v>32.08</v>
      </c>
      <c r="AM240">
        <v>4.4400000000000004</v>
      </c>
      <c r="AN240" s="1">
        <v>1866.41</v>
      </c>
      <c r="AO240">
        <v>0.92100000000000004</v>
      </c>
      <c r="AP240" s="1">
        <v>1608.09</v>
      </c>
      <c r="AQ240" s="1">
        <v>2322.96</v>
      </c>
      <c r="AR240" s="1">
        <v>6996.26</v>
      </c>
      <c r="AS240">
        <v>643.36</v>
      </c>
      <c r="AT240">
        <v>325.7</v>
      </c>
      <c r="AU240" s="1">
        <v>11896.37</v>
      </c>
      <c r="AV240" s="1">
        <v>3946.26</v>
      </c>
      <c r="AW240">
        <v>0.27910000000000001</v>
      </c>
      <c r="AX240" s="1">
        <v>8312.93</v>
      </c>
      <c r="AY240">
        <v>0.58799999999999997</v>
      </c>
      <c r="AZ240" s="1">
        <v>1288.72</v>
      </c>
      <c r="BA240">
        <v>9.11E-2</v>
      </c>
      <c r="BB240">
        <v>590.65</v>
      </c>
      <c r="BC240">
        <v>4.1799999999999997E-2</v>
      </c>
      <c r="BD240" s="1">
        <v>14138.55</v>
      </c>
      <c r="BE240" s="1">
        <v>1769.2</v>
      </c>
      <c r="BF240">
        <v>0.23269999999999999</v>
      </c>
      <c r="BG240">
        <v>0.55210000000000004</v>
      </c>
      <c r="BH240">
        <v>0.20680000000000001</v>
      </c>
      <c r="BI240">
        <v>0.1812</v>
      </c>
      <c r="BJ240">
        <v>3.5900000000000001E-2</v>
      </c>
      <c r="BK240">
        <v>2.4E-2</v>
      </c>
    </row>
    <row r="241" spans="1:63" x14ac:dyDescent="0.25">
      <c r="A241" t="s">
        <v>240</v>
      </c>
      <c r="B241">
        <v>47803</v>
      </c>
      <c r="C241">
        <v>64</v>
      </c>
      <c r="D241">
        <v>35.33</v>
      </c>
      <c r="E241" s="1">
        <v>2261.42</v>
      </c>
      <c r="F241" s="1">
        <v>2126.15</v>
      </c>
      <c r="G241">
        <v>9.4999999999999998E-3</v>
      </c>
      <c r="H241">
        <v>8.9999999999999998E-4</v>
      </c>
      <c r="I241">
        <v>2.1999999999999999E-2</v>
      </c>
      <c r="J241">
        <v>1.1000000000000001E-3</v>
      </c>
      <c r="K241">
        <v>2.7699999999999999E-2</v>
      </c>
      <c r="L241">
        <v>0.89670000000000005</v>
      </c>
      <c r="M241">
        <v>4.2000000000000003E-2</v>
      </c>
      <c r="N241">
        <v>0.47399999999999998</v>
      </c>
      <c r="O241">
        <v>6.1999999999999998E-3</v>
      </c>
      <c r="P241">
        <v>0.1472</v>
      </c>
      <c r="Q241" s="1">
        <v>52712.6</v>
      </c>
      <c r="R241">
        <v>0.2591</v>
      </c>
      <c r="S241">
        <v>0.16750000000000001</v>
      </c>
      <c r="T241">
        <v>0.57340000000000002</v>
      </c>
      <c r="U241">
        <v>14.81</v>
      </c>
      <c r="V241" s="1">
        <v>72532.179999999993</v>
      </c>
      <c r="W241">
        <v>148.56</v>
      </c>
      <c r="X241" s="1">
        <v>143988.82999999999</v>
      </c>
      <c r="Y241">
        <v>0.72650000000000003</v>
      </c>
      <c r="Z241">
        <v>0.22020000000000001</v>
      </c>
      <c r="AA241">
        <v>5.3400000000000003E-2</v>
      </c>
      <c r="AB241">
        <v>0.27350000000000002</v>
      </c>
      <c r="AC241">
        <v>143.99</v>
      </c>
      <c r="AD241" s="1">
        <v>4540.6099999999997</v>
      </c>
      <c r="AE241">
        <v>542.54</v>
      </c>
      <c r="AF241" s="13">
        <v>141486.46</v>
      </c>
      <c r="AG241" s="79" t="s">
        <v>759</v>
      </c>
      <c r="AH241" s="1">
        <v>30345</v>
      </c>
      <c r="AI241" s="1">
        <v>50364.2</v>
      </c>
      <c r="AJ241">
        <v>48.68</v>
      </c>
      <c r="AK241">
        <v>29.02</v>
      </c>
      <c r="AL241">
        <v>35.659999999999997</v>
      </c>
      <c r="AM241">
        <v>4.16</v>
      </c>
      <c r="AN241">
        <v>892.24</v>
      </c>
      <c r="AO241">
        <v>0.94979999999999998</v>
      </c>
      <c r="AP241" s="1">
        <v>1287.31</v>
      </c>
      <c r="AQ241" s="1">
        <v>1778.3</v>
      </c>
      <c r="AR241" s="1">
        <v>5671.63</v>
      </c>
      <c r="AS241">
        <v>547.48</v>
      </c>
      <c r="AT241">
        <v>329.9</v>
      </c>
      <c r="AU241" s="1">
        <v>9614.6200000000008</v>
      </c>
      <c r="AV241" s="1">
        <v>5242.5200000000004</v>
      </c>
      <c r="AW241">
        <v>0.45129999999999998</v>
      </c>
      <c r="AX241" s="1">
        <v>4278.57</v>
      </c>
      <c r="AY241">
        <v>0.36830000000000002</v>
      </c>
      <c r="AZ241" s="1">
        <v>1170</v>
      </c>
      <c r="BA241">
        <v>0.1007</v>
      </c>
      <c r="BB241">
        <v>924.71</v>
      </c>
      <c r="BC241">
        <v>7.9600000000000004E-2</v>
      </c>
      <c r="BD241" s="1">
        <v>11615.81</v>
      </c>
      <c r="BE241" s="1">
        <v>3686.96</v>
      </c>
      <c r="BF241">
        <v>1.0078</v>
      </c>
      <c r="BG241">
        <v>0.52400000000000002</v>
      </c>
      <c r="BH241">
        <v>0.22289999999999999</v>
      </c>
      <c r="BI241">
        <v>0.20730000000000001</v>
      </c>
      <c r="BJ241">
        <v>2.9600000000000001E-2</v>
      </c>
      <c r="BK241">
        <v>1.6299999999999999E-2</v>
      </c>
    </row>
    <row r="242" spans="1:63" x14ac:dyDescent="0.25">
      <c r="A242" t="s">
        <v>241</v>
      </c>
      <c r="B242">
        <v>45435</v>
      </c>
      <c r="C242">
        <v>21.24</v>
      </c>
      <c r="D242">
        <v>145.06</v>
      </c>
      <c r="E242" s="1">
        <v>3080.89</v>
      </c>
      <c r="F242" s="1">
        <v>3032.5</v>
      </c>
      <c r="G242">
        <v>6.93E-2</v>
      </c>
      <c r="H242">
        <v>8.0000000000000004E-4</v>
      </c>
      <c r="I242">
        <v>4.7100000000000003E-2</v>
      </c>
      <c r="J242">
        <v>8.0000000000000004E-4</v>
      </c>
      <c r="K242">
        <v>3.2300000000000002E-2</v>
      </c>
      <c r="L242">
        <v>0.80989999999999995</v>
      </c>
      <c r="M242">
        <v>3.9899999999999998E-2</v>
      </c>
      <c r="N242">
        <v>9.4500000000000001E-2</v>
      </c>
      <c r="O242">
        <v>2.1999999999999999E-2</v>
      </c>
      <c r="P242">
        <v>0.1062</v>
      </c>
      <c r="Q242" s="1">
        <v>72353.490000000005</v>
      </c>
      <c r="R242">
        <v>0.22770000000000001</v>
      </c>
      <c r="S242">
        <v>0.1925</v>
      </c>
      <c r="T242">
        <v>0.57979999999999998</v>
      </c>
      <c r="U242">
        <v>19.05</v>
      </c>
      <c r="V242" s="1">
        <v>96713.2</v>
      </c>
      <c r="W242">
        <v>160.88</v>
      </c>
      <c r="X242" s="1">
        <v>281738.2</v>
      </c>
      <c r="Y242">
        <v>0.79469999999999996</v>
      </c>
      <c r="Z242">
        <v>0.18479999999999999</v>
      </c>
      <c r="AA242">
        <v>2.0500000000000001E-2</v>
      </c>
      <c r="AB242">
        <v>0.20530000000000001</v>
      </c>
      <c r="AC242">
        <v>281.74</v>
      </c>
      <c r="AD242" s="1">
        <v>11754.44</v>
      </c>
      <c r="AE242" s="1">
        <v>1285.69</v>
      </c>
      <c r="AF242" s="13">
        <v>311730.73</v>
      </c>
      <c r="AG242" s="79" t="s">
        <v>759</v>
      </c>
      <c r="AH242" s="1">
        <v>55717</v>
      </c>
      <c r="AI242" s="1">
        <v>141026.1</v>
      </c>
      <c r="AJ242">
        <v>80.12</v>
      </c>
      <c r="AK242">
        <v>40.770000000000003</v>
      </c>
      <c r="AL242">
        <v>50.63</v>
      </c>
      <c r="AM242">
        <v>5.17</v>
      </c>
      <c r="AN242">
        <v>0</v>
      </c>
      <c r="AO242">
        <v>0.56599999999999995</v>
      </c>
      <c r="AP242" s="1">
        <v>1674.08</v>
      </c>
      <c r="AQ242" s="1">
        <v>2284.6799999999998</v>
      </c>
      <c r="AR242" s="1">
        <v>7934.45</v>
      </c>
      <c r="AS242">
        <v>883.92</v>
      </c>
      <c r="AT242">
        <v>519.47</v>
      </c>
      <c r="AU242" s="1">
        <v>13296.59</v>
      </c>
      <c r="AV242" s="1">
        <v>2931.65</v>
      </c>
      <c r="AW242">
        <v>0.19989999999999999</v>
      </c>
      <c r="AX242" s="1">
        <v>10346.200000000001</v>
      </c>
      <c r="AY242">
        <v>0.70550000000000002</v>
      </c>
      <c r="AZ242" s="1">
        <v>1047.28</v>
      </c>
      <c r="BA242">
        <v>7.1400000000000005E-2</v>
      </c>
      <c r="BB242">
        <v>339.43</v>
      </c>
      <c r="BC242">
        <v>2.3099999999999999E-2</v>
      </c>
      <c r="BD242" s="1">
        <v>14664.56</v>
      </c>
      <c r="BE242">
        <v>992.21</v>
      </c>
      <c r="BF242">
        <v>6.7599999999999993E-2</v>
      </c>
      <c r="BG242">
        <v>0.60129999999999995</v>
      </c>
      <c r="BH242">
        <v>0.21460000000000001</v>
      </c>
      <c r="BI242">
        <v>0.13039999999999999</v>
      </c>
      <c r="BJ242">
        <v>3.0599999999999999E-2</v>
      </c>
      <c r="BK242">
        <v>2.3199999999999998E-2</v>
      </c>
    </row>
    <row r="243" spans="1:63" x14ac:dyDescent="0.25">
      <c r="A243" t="s">
        <v>242</v>
      </c>
      <c r="B243">
        <v>48082</v>
      </c>
      <c r="C243">
        <v>98.76</v>
      </c>
      <c r="D243">
        <v>18.440000000000001</v>
      </c>
      <c r="E243" s="1">
        <v>1820.83</v>
      </c>
      <c r="F243" s="1">
        <v>1705.42</v>
      </c>
      <c r="G243">
        <v>6.1000000000000004E-3</v>
      </c>
      <c r="H243">
        <v>8.0000000000000004E-4</v>
      </c>
      <c r="I243">
        <v>1.4800000000000001E-2</v>
      </c>
      <c r="J243">
        <v>8.0000000000000004E-4</v>
      </c>
      <c r="K243">
        <v>2.9899999999999999E-2</v>
      </c>
      <c r="L243">
        <v>0.91830000000000001</v>
      </c>
      <c r="M243">
        <v>2.9399999999999999E-2</v>
      </c>
      <c r="N243">
        <v>0.44750000000000001</v>
      </c>
      <c r="O243">
        <v>7.6E-3</v>
      </c>
      <c r="P243">
        <v>0.14860000000000001</v>
      </c>
      <c r="Q243" s="1">
        <v>53084.53</v>
      </c>
      <c r="R243">
        <v>0.26250000000000001</v>
      </c>
      <c r="S243">
        <v>0.16320000000000001</v>
      </c>
      <c r="T243">
        <v>0.57420000000000004</v>
      </c>
      <c r="U243">
        <v>11.98</v>
      </c>
      <c r="V243" s="1">
        <v>71970.070000000007</v>
      </c>
      <c r="W243">
        <v>148.09</v>
      </c>
      <c r="X243" s="1">
        <v>148778.07</v>
      </c>
      <c r="Y243">
        <v>0.78839999999999999</v>
      </c>
      <c r="Z243">
        <v>0.1623</v>
      </c>
      <c r="AA243">
        <v>4.9200000000000001E-2</v>
      </c>
      <c r="AB243">
        <v>0.21160000000000001</v>
      </c>
      <c r="AC243">
        <v>148.78</v>
      </c>
      <c r="AD243" s="1">
        <v>4059.17</v>
      </c>
      <c r="AE243">
        <v>527.29999999999995</v>
      </c>
      <c r="AF243" s="13">
        <v>138853.70000000001</v>
      </c>
      <c r="AG243" s="79" t="s">
        <v>759</v>
      </c>
      <c r="AH243" s="1">
        <v>31022</v>
      </c>
      <c r="AI243" s="1">
        <v>48706.55</v>
      </c>
      <c r="AJ243">
        <v>42.83</v>
      </c>
      <c r="AK243">
        <v>25.78</v>
      </c>
      <c r="AL243">
        <v>31.73</v>
      </c>
      <c r="AM243">
        <v>4.1500000000000004</v>
      </c>
      <c r="AN243" s="1">
        <v>1320.9</v>
      </c>
      <c r="AO243">
        <v>1.1691</v>
      </c>
      <c r="AP243" s="1">
        <v>1311.12</v>
      </c>
      <c r="AQ243" s="1">
        <v>1924.36</v>
      </c>
      <c r="AR243" s="1">
        <v>5737.81</v>
      </c>
      <c r="AS243">
        <v>560.73</v>
      </c>
      <c r="AT243">
        <v>266.97000000000003</v>
      </c>
      <c r="AU243" s="1">
        <v>9800.99</v>
      </c>
      <c r="AV243" s="1">
        <v>5475.11</v>
      </c>
      <c r="AW243">
        <v>0.4647</v>
      </c>
      <c r="AX243" s="1">
        <v>4389.7299999999996</v>
      </c>
      <c r="AY243">
        <v>0.3725</v>
      </c>
      <c r="AZ243" s="1">
        <v>1093.1400000000001</v>
      </c>
      <c r="BA243">
        <v>9.2799999999999994E-2</v>
      </c>
      <c r="BB243">
        <v>825.11</v>
      </c>
      <c r="BC243">
        <v>7.0000000000000007E-2</v>
      </c>
      <c r="BD243" s="1">
        <v>11783.09</v>
      </c>
      <c r="BE243" s="1">
        <v>3851.22</v>
      </c>
      <c r="BF243">
        <v>1.1708000000000001</v>
      </c>
      <c r="BG243">
        <v>0.52729999999999999</v>
      </c>
      <c r="BH243">
        <v>0.21909999999999999</v>
      </c>
      <c r="BI243">
        <v>0.2011</v>
      </c>
      <c r="BJ243">
        <v>3.3000000000000002E-2</v>
      </c>
      <c r="BK243">
        <v>1.9400000000000001E-2</v>
      </c>
    </row>
    <row r="244" spans="1:63" x14ac:dyDescent="0.25">
      <c r="A244" t="s">
        <v>243</v>
      </c>
      <c r="B244">
        <v>50286</v>
      </c>
      <c r="C244">
        <v>99.57</v>
      </c>
      <c r="D244">
        <v>16.420000000000002</v>
      </c>
      <c r="E244" s="1">
        <v>1634.78</v>
      </c>
      <c r="F244" s="1">
        <v>1581.8</v>
      </c>
      <c r="G244">
        <v>1.9E-3</v>
      </c>
      <c r="H244">
        <v>5.9999999999999995E-4</v>
      </c>
      <c r="I244">
        <v>6.1999999999999998E-3</v>
      </c>
      <c r="J244">
        <v>8.9999999999999998E-4</v>
      </c>
      <c r="K244">
        <v>1.14E-2</v>
      </c>
      <c r="L244">
        <v>0.96530000000000005</v>
      </c>
      <c r="M244">
        <v>1.37E-2</v>
      </c>
      <c r="N244">
        <v>0.43880000000000002</v>
      </c>
      <c r="O244">
        <v>4.7999999999999996E-3</v>
      </c>
      <c r="P244">
        <v>0.13789999999999999</v>
      </c>
      <c r="Q244" s="1">
        <v>51041.36</v>
      </c>
      <c r="R244">
        <v>0.2722</v>
      </c>
      <c r="S244">
        <v>0.1794</v>
      </c>
      <c r="T244">
        <v>0.5484</v>
      </c>
      <c r="U244">
        <v>12.19</v>
      </c>
      <c r="V244" s="1">
        <v>68065.64</v>
      </c>
      <c r="W244">
        <v>129.54</v>
      </c>
      <c r="X244" s="1">
        <v>131869.46</v>
      </c>
      <c r="Y244">
        <v>0.82789999999999997</v>
      </c>
      <c r="Z244">
        <v>9.9400000000000002E-2</v>
      </c>
      <c r="AA244">
        <v>7.2700000000000001E-2</v>
      </c>
      <c r="AB244">
        <v>0.1721</v>
      </c>
      <c r="AC244">
        <v>131.87</v>
      </c>
      <c r="AD244" s="1">
        <v>3653.63</v>
      </c>
      <c r="AE244">
        <v>459.62</v>
      </c>
      <c r="AF244" s="13">
        <v>119899.8</v>
      </c>
      <c r="AG244" s="79" t="s">
        <v>759</v>
      </c>
      <c r="AH244" s="1">
        <v>32496</v>
      </c>
      <c r="AI244" s="1">
        <v>48146.79</v>
      </c>
      <c r="AJ244">
        <v>40.18</v>
      </c>
      <c r="AK244">
        <v>26.29</v>
      </c>
      <c r="AL244">
        <v>29.16</v>
      </c>
      <c r="AM244">
        <v>4.37</v>
      </c>
      <c r="AN244" s="1">
        <v>1223.9100000000001</v>
      </c>
      <c r="AO244">
        <v>1.0429999999999999</v>
      </c>
      <c r="AP244" s="1">
        <v>1309.49</v>
      </c>
      <c r="AQ244" s="1">
        <v>2104.75</v>
      </c>
      <c r="AR244" s="1">
        <v>5731.32</v>
      </c>
      <c r="AS244">
        <v>482.5</v>
      </c>
      <c r="AT244">
        <v>259.95999999999998</v>
      </c>
      <c r="AU244" s="1">
        <v>9888.0300000000007</v>
      </c>
      <c r="AV244" s="1">
        <v>6162.89</v>
      </c>
      <c r="AW244">
        <v>0.52290000000000003</v>
      </c>
      <c r="AX244" s="1">
        <v>3617.48</v>
      </c>
      <c r="AY244">
        <v>0.30690000000000001</v>
      </c>
      <c r="AZ244" s="1">
        <v>1188.6600000000001</v>
      </c>
      <c r="BA244">
        <v>0.1009</v>
      </c>
      <c r="BB244">
        <v>817.22</v>
      </c>
      <c r="BC244">
        <v>6.93E-2</v>
      </c>
      <c r="BD244" s="1">
        <v>11786.25</v>
      </c>
      <c r="BE244" s="1">
        <v>5298.59</v>
      </c>
      <c r="BF244">
        <v>1.7456</v>
      </c>
      <c r="BG244">
        <v>0.51900000000000002</v>
      </c>
      <c r="BH244">
        <v>0.22339999999999999</v>
      </c>
      <c r="BI244">
        <v>0.19919999999999999</v>
      </c>
      <c r="BJ244">
        <v>3.8600000000000002E-2</v>
      </c>
      <c r="BK244">
        <v>1.9900000000000001E-2</v>
      </c>
    </row>
    <row r="245" spans="1:63" x14ac:dyDescent="0.25">
      <c r="A245" t="s">
        <v>244</v>
      </c>
      <c r="B245">
        <v>44149</v>
      </c>
      <c r="C245">
        <v>28.81</v>
      </c>
      <c r="D245">
        <v>67.41</v>
      </c>
      <c r="E245" s="1">
        <v>1941.98</v>
      </c>
      <c r="F245" s="1">
        <v>1820.01</v>
      </c>
      <c r="G245">
        <v>5.4000000000000003E-3</v>
      </c>
      <c r="H245">
        <v>5.0000000000000001E-4</v>
      </c>
      <c r="I245">
        <v>3.56E-2</v>
      </c>
      <c r="J245">
        <v>1.1000000000000001E-3</v>
      </c>
      <c r="K245">
        <v>2.9899999999999999E-2</v>
      </c>
      <c r="L245">
        <v>0.87380000000000002</v>
      </c>
      <c r="M245">
        <v>5.3699999999999998E-2</v>
      </c>
      <c r="N245">
        <v>0.58199999999999996</v>
      </c>
      <c r="O245">
        <v>6.0000000000000001E-3</v>
      </c>
      <c r="P245">
        <v>0.15670000000000001</v>
      </c>
      <c r="Q245" s="1">
        <v>50434.92</v>
      </c>
      <c r="R245">
        <v>0.27450000000000002</v>
      </c>
      <c r="S245">
        <v>0.182</v>
      </c>
      <c r="T245">
        <v>0.54339999999999999</v>
      </c>
      <c r="U245">
        <v>13.1</v>
      </c>
      <c r="V245" s="1">
        <v>71891.240000000005</v>
      </c>
      <c r="W245">
        <v>143.82</v>
      </c>
      <c r="X245" s="1">
        <v>103975.55</v>
      </c>
      <c r="Y245">
        <v>0.74429999999999996</v>
      </c>
      <c r="Z245">
        <v>0.1971</v>
      </c>
      <c r="AA245">
        <v>5.8599999999999999E-2</v>
      </c>
      <c r="AB245">
        <v>0.25569999999999998</v>
      </c>
      <c r="AC245">
        <v>103.98</v>
      </c>
      <c r="AD245" s="1">
        <v>3393.39</v>
      </c>
      <c r="AE245">
        <v>459.49</v>
      </c>
      <c r="AF245" s="13">
        <v>94989.61</v>
      </c>
      <c r="AG245" s="79" t="s">
        <v>759</v>
      </c>
      <c r="AH245" s="1">
        <v>28145</v>
      </c>
      <c r="AI245" s="1">
        <v>43679.68</v>
      </c>
      <c r="AJ245">
        <v>48.65</v>
      </c>
      <c r="AK245">
        <v>29.31</v>
      </c>
      <c r="AL245">
        <v>36.56</v>
      </c>
      <c r="AM245">
        <v>4.43</v>
      </c>
      <c r="AN245">
        <v>883.98</v>
      </c>
      <c r="AO245">
        <v>0.84870000000000001</v>
      </c>
      <c r="AP245" s="1">
        <v>1403.03</v>
      </c>
      <c r="AQ245" s="1">
        <v>1822.59</v>
      </c>
      <c r="AR245" s="1">
        <v>5971.51</v>
      </c>
      <c r="AS245">
        <v>559.70000000000005</v>
      </c>
      <c r="AT245">
        <v>261.60000000000002</v>
      </c>
      <c r="AU245" s="1">
        <v>10018.43</v>
      </c>
      <c r="AV245" s="1">
        <v>6783.11</v>
      </c>
      <c r="AW245">
        <v>0.55169999999999997</v>
      </c>
      <c r="AX245" s="1">
        <v>3130.65</v>
      </c>
      <c r="AY245">
        <v>0.25469999999999998</v>
      </c>
      <c r="AZ245" s="1">
        <v>1302.24</v>
      </c>
      <c r="BA245">
        <v>0.10589999999999999</v>
      </c>
      <c r="BB245" s="1">
        <v>1077.83</v>
      </c>
      <c r="BC245">
        <v>8.77E-2</v>
      </c>
      <c r="BD245" s="1">
        <v>12293.83</v>
      </c>
      <c r="BE245" s="1">
        <v>5248.33</v>
      </c>
      <c r="BF245">
        <v>1.8612</v>
      </c>
      <c r="BG245">
        <v>0.50570000000000004</v>
      </c>
      <c r="BH245">
        <v>0.22309999999999999</v>
      </c>
      <c r="BI245">
        <v>0.21970000000000001</v>
      </c>
      <c r="BJ245">
        <v>3.2199999999999999E-2</v>
      </c>
      <c r="BK245">
        <v>1.9300000000000001E-2</v>
      </c>
    </row>
    <row r="246" spans="1:63" x14ac:dyDescent="0.25">
      <c r="A246" t="s">
        <v>245</v>
      </c>
      <c r="B246">
        <v>49809</v>
      </c>
      <c r="C246">
        <v>77.86</v>
      </c>
      <c r="D246">
        <v>9.18</v>
      </c>
      <c r="E246">
        <v>714.67</v>
      </c>
      <c r="F246">
        <v>668.73</v>
      </c>
      <c r="G246">
        <v>3.5000000000000001E-3</v>
      </c>
      <c r="H246">
        <v>5.0000000000000001E-4</v>
      </c>
      <c r="I246">
        <v>4.7000000000000002E-3</v>
      </c>
      <c r="J246">
        <v>8.0000000000000004E-4</v>
      </c>
      <c r="K246">
        <v>2.3699999999999999E-2</v>
      </c>
      <c r="L246">
        <v>0.94830000000000003</v>
      </c>
      <c r="M246">
        <v>1.84E-2</v>
      </c>
      <c r="N246">
        <v>0.37780000000000002</v>
      </c>
      <c r="O246">
        <v>2.8999999999999998E-3</v>
      </c>
      <c r="P246">
        <v>0.12640000000000001</v>
      </c>
      <c r="Q246" s="1">
        <v>49528.75</v>
      </c>
      <c r="R246">
        <v>0.31769999999999998</v>
      </c>
      <c r="S246">
        <v>0.15659999999999999</v>
      </c>
      <c r="T246">
        <v>0.52569999999999995</v>
      </c>
      <c r="U246">
        <v>6.27</v>
      </c>
      <c r="V246" s="1">
        <v>63416.19</v>
      </c>
      <c r="W246">
        <v>108.82</v>
      </c>
      <c r="X246" s="1">
        <v>165749.91</v>
      </c>
      <c r="Y246">
        <v>0.84889999999999999</v>
      </c>
      <c r="Z246">
        <v>8.2299999999999998E-2</v>
      </c>
      <c r="AA246">
        <v>6.8699999999999997E-2</v>
      </c>
      <c r="AB246">
        <v>0.15110000000000001</v>
      </c>
      <c r="AC246">
        <v>165.75</v>
      </c>
      <c r="AD246" s="1">
        <v>4474.3599999999997</v>
      </c>
      <c r="AE246">
        <v>536.26</v>
      </c>
      <c r="AF246" s="13">
        <v>141102.99</v>
      </c>
      <c r="AG246" s="79" t="s">
        <v>759</v>
      </c>
      <c r="AH246" s="1">
        <v>33193</v>
      </c>
      <c r="AI246" s="1">
        <v>50851.37</v>
      </c>
      <c r="AJ246">
        <v>43.09</v>
      </c>
      <c r="AK246">
        <v>25.72</v>
      </c>
      <c r="AL246">
        <v>30.25</v>
      </c>
      <c r="AM246">
        <v>4.33</v>
      </c>
      <c r="AN246" s="1">
        <v>1491.81</v>
      </c>
      <c r="AO246">
        <v>1.3967000000000001</v>
      </c>
      <c r="AP246" s="1">
        <v>1593.39</v>
      </c>
      <c r="AQ246" s="1">
        <v>2151.35</v>
      </c>
      <c r="AR246" s="1">
        <v>6130.76</v>
      </c>
      <c r="AS246">
        <v>530.25</v>
      </c>
      <c r="AT246">
        <v>353.6</v>
      </c>
      <c r="AU246" s="1">
        <v>10759.35</v>
      </c>
      <c r="AV246" s="1">
        <v>6219.79</v>
      </c>
      <c r="AW246">
        <v>0.45390000000000003</v>
      </c>
      <c r="AX246" s="1">
        <v>5304.33</v>
      </c>
      <c r="AY246">
        <v>0.3871</v>
      </c>
      <c r="AZ246" s="1">
        <v>1436.45</v>
      </c>
      <c r="BA246">
        <v>0.1048</v>
      </c>
      <c r="BB246">
        <v>741.2</v>
      </c>
      <c r="BC246">
        <v>5.4100000000000002E-2</v>
      </c>
      <c r="BD246" s="1">
        <v>13701.76</v>
      </c>
      <c r="BE246" s="1">
        <v>4816.9799999999996</v>
      </c>
      <c r="BF246">
        <v>1.4925999999999999</v>
      </c>
      <c r="BG246">
        <v>0.51570000000000005</v>
      </c>
      <c r="BH246">
        <v>0.20849999999999999</v>
      </c>
      <c r="BI246">
        <v>0.21079999999999999</v>
      </c>
      <c r="BJ246">
        <v>4.0099999999999997E-2</v>
      </c>
      <c r="BK246">
        <v>2.4899999999999999E-2</v>
      </c>
    </row>
    <row r="247" spans="1:63" x14ac:dyDescent="0.25">
      <c r="A247" t="s">
        <v>246</v>
      </c>
      <c r="B247">
        <v>44156</v>
      </c>
      <c r="C247">
        <v>135.76</v>
      </c>
      <c r="D247">
        <v>16.05</v>
      </c>
      <c r="E247" s="1">
        <v>2179.06</v>
      </c>
      <c r="F247" s="1">
        <v>2058.73</v>
      </c>
      <c r="G247">
        <v>5.0000000000000001E-3</v>
      </c>
      <c r="H247">
        <v>6.9999999999999999E-4</v>
      </c>
      <c r="I247">
        <v>8.9999999999999993E-3</v>
      </c>
      <c r="J247">
        <v>8.0000000000000004E-4</v>
      </c>
      <c r="K247">
        <v>1.41E-2</v>
      </c>
      <c r="L247">
        <v>0.94550000000000001</v>
      </c>
      <c r="M247">
        <v>2.4899999999999999E-2</v>
      </c>
      <c r="N247">
        <v>0.4471</v>
      </c>
      <c r="O247">
        <v>2.0999999999999999E-3</v>
      </c>
      <c r="P247">
        <v>0.14449999999999999</v>
      </c>
      <c r="Q247" s="1">
        <v>52321.17</v>
      </c>
      <c r="R247">
        <v>0.25490000000000002</v>
      </c>
      <c r="S247">
        <v>0.1666</v>
      </c>
      <c r="T247">
        <v>0.57840000000000003</v>
      </c>
      <c r="U247">
        <v>14.49</v>
      </c>
      <c r="V247" s="1">
        <v>70994.070000000007</v>
      </c>
      <c r="W247">
        <v>145.47999999999999</v>
      </c>
      <c r="X247" s="1">
        <v>139368.95999999999</v>
      </c>
      <c r="Y247">
        <v>0.79069999999999996</v>
      </c>
      <c r="Z247">
        <v>0.1396</v>
      </c>
      <c r="AA247">
        <v>6.9599999999999995E-2</v>
      </c>
      <c r="AB247">
        <v>0.20930000000000001</v>
      </c>
      <c r="AC247">
        <v>139.37</v>
      </c>
      <c r="AD247" s="1">
        <v>3573.32</v>
      </c>
      <c r="AE247">
        <v>459.51</v>
      </c>
      <c r="AF247" s="13">
        <v>133264.24</v>
      </c>
      <c r="AG247" s="79" t="s">
        <v>759</v>
      </c>
      <c r="AH247" s="1">
        <v>32496</v>
      </c>
      <c r="AI247" s="1">
        <v>49801.38</v>
      </c>
      <c r="AJ247">
        <v>39.58</v>
      </c>
      <c r="AK247">
        <v>24.25</v>
      </c>
      <c r="AL247">
        <v>28.01</v>
      </c>
      <c r="AM247">
        <v>4.1399999999999997</v>
      </c>
      <c r="AN247" s="1">
        <v>1041.1099999999999</v>
      </c>
      <c r="AO247">
        <v>0.99719999999999998</v>
      </c>
      <c r="AP247" s="1">
        <v>1243.45</v>
      </c>
      <c r="AQ247" s="1">
        <v>1985.69</v>
      </c>
      <c r="AR247" s="1">
        <v>5648.57</v>
      </c>
      <c r="AS247">
        <v>475.31</v>
      </c>
      <c r="AT247">
        <v>258.70999999999998</v>
      </c>
      <c r="AU247" s="1">
        <v>9611.73</v>
      </c>
      <c r="AV247" s="1">
        <v>5810.54</v>
      </c>
      <c r="AW247">
        <v>0.51490000000000002</v>
      </c>
      <c r="AX247" s="1">
        <v>3664.94</v>
      </c>
      <c r="AY247">
        <v>0.32479999999999998</v>
      </c>
      <c r="AZ247">
        <v>996.91</v>
      </c>
      <c r="BA247">
        <v>8.8300000000000003E-2</v>
      </c>
      <c r="BB247">
        <v>812.29</v>
      </c>
      <c r="BC247">
        <v>7.1999999999999995E-2</v>
      </c>
      <c r="BD247" s="1">
        <v>11284.67</v>
      </c>
      <c r="BE247" s="1">
        <v>4598.49</v>
      </c>
      <c r="BF247">
        <v>1.4603999999999999</v>
      </c>
      <c r="BG247">
        <v>0.52729999999999999</v>
      </c>
      <c r="BH247">
        <v>0.22520000000000001</v>
      </c>
      <c r="BI247">
        <v>0.18729999999999999</v>
      </c>
      <c r="BJ247">
        <v>3.39E-2</v>
      </c>
      <c r="BK247">
        <v>2.63E-2</v>
      </c>
    </row>
    <row r="248" spans="1:63" x14ac:dyDescent="0.25">
      <c r="A248" t="s">
        <v>247</v>
      </c>
      <c r="B248">
        <v>49858</v>
      </c>
      <c r="C248">
        <v>42.81</v>
      </c>
      <c r="D248">
        <v>101.63</v>
      </c>
      <c r="E248" s="1">
        <v>4350.82</v>
      </c>
      <c r="F248" s="1">
        <v>4187.34</v>
      </c>
      <c r="G248">
        <v>3.0099999999999998E-2</v>
      </c>
      <c r="H248">
        <v>8.9999999999999998E-4</v>
      </c>
      <c r="I248">
        <v>2.3900000000000001E-2</v>
      </c>
      <c r="J248">
        <v>8.9999999999999998E-4</v>
      </c>
      <c r="K248">
        <v>3.1899999999999998E-2</v>
      </c>
      <c r="L248">
        <v>0.88109999999999999</v>
      </c>
      <c r="M248">
        <v>3.1300000000000001E-2</v>
      </c>
      <c r="N248">
        <v>0.17380000000000001</v>
      </c>
      <c r="O248">
        <v>1.5100000000000001E-2</v>
      </c>
      <c r="P248">
        <v>0.11169999999999999</v>
      </c>
      <c r="Q248" s="1">
        <v>63772.19</v>
      </c>
      <c r="R248">
        <v>0.29099999999999998</v>
      </c>
      <c r="S248">
        <v>0.184</v>
      </c>
      <c r="T248">
        <v>0.52490000000000003</v>
      </c>
      <c r="U248">
        <v>24.11</v>
      </c>
      <c r="V248" s="1">
        <v>84452.82</v>
      </c>
      <c r="W248">
        <v>177.72</v>
      </c>
      <c r="X248" s="1">
        <v>205135.52</v>
      </c>
      <c r="Y248">
        <v>0.77539999999999998</v>
      </c>
      <c r="Z248">
        <v>0.19089999999999999</v>
      </c>
      <c r="AA248">
        <v>3.3700000000000001E-2</v>
      </c>
      <c r="AB248">
        <v>0.22459999999999999</v>
      </c>
      <c r="AC248">
        <v>205.14</v>
      </c>
      <c r="AD248" s="1">
        <v>7814.45</v>
      </c>
      <c r="AE248">
        <v>909.47</v>
      </c>
      <c r="AF248" s="13">
        <v>215061.05</v>
      </c>
      <c r="AG248" s="79" t="s">
        <v>759</v>
      </c>
      <c r="AH248" s="1">
        <v>44251</v>
      </c>
      <c r="AI248" s="1">
        <v>80728.09</v>
      </c>
      <c r="AJ248">
        <v>66.86</v>
      </c>
      <c r="AK248">
        <v>36.76</v>
      </c>
      <c r="AL248">
        <v>40.21</v>
      </c>
      <c r="AM248">
        <v>4.5</v>
      </c>
      <c r="AN248" s="1">
        <v>1554.57</v>
      </c>
      <c r="AO248">
        <v>0.71740000000000004</v>
      </c>
      <c r="AP248" s="1">
        <v>1315.17</v>
      </c>
      <c r="AQ248" s="1">
        <v>1964.35</v>
      </c>
      <c r="AR248" s="1">
        <v>6350.91</v>
      </c>
      <c r="AS248">
        <v>665.06</v>
      </c>
      <c r="AT248">
        <v>333.55</v>
      </c>
      <c r="AU248" s="1">
        <v>10629.04</v>
      </c>
      <c r="AV248" s="1">
        <v>3463.58</v>
      </c>
      <c r="AW248">
        <v>0.29530000000000001</v>
      </c>
      <c r="AX248" s="1">
        <v>7088.79</v>
      </c>
      <c r="AY248">
        <v>0.60429999999999995</v>
      </c>
      <c r="AZ248">
        <v>760.9</v>
      </c>
      <c r="BA248">
        <v>6.4899999999999999E-2</v>
      </c>
      <c r="BB248">
        <v>417.12</v>
      </c>
      <c r="BC248">
        <v>3.56E-2</v>
      </c>
      <c r="BD248" s="1">
        <v>11730.38</v>
      </c>
      <c r="BE248" s="1">
        <v>1905.67</v>
      </c>
      <c r="BF248">
        <v>0.24249999999999999</v>
      </c>
      <c r="BG248">
        <v>0.58699999999999997</v>
      </c>
      <c r="BH248">
        <v>0.224</v>
      </c>
      <c r="BI248">
        <v>0.13700000000000001</v>
      </c>
      <c r="BJ248">
        <v>3.4099999999999998E-2</v>
      </c>
      <c r="BK248">
        <v>1.7899999999999999E-2</v>
      </c>
    </row>
    <row r="249" spans="1:63" x14ac:dyDescent="0.25">
      <c r="A249" t="s">
        <v>248</v>
      </c>
      <c r="B249">
        <v>48322</v>
      </c>
      <c r="C249">
        <v>104.19</v>
      </c>
      <c r="D249">
        <v>10.34</v>
      </c>
      <c r="E249" s="1">
        <v>1077.18</v>
      </c>
      <c r="F249" s="1">
        <v>1028.3699999999999</v>
      </c>
      <c r="G249">
        <v>4.0000000000000001E-3</v>
      </c>
      <c r="H249">
        <v>6.9999999999999999E-4</v>
      </c>
      <c r="I249">
        <v>1.0999999999999999E-2</v>
      </c>
      <c r="J249">
        <v>6.9999999999999999E-4</v>
      </c>
      <c r="K249">
        <v>1.29E-2</v>
      </c>
      <c r="L249">
        <v>0.9496</v>
      </c>
      <c r="M249">
        <v>2.1000000000000001E-2</v>
      </c>
      <c r="N249">
        <v>0.4158</v>
      </c>
      <c r="O249">
        <v>3.5999999999999999E-3</v>
      </c>
      <c r="P249">
        <v>0.14680000000000001</v>
      </c>
      <c r="Q249" s="1">
        <v>50655.53</v>
      </c>
      <c r="R249">
        <v>0.34549999999999997</v>
      </c>
      <c r="S249">
        <v>0.17130000000000001</v>
      </c>
      <c r="T249">
        <v>0.48309999999999997</v>
      </c>
      <c r="U249">
        <v>8.16</v>
      </c>
      <c r="V249" s="1">
        <v>75136.41</v>
      </c>
      <c r="W249">
        <v>127.46</v>
      </c>
      <c r="X249" s="1">
        <v>227112.21</v>
      </c>
      <c r="Y249">
        <v>0.67120000000000002</v>
      </c>
      <c r="Z249">
        <v>0.1905</v>
      </c>
      <c r="AA249">
        <v>0.13830000000000001</v>
      </c>
      <c r="AB249">
        <v>0.32879999999999998</v>
      </c>
      <c r="AC249">
        <v>227.11</v>
      </c>
      <c r="AD249" s="1">
        <v>6433.65</v>
      </c>
      <c r="AE249">
        <v>585.66999999999996</v>
      </c>
      <c r="AF249" s="13">
        <v>212816.66</v>
      </c>
      <c r="AG249" s="79" t="s">
        <v>759</v>
      </c>
      <c r="AH249" s="1">
        <v>32961</v>
      </c>
      <c r="AI249" s="1">
        <v>56188.86</v>
      </c>
      <c r="AJ249">
        <v>41.36</v>
      </c>
      <c r="AK249">
        <v>25.95</v>
      </c>
      <c r="AL249">
        <v>29.32</v>
      </c>
      <c r="AM249">
        <v>4.09</v>
      </c>
      <c r="AN249" s="1">
        <v>1505.65</v>
      </c>
      <c r="AO249">
        <v>1.1923999999999999</v>
      </c>
      <c r="AP249" s="1">
        <v>1638.81</v>
      </c>
      <c r="AQ249" s="1">
        <v>2210.06</v>
      </c>
      <c r="AR249" s="1">
        <v>6074.47</v>
      </c>
      <c r="AS249">
        <v>544.17999999999995</v>
      </c>
      <c r="AT249">
        <v>394.55</v>
      </c>
      <c r="AU249" s="1">
        <v>10862.07</v>
      </c>
      <c r="AV249" s="1">
        <v>5320.41</v>
      </c>
      <c r="AW249">
        <v>0.37809999999999999</v>
      </c>
      <c r="AX249" s="1">
        <v>6393.26</v>
      </c>
      <c r="AY249">
        <v>0.45440000000000003</v>
      </c>
      <c r="AZ249" s="1">
        <v>1422.09</v>
      </c>
      <c r="BA249">
        <v>0.1011</v>
      </c>
      <c r="BB249">
        <v>935.13</v>
      </c>
      <c r="BC249">
        <v>6.6500000000000004E-2</v>
      </c>
      <c r="BD249" s="1">
        <v>14070.89</v>
      </c>
      <c r="BE249" s="1">
        <v>3596.01</v>
      </c>
      <c r="BF249">
        <v>0.80049999999999999</v>
      </c>
      <c r="BG249">
        <v>0.50049999999999994</v>
      </c>
      <c r="BH249">
        <v>0.2213</v>
      </c>
      <c r="BI249">
        <v>0.20780000000000001</v>
      </c>
      <c r="BJ249">
        <v>3.8899999999999997E-2</v>
      </c>
      <c r="BK249">
        <v>3.1600000000000003E-2</v>
      </c>
    </row>
    <row r="250" spans="1:63" x14ac:dyDescent="0.25">
      <c r="A250" t="s">
        <v>249</v>
      </c>
      <c r="B250">
        <v>49205</v>
      </c>
      <c r="C250">
        <v>83.29</v>
      </c>
      <c r="D250">
        <v>16.989999999999998</v>
      </c>
      <c r="E250" s="1">
        <v>1414.82</v>
      </c>
      <c r="F250" s="1">
        <v>1427.09</v>
      </c>
      <c r="G250">
        <v>2.7000000000000001E-3</v>
      </c>
      <c r="H250">
        <v>5.0000000000000001E-4</v>
      </c>
      <c r="I250">
        <v>4.7999999999999996E-3</v>
      </c>
      <c r="J250">
        <v>8.9999999999999998E-4</v>
      </c>
      <c r="K250">
        <v>9.7999999999999997E-3</v>
      </c>
      <c r="L250">
        <v>0.96740000000000004</v>
      </c>
      <c r="M250">
        <v>1.3899999999999999E-2</v>
      </c>
      <c r="N250">
        <v>0.3911</v>
      </c>
      <c r="O250">
        <v>1.2999999999999999E-3</v>
      </c>
      <c r="P250">
        <v>0.1265</v>
      </c>
      <c r="Q250" s="1">
        <v>51939.58</v>
      </c>
      <c r="R250">
        <v>0.28120000000000001</v>
      </c>
      <c r="S250">
        <v>0.1762</v>
      </c>
      <c r="T250">
        <v>0.54259999999999997</v>
      </c>
      <c r="U250">
        <v>11.38</v>
      </c>
      <c r="V250" s="1">
        <v>71036.98</v>
      </c>
      <c r="W250">
        <v>120.04</v>
      </c>
      <c r="X250" s="1">
        <v>131263.29</v>
      </c>
      <c r="Y250">
        <v>0.85629999999999995</v>
      </c>
      <c r="Z250">
        <v>7.5999999999999998E-2</v>
      </c>
      <c r="AA250">
        <v>6.7699999999999996E-2</v>
      </c>
      <c r="AB250">
        <v>0.14369999999999999</v>
      </c>
      <c r="AC250">
        <v>131.26</v>
      </c>
      <c r="AD250" s="1">
        <v>3684.17</v>
      </c>
      <c r="AE250">
        <v>488.31</v>
      </c>
      <c r="AF250" s="13">
        <v>121009.34</v>
      </c>
      <c r="AG250" s="79" t="s">
        <v>759</v>
      </c>
      <c r="AH250" s="1">
        <v>33250</v>
      </c>
      <c r="AI250" s="1">
        <v>50221</v>
      </c>
      <c r="AJ250">
        <v>43.49</v>
      </c>
      <c r="AK250">
        <v>26.65</v>
      </c>
      <c r="AL250">
        <v>30.57</v>
      </c>
      <c r="AM250">
        <v>4.71</v>
      </c>
      <c r="AN250" s="1">
        <v>1322.69</v>
      </c>
      <c r="AO250">
        <v>1.1758999999999999</v>
      </c>
      <c r="AP250" s="1">
        <v>1304.76</v>
      </c>
      <c r="AQ250" s="1">
        <v>2066.25</v>
      </c>
      <c r="AR250" s="1">
        <v>5592.19</v>
      </c>
      <c r="AS250">
        <v>515.58000000000004</v>
      </c>
      <c r="AT250">
        <v>364.07</v>
      </c>
      <c r="AU250" s="1">
        <v>9842.85</v>
      </c>
      <c r="AV250" s="1">
        <v>5760.88</v>
      </c>
      <c r="AW250">
        <v>0.49880000000000002</v>
      </c>
      <c r="AX250" s="1">
        <v>3762.87</v>
      </c>
      <c r="AY250">
        <v>0.32579999999999998</v>
      </c>
      <c r="AZ250" s="1">
        <v>1357.42</v>
      </c>
      <c r="BA250">
        <v>0.11749999999999999</v>
      </c>
      <c r="BB250">
        <v>668.66</v>
      </c>
      <c r="BC250">
        <v>5.79E-2</v>
      </c>
      <c r="BD250" s="1">
        <v>11549.83</v>
      </c>
      <c r="BE250" s="1">
        <v>5290.53</v>
      </c>
      <c r="BF250">
        <v>1.6497999999999999</v>
      </c>
      <c r="BG250">
        <v>0.53239999999999998</v>
      </c>
      <c r="BH250">
        <v>0.22439999999999999</v>
      </c>
      <c r="BI250">
        <v>0.18559999999999999</v>
      </c>
      <c r="BJ250">
        <v>3.8600000000000002E-2</v>
      </c>
      <c r="BK250">
        <v>1.9099999999999999E-2</v>
      </c>
    </row>
    <row r="251" spans="1:63" x14ac:dyDescent="0.25">
      <c r="A251" t="s">
        <v>250</v>
      </c>
      <c r="B251">
        <v>45872</v>
      </c>
      <c r="C251">
        <v>109.1</v>
      </c>
      <c r="D251">
        <v>16.03</v>
      </c>
      <c r="E251" s="1">
        <v>1748.79</v>
      </c>
      <c r="F251" s="1">
        <v>1648.99</v>
      </c>
      <c r="G251">
        <v>2.8999999999999998E-3</v>
      </c>
      <c r="H251">
        <v>6.9999999999999999E-4</v>
      </c>
      <c r="I251">
        <v>7.4000000000000003E-3</v>
      </c>
      <c r="J251">
        <v>1.1000000000000001E-3</v>
      </c>
      <c r="K251">
        <v>1.89E-2</v>
      </c>
      <c r="L251">
        <v>0.94699999999999995</v>
      </c>
      <c r="M251">
        <v>2.2100000000000002E-2</v>
      </c>
      <c r="N251">
        <v>0.42920000000000003</v>
      </c>
      <c r="O251">
        <v>2.3999999999999998E-3</v>
      </c>
      <c r="P251">
        <v>0.1361</v>
      </c>
      <c r="Q251" s="1">
        <v>52087.95</v>
      </c>
      <c r="R251">
        <v>0.26819999999999999</v>
      </c>
      <c r="S251">
        <v>0.16689999999999999</v>
      </c>
      <c r="T251">
        <v>0.56489999999999996</v>
      </c>
      <c r="U251">
        <v>12.24</v>
      </c>
      <c r="V251" s="1">
        <v>70070.33</v>
      </c>
      <c r="W251">
        <v>138.15</v>
      </c>
      <c r="X251" s="1">
        <v>142007.46</v>
      </c>
      <c r="Y251">
        <v>0.82450000000000001</v>
      </c>
      <c r="Z251">
        <v>0.1206</v>
      </c>
      <c r="AA251">
        <v>5.4899999999999997E-2</v>
      </c>
      <c r="AB251">
        <v>0.17549999999999999</v>
      </c>
      <c r="AC251">
        <v>142.01</v>
      </c>
      <c r="AD251" s="1">
        <v>3865.52</v>
      </c>
      <c r="AE251">
        <v>496.47</v>
      </c>
      <c r="AF251" s="13">
        <v>132037.37</v>
      </c>
      <c r="AG251" s="79" t="s">
        <v>759</v>
      </c>
      <c r="AH251" s="1">
        <v>32496</v>
      </c>
      <c r="AI251" s="1">
        <v>50663.09</v>
      </c>
      <c r="AJ251">
        <v>43.87</v>
      </c>
      <c r="AK251">
        <v>25.81</v>
      </c>
      <c r="AL251">
        <v>32.4</v>
      </c>
      <c r="AM251">
        <v>4.4000000000000004</v>
      </c>
      <c r="AN251" s="1">
        <v>1218.23</v>
      </c>
      <c r="AO251">
        <v>1.0840000000000001</v>
      </c>
      <c r="AP251" s="1">
        <v>1351.86</v>
      </c>
      <c r="AQ251" s="1">
        <v>2058.59</v>
      </c>
      <c r="AR251" s="1">
        <v>5641.9</v>
      </c>
      <c r="AS251">
        <v>507.89</v>
      </c>
      <c r="AT251">
        <v>237.89</v>
      </c>
      <c r="AU251" s="1">
        <v>9798.1200000000008</v>
      </c>
      <c r="AV251" s="1">
        <v>5865.35</v>
      </c>
      <c r="AW251">
        <v>0.49659999999999999</v>
      </c>
      <c r="AX251" s="1">
        <v>4035.06</v>
      </c>
      <c r="AY251">
        <v>0.3417</v>
      </c>
      <c r="AZ251" s="1">
        <v>1171.19</v>
      </c>
      <c r="BA251">
        <v>9.9199999999999997E-2</v>
      </c>
      <c r="BB251">
        <v>738.24</v>
      </c>
      <c r="BC251">
        <v>6.25E-2</v>
      </c>
      <c r="BD251" s="1">
        <v>11809.84</v>
      </c>
      <c r="BE251" s="1">
        <v>4528.0200000000004</v>
      </c>
      <c r="BF251">
        <v>1.3919999999999999</v>
      </c>
      <c r="BG251">
        <v>0.52090000000000003</v>
      </c>
      <c r="BH251">
        <v>0.21629999999999999</v>
      </c>
      <c r="BI251">
        <v>0.2019</v>
      </c>
      <c r="BJ251">
        <v>3.9300000000000002E-2</v>
      </c>
      <c r="BK251">
        <v>2.1700000000000001E-2</v>
      </c>
    </row>
    <row r="252" spans="1:63" x14ac:dyDescent="0.25">
      <c r="A252" t="s">
        <v>251</v>
      </c>
      <c r="B252">
        <v>48256</v>
      </c>
      <c r="C252">
        <v>107.67</v>
      </c>
      <c r="D252">
        <v>12.99</v>
      </c>
      <c r="E252" s="1">
        <v>1398.78</v>
      </c>
      <c r="F252" s="1">
        <v>1313.39</v>
      </c>
      <c r="G252">
        <v>3.5000000000000001E-3</v>
      </c>
      <c r="H252">
        <v>5.9999999999999995E-4</v>
      </c>
      <c r="I252">
        <v>9.1999999999999998E-3</v>
      </c>
      <c r="J252">
        <v>1E-3</v>
      </c>
      <c r="K252">
        <v>1.5100000000000001E-2</v>
      </c>
      <c r="L252">
        <v>0.94640000000000002</v>
      </c>
      <c r="M252">
        <v>2.41E-2</v>
      </c>
      <c r="N252">
        <v>0.42630000000000001</v>
      </c>
      <c r="O252">
        <v>3.3E-3</v>
      </c>
      <c r="P252">
        <v>0.14549999999999999</v>
      </c>
      <c r="Q252" s="1">
        <v>51127.85</v>
      </c>
      <c r="R252">
        <v>0.3175</v>
      </c>
      <c r="S252">
        <v>0.1817</v>
      </c>
      <c r="T252">
        <v>0.50090000000000001</v>
      </c>
      <c r="U252">
        <v>9.5299999999999994</v>
      </c>
      <c r="V252" s="1">
        <v>75636.28</v>
      </c>
      <c r="W252">
        <v>141.65</v>
      </c>
      <c r="X252" s="1">
        <v>186478.89</v>
      </c>
      <c r="Y252">
        <v>0.69710000000000005</v>
      </c>
      <c r="Z252">
        <v>0.18390000000000001</v>
      </c>
      <c r="AA252">
        <v>0.1191</v>
      </c>
      <c r="AB252">
        <v>0.3029</v>
      </c>
      <c r="AC252">
        <v>186.48</v>
      </c>
      <c r="AD252" s="1">
        <v>5246.48</v>
      </c>
      <c r="AE252">
        <v>519.41</v>
      </c>
      <c r="AF252" s="13">
        <v>169897.53</v>
      </c>
      <c r="AG252" s="79" t="s">
        <v>759</v>
      </c>
      <c r="AH252" s="1">
        <v>32739</v>
      </c>
      <c r="AI252" s="1">
        <v>54191.05</v>
      </c>
      <c r="AJ252">
        <v>41.08</v>
      </c>
      <c r="AK252">
        <v>24.95</v>
      </c>
      <c r="AL252">
        <v>29.08</v>
      </c>
      <c r="AM252">
        <v>3.79</v>
      </c>
      <c r="AN252" s="1">
        <v>1322.61</v>
      </c>
      <c r="AO252">
        <v>1.0418000000000001</v>
      </c>
      <c r="AP252" s="1">
        <v>1461.45</v>
      </c>
      <c r="AQ252" s="1">
        <v>2165.27</v>
      </c>
      <c r="AR252" s="1">
        <v>5864.55</v>
      </c>
      <c r="AS252">
        <v>529.41</v>
      </c>
      <c r="AT252">
        <v>394.24</v>
      </c>
      <c r="AU252" s="1">
        <v>10414.91</v>
      </c>
      <c r="AV252" s="1">
        <v>5406.01</v>
      </c>
      <c r="AW252">
        <v>0.41510000000000002</v>
      </c>
      <c r="AX252" s="1">
        <v>5390.33</v>
      </c>
      <c r="AY252">
        <v>0.4138</v>
      </c>
      <c r="AZ252" s="1">
        <v>1267.55</v>
      </c>
      <c r="BA252">
        <v>9.7299999999999998E-2</v>
      </c>
      <c r="BB252">
        <v>960.95</v>
      </c>
      <c r="BC252">
        <v>7.3800000000000004E-2</v>
      </c>
      <c r="BD252" s="1">
        <v>13024.84</v>
      </c>
      <c r="BE252" s="1">
        <v>3716.39</v>
      </c>
      <c r="BF252">
        <v>0.89219999999999999</v>
      </c>
      <c r="BG252">
        <v>0.50349999999999995</v>
      </c>
      <c r="BH252">
        <v>0.2175</v>
      </c>
      <c r="BI252">
        <v>0.2172</v>
      </c>
      <c r="BJ252">
        <v>3.3799999999999997E-2</v>
      </c>
      <c r="BK252">
        <v>2.7900000000000001E-2</v>
      </c>
    </row>
    <row r="253" spans="1:63" x14ac:dyDescent="0.25">
      <c r="A253" t="s">
        <v>252</v>
      </c>
      <c r="B253">
        <v>48686</v>
      </c>
      <c r="C253">
        <v>38.9</v>
      </c>
      <c r="D253">
        <v>32.89</v>
      </c>
      <c r="E253" s="1">
        <v>1279.57</v>
      </c>
      <c r="F253" s="1">
        <v>1131.73</v>
      </c>
      <c r="G253">
        <v>3.5999999999999999E-3</v>
      </c>
      <c r="H253">
        <v>5.0000000000000001E-4</v>
      </c>
      <c r="I253">
        <v>0.2722</v>
      </c>
      <c r="J253">
        <v>1.4E-3</v>
      </c>
      <c r="K253">
        <v>7.6600000000000001E-2</v>
      </c>
      <c r="L253">
        <v>0.56730000000000003</v>
      </c>
      <c r="M253">
        <v>7.8399999999999997E-2</v>
      </c>
      <c r="N253">
        <v>0.86399999999999999</v>
      </c>
      <c r="O253">
        <v>1.7899999999999999E-2</v>
      </c>
      <c r="P253">
        <v>0.16950000000000001</v>
      </c>
      <c r="Q253" s="1">
        <v>51937.56</v>
      </c>
      <c r="R253">
        <v>0.36180000000000001</v>
      </c>
      <c r="S253">
        <v>0.15229999999999999</v>
      </c>
      <c r="T253">
        <v>0.4859</v>
      </c>
      <c r="U253">
        <v>11.34</v>
      </c>
      <c r="V253" s="1">
        <v>69513.56</v>
      </c>
      <c r="W253">
        <v>109.65</v>
      </c>
      <c r="X253" s="1">
        <v>94633.89</v>
      </c>
      <c r="Y253">
        <v>0.67959999999999998</v>
      </c>
      <c r="Z253">
        <v>0.2475</v>
      </c>
      <c r="AA253">
        <v>7.2900000000000006E-2</v>
      </c>
      <c r="AB253">
        <v>0.32040000000000002</v>
      </c>
      <c r="AC253">
        <v>94.63</v>
      </c>
      <c r="AD253" s="1">
        <v>3317.43</v>
      </c>
      <c r="AE253">
        <v>418.86</v>
      </c>
      <c r="AF253" s="13">
        <v>89797.95</v>
      </c>
      <c r="AG253" s="79" t="s">
        <v>759</v>
      </c>
      <c r="AH253" s="1">
        <v>27992</v>
      </c>
      <c r="AI253" s="1">
        <v>41034.33</v>
      </c>
      <c r="AJ253">
        <v>45.91</v>
      </c>
      <c r="AK253">
        <v>32.86</v>
      </c>
      <c r="AL253">
        <v>37.47</v>
      </c>
      <c r="AM253">
        <v>4.59</v>
      </c>
      <c r="AN253">
        <v>501.99</v>
      </c>
      <c r="AO253">
        <v>1.0503</v>
      </c>
      <c r="AP253" s="1">
        <v>1636.07</v>
      </c>
      <c r="AQ253" s="1">
        <v>2336.1799999999998</v>
      </c>
      <c r="AR253" s="1">
        <v>6355.75</v>
      </c>
      <c r="AS253">
        <v>574.35</v>
      </c>
      <c r="AT253">
        <v>338.33</v>
      </c>
      <c r="AU253" s="1">
        <v>11240.67</v>
      </c>
      <c r="AV253" s="1">
        <v>8788.44</v>
      </c>
      <c r="AW253">
        <v>0.60970000000000002</v>
      </c>
      <c r="AX253" s="1">
        <v>3089.84</v>
      </c>
      <c r="AY253">
        <v>0.21440000000000001</v>
      </c>
      <c r="AZ253">
        <v>986.67</v>
      </c>
      <c r="BA253">
        <v>6.8500000000000005E-2</v>
      </c>
      <c r="BB253" s="1">
        <v>1548.24</v>
      </c>
      <c r="BC253">
        <v>0.1074</v>
      </c>
      <c r="BD253" s="1">
        <v>14413.19</v>
      </c>
      <c r="BE253" s="1">
        <v>5956.31</v>
      </c>
      <c r="BF253">
        <v>2.6815000000000002</v>
      </c>
      <c r="BG253">
        <v>0.48159999999999997</v>
      </c>
      <c r="BH253">
        <v>0.19939999999999999</v>
      </c>
      <c r="BI253">
        <v>0.2621</v>
      </c>
      <c r="BJ253">
        <v>3.4099999999999998E-2</v>
      </c>
      <c r="BK253">
        <v>2.2700000000000001E-2</v>
      </c>
    </row>
    <row r="254" spans="1:63" x14ac:dyDescent="0.25">
      <c r="A254" t="s">
        <v>253</v>
      </c>
      <c r="B254">
        <v>49338</v>
      </c>
      <c r="C254">
        <v>57.76</v>
      </c>
      <c r="D254">
        <v>9.91</v>
      </c>
      <c r="E254">
        <v>572.37</v>
      </c>
      <c r="F254">
        <v>613.09</v>
      </c>
      <c r="G254">
        <v>2.3E-3</v>
      </c>
      <c r="H254">
        <v>1E-3</v>
      </c>
      <c r="I254">
        <v>5.1999999999999998E-3</v>
      </c>
      <c r="J254">
        <v>1E-3</v>
      </c>
      <c r="K254">
        <v>1.26E-2</v>
      </c>
      <c r="L254">
        <v>0.96589999999999998</v>
      </c>
      <c r="M254">
        <v>1.21E-2</v>
      </c>
      <c r="N254">
        <v>0.23549999999999999</v>
      </c>
      <c r="O254">
        <v>1.2999999999999999E-3</v>
      </c>
      <c r="P254">
        <v>0.112</v>
      </c>
      <c r="Q254" s="1">
        <v>50341.760000000002</v>
      </c>
      <c r="R254">
        <v>0.32050000000000001</v>
      </c>
      <c r="S254">
        <v>0.1653</v>
      </c>
      <c r="T254">
        <v>0.51419999999999999</v>
      </c>
      <c r="U254">
        <v>5.6</v>
      </c>
      <c r="V254" s="1">
        <v>66753.990000000005</v>
      </c>
      <c r="W254">
        <v>99.99</v>
      </c>
      <c r="X254" s="1">
        <v>156821.82999999999</v>
      </c>
      <c r="Y254">
        <v>0.92159999999999997</v>
      </c>
      <c r="Z254">
        <v>3.9199999999999999E-2</v>
      </c>
      <c r="AA254">
        <v>3.9199999999999999E-2</v>
      </c>
      <c r="AB254">
        <v>7.8399999999999997E-2</v>
      </c>
      <c r="AC254">
        <v>156.82</v>
      </c>
      <c r="AD254" s="1">
        <v>3753.6</v>
      </c>
      <c r="AE254">
        <v>532.26</v>
      </c>
      <c r="AF254" s="13">
        <v>123276.71</v>
      </c>
      <c r="AG254" s="79" t="s">
        <v>759</v>
      </c>
      <c r="AH254" s="1">
        <v>35924</v>
      </c>
      <c r="AI254" s="1">
        <v>54071.21</v>
      </c>
      <c r="AJ254">
        <v>35.69</v>
      </c>
      <c r="AK254">
        <v>23.21</v>
      </c>
      <c r="AL254">
        <v>26.44</v>
      </c>
      <c r="AM254">
        <v>5.03</v>
      </c>
      <c r="AN254" s="1">
        <v>1694.59</v>
      </c>
      <c r="AO254">
        <v>1.4275</v>
      </c>
      <c r="AP254" s="1">
        <v>1424.37</v>
      </c>
      <c r="AQ254" s="1">
        <v>1975.5</v>
      </c>
      <c r="AR254" s="1">
        <v>5810.13</v>
      </c>
      <c r="AS254">
        <v>428.5</v>
      </c>
      <c r="AT254">
        <v>390.32</v>
      </c>
      <c r="AU254" s="1">
        <v>10028.81</v>
      </c>
      <c r="AV254" s="1">
        <v>6065.31</v>
      </c>
      <c r="AW254">
        <v>0.48259999999999997</v>
      </c>
      <c r="AX254" s="1">
        <v>4189.42</v>
      </c>
      <c r="AY254">
        <v>0.33329999999999999</v>
      </c>
      <c r="AZ254" s="1">
        <v>1738.57</v>
      </c>
      <c r="BA254">
        <v>0.13830000000000001</v>
      </c>
      <c r="BB254">
        <v>574.47</v>
      </c>
      <c r="BC254">
        <v>4.5699999999999998E-2</v>
      </c>
      <c r="BD254" s="1">
        <v>12567.76</v>
      </c>
      <c r="BE254" s="1">
        <v>6163.58</v>
      </c>
      <c r="BF254">
        <v>1.8809</v>
      </c>
      <c r="BG254">
        <v>0.53510000000000002</v>
      </c>
      <c r="BH254">
        <v>0.20860000000000001</v>
      </c>
      <c r="BI254">
        <v>0.19450000000000001</v>
      </c>
      <c r="BJ254">
        <v>3.7400000000000003E-2</v>
      </c>
      <c r="BK254">
        <v>2.4299999999999999E-2</v>
      </c>
    </row>
    <row r="255" spans="1:63" x14ac:dyDescent="0.25">
      <c r="A255" t="s">
        <v>254</v>
      </c>
      <c r="B255">
        <v>47985</v>
      </c>
      <c r="C255">
        <v>60.52</v>
      </c>
      <c r="D255">
        <v>26.67</v>
      </c>
      <c r="E255" s="1">
        <v>1614.43</v>
      </c>
      <c r="F255" s="1">
        <v>1591.3</v>
      </c>
      <c r="G255">
        <v>7.4999999999999997E-3</v>
      </c>
      <c r="H255">
        <v>6.9999999999999999E-4</v>
      </c>
      <c r="I255">
        <v>8.6999999999999994E-3</v>
      </c>
      <c r="J255">
        <v>1.8E-3</v>
      </c>
      <c r="K255">
        <v>2.1700000000000001E-2</v>
      </c>
      <c r="L255">
        <v>0.9345</v>
      </c>
      <c r="M255">
        <v>2.5100000000000001E-2</v>
      </c>
      <c r="N255">
        <v>0.27510000000000001</v>
      </c>
      <c r="O255">
        <v>5.4999999999999997E-3</v>
      </c>
      <c r="P255">
        <v>0.1103</v>
      </c>
      <c r="Q255" s="1">
        <v>54370.58</v>
      </c>
      <c r="R255">
        <v>0.30880000000000002</v>
      </c>
      <c r="S255">
        <v>0.17460000000000001</v>
      </c>
      <c r="T255">
        <v>0.51659999999999995</v>
      </c>
      <c r="U255">
        <v>12.04</v>
      </c>
      <c r="V255" s="1">
        <v>72377.09</v>
      </c>
      <c r="W255">
        <v>129.94</v>
      </c>
      <c r="X255" s="1">
        <v>166849.16</v>
      </c>
      <c r="Y255">
        <v>0.81240000000000001</v>
      </c>
      <c r="Z255">
        <v>0.13</v>
      </c>
      <c r="AA255">
        <v>5.7599999999999998E-2</v>
      </c>
      <c r="AB255">
        <v>0.18759999999999999</v>
      </c>
      <c r="AC255">
        <v>166.85</v>
      </c>
      <c r="AD255" s="1">
        <v>5332.71</v>
      </c>
      <c r="AE255">
        <v>622.75</v>
      </c>
      <c r="AF255" s="13">
        <v>160405.94</v>
      </c>
      <c r="AG255" s="79" t="s">
        <v>759</v>
      </c>
      <c r="AH255" s="1">
        <v>36664</v>
      </c>
      <c r="AI255" s="1">
        <v>59691.040000000001</v>
      </c>
      <c r="AJ255">
        <v>49.58</v>
      </c>
      <c r="AK255">
        <v>30.53</v>
      </c>
      <c r="AL255">
        <v>33.85</v>
      </c>
      <c r="AM255">
        <v>4.93</v>
      </c>
      <c r="AN255" s="1">
        <v>1665.32</v>
      </c>
      <c r="AO255">
        <v>0.98570000000000002</v>
      </c>
      <c r="AP255" s="1">
        <v>1289.33</v>
      </c>
      <c r="AQ255" s="1">
        <v>1802.41</v>
      </c>
      <c r="AR255" s="1">
        <v>5520.3</v>
      </c>
      <c r="AS255">
        <v>472.52</v>
      </c>
      <c r="AT255">
        <v>321.82</v>
      </c>
      <c r="AU255" s="1">
        <v>9406.39</v>
      </c>
      <c r="AV255" s="1">
        <v>4462.3900000000003</v>
      </c>
      <c r="AW255">
        <v>0.39129999999999998</v>
      </c>
      <c r="AX255" s="1">
        <v>5139.97</v>
      </c>
      <c r="AY255">
        <v>0.45069999999999999</v>
      </c>
      <c r="AZ255" s="1">
        <v>1216.04</v>
      </c>
      <c r="BA255">
        <v>0.1066</v>
      </c>
      <c r="BB255">
        <v>585.11</v>
      </c>
      <c r="BC255">
        <v>5.1299999999999998E-2</v>
      </c>
      <c r="BD255" s="1">
        <v>11403.51</v>
      </c>
      <c r="BE255" s="1">
        <v>3375.69</v>
      </c>
      <c r="BF255">
        <v>0.73470000000000002</v>
      </c>
      <c r="BG255">
        <v>0.54849999999999999</v>
      </c>
      <c r="BH255">
        <v>0.20979999999999999</v>
      </c>
      <c r="BI255">
        <v>0.18679999999999999</v>
      </c>
      <c r="BJ255">
        <v>3.7199999999999997E-2</v>
      </c>
      <c r="BK255">
        <v>1.77E-2</v>
      </c>
    </row>
    <row r="256" spans="1:63" x14ac:dyDescent="0.25">
      <c r="A256" t="s">
        <v>255</v>
      </c>
      <c r="B256">
        <v>48264</v>
      </c>
      <c r="C256">
        <v>74.430000000000007</v>
      </c>
      <c r="D256">
        <v>25.22</v>
      </c>
      <c r="E256" s="1">
        <v>1877.13</v>
      </c>
      <c r="F256" s="1">
        <v>1831.73</v>
      </c>
      <c r="G256">
        <v>7.7000000000000002E-3</v>
      </c>
      <c r="H256">
        <v>5.0000000000000001E-4</v>
      </c>
      <c r="I256">
        <v>1.06E-2</v>
      </c>
      <c r="J256">
        <v>1.4E-3</v>
      </c>
      <c r="K256">
        <v>2.1399999999999999E-2</v>
      </c>
      <c r="L256">
        <v>0.93279999999999996</v>
      </c>
      <c r="M256">
        <v>2.5600000000000001E-2</v>
      </c>
      <c r="N256">
        <v>0.29120000000000001</v>
      </c>
      <c r="O256">
        <v>5.4000000000000003E-3</v>
      </c>
      <c r="P256">
        <v>0.1137</v>
      </c>
      <c r="Q256" s="1">
        <v>55106.400000000001</v>
      </c>
      <c r="R256">
        <v>0.31790000000000002</v>
      </c>
      <c r="S256">
        <v>0.17519999999999999</v>
      </c>
      <c r="T256">
        <v>0.50690000000000002</v>
      </c>
      <c r="U256">
        <v>13.96</v>
      </c>
      <c r="V256" s="1">
        <v>71763.850000000006</v>
      </c>
      <c r="W256">
        <v>130.16999999999999</v>
      </c>
      <c r="X256" s="1">
        <v>160233.32</v>
      </c>
      <c r="Y256">
        <v>0.83309999999999995</v>
      </c>
      <c r="Z256">
        <v>0.1168</v>
      </c>
      <c r="AA256">
        <v>0.05</v>
      </c>
      <c r="AB256">
        <v>0.16689999999999999</v>
      </c>
      <c r="AC256">
        <v>160.22999999999999</v>
      </c>
      <c r="AD256" s="1">
        <v>5071.71</v>
      </c>
      <c r="AE256">
        <v>625.04999999999995</v>
      </c>
      <c r="AF256" s="13">
        <v>159495.47</v>
      </c>
      <c r="AG256" s="79" t="s">
        <v>759</v>
      </c>
      <c r="AH256" s="1">
        <v>37399</v>
      </c>
      <c r="AI256" s="1">
        <v>59654.33</v>
      </c>
      <c r="AJ256">
        <v>47.15</v>
      </c>
      <c r="AK256">
        <v>30.78</v>
      </c>
      <c r="AL256">
        <v>33.43</v>
      </c>
      <c r="AM256">
        <v>4.54</v>
      </c>
      <c r="AN256" s="1">
        <v>1482.68</v>
      </c>
      <c r="AO256">
        <v>0.99350000000000005</v>
      </c>
      <c r="AP256" s="1">
        <v>1250.6300000000001</v>
      </c>
      <c r="AQ256" s="1">
        <v>1850.13</v>
      </c>
      <c r="AR256" s="1">
        <v>5603.92</v>
      </c>
      <c r="AS256">
        <v>504.56</v>
      </c>
      <c r="AT256">
        <v>340.37</v>
      </c>
      <c r="AU256" s="1">
        <v>9549.6200000000008</v>
      </c>
      <c r="AV256" s="1">
        <v>4741.8100000000004</v>
      </c>
      <c r="AW256">
        <v>0.41549999999999998</v>
      </c>
      <c r="AX256" s="1">
        <v>4955.71</v>
      </c>
      <c r="AY256">
        <v>0.43430000000000002</v>
      </c>
      <c r="AZ256" s="1">
        <v>1145.45</v>
      </c>
      <c r="BA256">
        <v>0.1004</v>
      </c>
      <c r="BB256">
        <v>568.6</v>
      </c>
      <c r="BC256">
        <v>4.9799999999999997E-2</v>
      </c>
      <c r="BD256" s="1">
        <v>11411.57</v>
      </c>
      <c r="BE256" s="1">
        <v>3724.01</v>
      </c>
      <c r="BF256">
        <v>0.82410000000000005</v>
      </c>
      <c r="BG256">
        <v>0.54769999999999996</v>
      </c>
      <c r="BH256">
        <v>0.21529999999999999</v>
      </c>
      <c r="BI256">
        <v>0.18260000000000001</v>
      </c>
      <c r="BJ256">
        <v>3.7600000000000001E-2</v>
      </c>
      <c r="BK256">
        <v>1.6899999999999998E-2</v>
      </c>
    </row>
    <row r="257" spans="1:63" x14ac:dyDescent="0.25">
      <c r="A257" t="s">
        <v>256</v>
      </c>
      <c r="B257">
        <v>50179</v>
      </c>
      <c r="C257">
        <v>95.24</v>
      </c>
      <c r="D257">
        <v>10.15</v>
      </c>
      <c r="E257">
        <v>966.39</v>
      </c>
      <c r="F257">
        <v>937.67</v>
      </c>
      <c r="G257">
        <v>2.0999999999999999E-3</v>
      </c>
      <c r="H257">
        <v>6.9999999999999999E-4</v>
      </c>
      <c r="I257">
        <v>4.1999999999999997E-3</v>
      </c>
      <c r="J257">
        <v>8.9999999999999998E-4</v>
      </c>
      <c r="K257">
        <v>1.0200000000000001E-2</v>
      </c>
      <c r="L257">
        <v>0.9677</v>
      </c>
      <c r="M257">
        <v>1.4200000000000001E-2</v>
      </c>
      <c r="N257">
        <v>0.40400000000000003</v>
      </c>
      <c r="O257">
        <v>6.9999999999999999E-4</v>
      </c>
      <c r="P257">
        <v>0.1389</v>
      </c>
      <c r="Q257" s="1">
        <v>49922.12</v>
      </c>
      <c r="R257">
        <v>0.28670000000000001</v>
      </c>
      <c r="S257">
        <v>0.15640000000000001</v>
      </c>
      <c r="T257">
        <v>0.55700000000000005</v>
      </c>
      <c r="U257">
        <v>7.84</v>
      </c>
      <c r="V257" s="1">
        <v>63588.75</v>
      </c>
      <c r="W257">
        <v>118.71</v>
      </c>
      <c r="X257" s="1">
        <v>141316.37</v>
      </c>
      <c r="Y257">
        <v>0.878</v>
      </c>
      <c r="Z257">
        <v>6.1899999999999997E-2</v>
      </c>
      <c r="AA257">
        <v>6.0100000000000001E-2</v>
      </c>
      <c r="AB257">
        <v>0.122</v>
      </c>
      <c r="AC257">
        <v>141.32</v>
      </c>
      <c r="AD257" s="1">
        <v>3638.13</v>
      </c>
      <c r="AE257">
        <v>479.02</v>
      </c>
      <c r="AF257" s="13">
        <v>122395.42</v>
      </c>
      <c r="AG257" s="79" t="s">
        <v>759</v>
      </c>
      <c r="AH257" s="1">
        <v>32627</v>
      </c>
      <c r="AI257" s="1">
        <v>49299.46</v>
      </c>
      <c r="AJ257">
        <v>39.83</v>
      </c>
      <c r="AK257">
        <v>24.51</v>
      </c>
      <c r="AL257">
        <v>27.62</v>
      </c>
      <c r="AM257">
        <v>4.3</v>
      </c>
      <c r="AN257" s="1">
        <v>1260.7</v>
      </c>
      <c r="AO257">
        <v>1.1509</v>
      </c>
      <c r="AP257" s="1">
        <v>1412.54</v>
      </c>
      <c r="AQ257" s="1">
        <v>2096.21</v>
      </c>
      <c r="AR257" s="1">
        <v>5605.59</v>
      </c>
      <c r="AS257">
        <v>458.26</v>
      </c>
      <c r="AT257">
        <v>300.11</v>
      </c>
      <c r="AU257" s="1">
        <v>9872.7000000000007</v>
      </c>
      <c r="AV257" s="1">
        <v>6435.29</v>
      </c>
      <c r="AW257">
        <v>0.52580000000000005</v>
      </c>
      <c r="AX257" s="1">
        <v>3665.34</v>
      </c>
      <c r="AY257">
        <v>0.29949999999999999</v>
      </c>
      <c r="AZ257" s="1">
        <v>1326.63</v>
      </c>
      <c r="BA257">
        <v>0.1084</v>
      </c>
      <c r="BB257">
        <v>810.9</v>
      </c>
      <c r="BC257">
        <v>6.6299999999999998E-2</v>
      </c>
      <c r="BD257" s="1">
        <v>12238.15</v>
      </c>
      <c r="BE257" s="1">
        <v>5523.88</v>
      </c>
      <c r="BF257">
        <v>1.8120000000000001</v>
      </c>
      <c r="BG257">
        <v>0.51049999999999995</v>
      </c>
      <c r="BH257">
        <v>0.2203</v>
      </c>
      <c r="BI257">
        <v>0.2132</v>
      </c>
      <c r="BJ257">
        <v>3.61E-2</v>
      </c>
      <c r="BK257">
        <v>1.9900000000000001E-2</v>
      </c>
    </row>
    <row r="258" spans="1:63" x14ac:dyDescent="0.25">
      <c r="A258" t="s">
        <v>257</v>
      </c>
      <c r="B258">
        <v>49346</v>
      </c>
      <c r="C258">
        <v>46.4</v>
      </c>
      <c r="D258">
        <v>22.8</v>
      </c>
      <c r="E258" s="1">
        <v>1007.49</v>
      </c>
      <c r="F258" s="1">
        <v>1018.66</v>
      </c>
      <c r="G258">
        <v>1.54E-2</v>
      </c>
      <c r="H258">
        <v>5.9999999999999995E-4</v>
      </c>
      <c r="I258">
        <v>0.1459</v>
      </c>
      <c r="J258">
        <v>8.0000000000000004E-4</v>
      </c>
      <c r="K258">
        <v>7.3899999999999993E-2</v>
      </c>
      <c r="L258">
        <v>0.71360000000000001</v>
      </c>
      <c r="M258">
        <v>4.9700000000000001E-2</v>
      </c>
      <c r="N258">
        <v>0.31319999999999998</v>
      </c>
      <c r="O258">
        <v>2.69E-2</v>
      </c>
      <c r="P258">
        <v>0.1241</v>
      </c>
      <c r="Q258" s="1">
        <v>55063.3</v>
      </c>
      <c r="R258">
        <v>0.32119999999999999</v>
      </c>
      <c r="S258">
        <v>0.1913</v>
      </c>
      <c r="T258">
        <v>0.48749999999999999</v>
      </c>
      <c r="U258">
        <v>9.14</v>
      </c>
      <c r="V258" s="1">
        <v>68734.399999999994</v>
      </c>
      <c r="W258">
        <v>107.95</v>
      </c>
      <c r="X258" s="1">
        <v>159139.24</v>
      </c>
      <c r="Y258">
        <v>0.79420000000000002</v>
      </c>
      <c r="Z258">
        <v>0.16220000000000001</v>
      </c>
      <c r="AA258">
        <v>4.36E-2</v>
      </c>
      <c r="AB258">
        <v>0.20580000000000001</v>
      </c>
      <c r="AC258">
        <v>159.13999999999999</v>
      </c>
      <c r="AD258" s="1">
        <v>5744.84</v>
      </c>
      <c r="AE258">
        <v>727.27</v>
      </c>
      <c r="AF258" s="13">
        <v>141554.26999999999</v>
      </c>
      <c r="AG258" s="79" t="s">
        <v>759</v>
      </c>
      <c r="AH258" s="1">
        <v>34987</v>
      </c>
      <c r="AI258" s="1">
        <v>61849.58</v>
      </c>
      <c r="AJ258">
        <v>49.3</v>
      </c>
      <c r="AK258">
        <v>31.29</v>
      </c>
      <c r="AL258">
        <v>36.229999999999997</v>
      </c>
      <c r="AM258">
        <v>4.7300000000000004</v>
      </c>
      <c r="AN258" s="1">
        <v>1919.75</v>
      </c>
      <c r="AO258">
        <v>1.1584000000000001</v>
      </c>
      <c r="AP258" s="1">
        <v>1532.94</v>
      </c>
      <c r="AQ258" s="1">
        <v>1971.22</v>
      </c>
      <c r="AR258" s="1">
        <v>6238.45</v>
      </c>
      <c r="AS258">
        <v>580.83000000000004</v>
      </c>
      <c r="AT258">
        <v>309.25</v>
      </c>
      <c r="AU258" s="1">
        <v>10632.69</v>
      </c>
      <c r="AV258" s="1">
        <v>4835.1499999999996</v>
      </c>
      <c r="AW258">
        <v>0.38479999999999998</v>
      </c>
      <c r="AX258" s="1">
        <v>5672.72</v>
      </c>
      <c r="AY258">
        <v>0.45140000000000002</v>
      </c>
      <c r="AZ258" s="1">
        <v>1411.63</v>
      </c>
      <c r="BA258">
        <v>0.1123</v>
      </c>
      <c r="BB258">
        <v>646.21</v>
      </c>
      <c r="BC258">
        <v>5.1400000000000001E-2</v>
      </c>
      <c r="BD258" s="1">
        <v>12565.71</v>
      </c>
      <c r="BE258" s="1">
        <v>3755.55</v>
      </c>
      <c r="BF258">
        <v>0.76139999999999997</v>
      </c>
      <c r="BG258">
        <v>0.54069999999999996</v>
      </c>
      <c r="BH258">
        <v>0.20860000000000001</v>
      </c>
      <c r="BI258">
        <v>0.19409999999999999</v>
      </c>
      <c r="BJ258">
        <v>3.85E-2</v>
      </c>
      <c r="BK258">
        <v>1.8100000000000002E-2</v>
      </c>
    </row>
    <row r="259" spans="1:63" x14ac:dyDescent="0.25">
      <c r="A259" t="s">
        <v>258</v>
      </c>
      <c r="B259">
        <v>47191</v>
      </c>
      <c r="C259">
        <v>32.049999999999997</v>
      </c>
      <c r="D259">
        <v>99.76</v>
      </c>
      <c r="E259" s="1">
        <v>3197.04</v>
      </c>
      <c r="F259" s="1">
        <v>3110.06</v>
      </c>
      <c r="G259">
        <v>2.9899999999999999E-2</v>
      </c>
      <c r="H259">
        <v>6.9999999999999999E-4</v>
      </c>
      <c r="I259">
        <v>1.7899999999999999E-2</v>
      </c>
      <c r="J259">
        <v>8.0000000000000004E-4</v>
      </c>
      <c r="K259">
        <v>3.2800000000000003E-2</v>
      </c>
      <c r="L259">
        <v>0.89049999999999996</v>
      </c>
      <c r="M259">
        <v>2.7400000000000001E-2</v>
      </c>
      <c r="N259">
        <v>0.11260000000000001</v>
      </c>
      <c r="O259">
        <v>1.1299999999999999E-2</v>
      </c>
      <c r="P259">
        <v>9.6299999999999997E-2</v>
      </c>
      <c r="Q259" s="1">
        <v>64586.65</v>
      </c>
      <c r="R259">
        <v>0.2445</v>
      </c>
      <c r="S259">
        <v>0.20150000000000001</v>
      </c>
      <c r="T259">
        <v>0.55400000000000005</v>
      </c>
      <c r="U259">
        <v>18.07</v>
      </c>
      <c r="V259" s="1">
        <v>89024.18</v>
      </c>
      <c r="W259">
        <v>174.42</v>
      </c>
      <c r="X259" s="1">
        <v>220777.89</v>
      </c>
      <c r="Y259">
        <v>0.8337</v>
      </c>
      <c r="Z259">
        <v>0.13139999999999999</v>
      </c>
      <c r="AA259">
        <v>3.49E-2</v>
      </c>
      <c r="AB259">
        <v>0.1663</v>
      </c>
      <c r="AC259">
        <v>220.78</v>
      </c>
      <c r="AD259" s="1">
        <v>8785.4</v>
      </c>
      <c r="AE259" s="1">
        <v>1039.68</v>
      </c>
      <c r="AF259" s="13">
        <v>238126.7</v>
      </c>
      <c r="AG259" s="79" t="s">
        <v>759</v>
      </c>
      <c r="AH259" s="1">
        <v>51230</v>
      </c>
      <c r="AI259" s="1">
        <v>101210.83</v>
      </c>
      <c r="AJ259">
        <v>71.39</v>
      </c>
      <c r="AK259">
        <v>39.450000000000003</v>
      </c>
      <c r="AL259">
        <v>45.19</v>
      </c>
      <c r="AM259">
        <v>4.7</v>
      </c>
      <c r="AN259" s="1">
        <v>1482.08</v>
      </c>
      <c r="AO259">
        <v>0.66579999999999995</v>
      </c>
      <c r="AP259" s="1">
        <v>1356.43</v>
      </c>
      <c r="AQ259" s="1">
        <v>1945.89</v>
      </c>
      <c r="AR259" s="1">
        <v>6525.1</v>
      </c>
      <c r="AS259">
        <v>656.59</v>
      </c>
      <c r="AT259">
        <v>373.91</v>
      </c>
      <c r="AU259" s="1">
        <v>10857.93</v>
      </c>
      <c r="AV259" s="1">
        <v>2966.93</v>
      </c>
      <c r="AW259">
        <v>0.25130000000000002</v>
      </c>
      <c r="AX259" s="1">
        <v>7745.16</v>
      </c>
      <c r="AY259">
        <v>0.65610000000000002</v>
      </c>
      <c r="AZ259">
        <v>764.71</v>
      </c>
      <c r="BA259">
        <v>6.4799999999999996E-2</v>
      </c>
      <c r="BB259">
        <v>327.58999999999997</v>
      </c>
      <c r="BC259">
        <v>2.7799999999999998E-2</v>
      </c>
      <c r="BD259" s="1">
        <v>11804.39</v>
      </c>
      <c r="BE259" s="1">
        <v>1418.75</v>
      </c>
      <c r="BF259">
        <v>0.14399999999999999</v>
      </c>
      <c r="BG259">
        <v>0.58460000000000001</v>
      </c>
      <c r="BH259">
        <v>0.2177</v>
      </c>
      <c r="BI259">
        <v>0.14480000000000001</v>
      </c>
      <c r="BJ259">
        <v>3.56E-2</v>
      </c>
      <c r="BK259">
        <v>1.72E-2</v>
      </c>
    </row>
    <row r="260" spans="1:63" x14ac:dyDescent="0.25">
      <c r="A260" t="s">
        <v>259</v>
      </c>
      <c r="B260">
        <v>44164</v>
      </c>
      <c r="C260">
        <v>36.479999999999997</v>
      </c>
      <c r="D260">
        <v>91.36</v>
      </c>
      <c r="E260" s="1">
        <v>3332.56</v>
      </c>
      <c r="F260" s="1">
        <v>3200.68</v>
      </c>
      <c r="G260">
        <v>2.0899999999999998E-2</v>
      </c>
      <c r="H260">
        <v>8.0000000000000004E-4</v>
      </c>
      <c r="I260">
        <v>7.2999999999999995E-2</v>
      </c>
      <c r="J260">
        <v>1.2999999999999999E-3</v>
      </c>
      <c r="K260">
        <v>5.1700000000000003E-2</v>
      </c>
      <c r="L260">
        <v>0.79720000000000002</v>
      </c>
      <c r="M260">
        <v>5.5199999999999999E-2</v>
      </c>
      <c r="N260">
        <v>0.3952</v>
      </c>
      <c r="O260">
        <v>1.72E-2</v>
      </c>
      <c r="P260">
        <v>0.13450000000000001</v>
      </c>
      <c r="Q260" s="1">
        <v>60089.66</v>
      </c>
      <c r="R260">
        <v>0.26279999999999998</v>
      </c>
      <c r="S260">
        <v>0.1988</v>
      </c>
      <c r="T260">
        <v>0.53839999999999999</v>
      </c>
      <c r="U260">
        <v>21.41</v>
      </c>
      <c r="V260" s="1">
        <v>81865.39</v>
      </c>
      <c r="W260">
        <v>151.94</v>
      </c>
      <c r="X260" s="1">
        <v>170918.94</v>
      </c>
      <c r="Y260">
        <v>0.67720000000000002</v>
      </c>
      <c r="Z260">
        <v>0.2853</v>
      </c>
      <c r="AA260">
        <v>3.7499999999999999E-2</v>
      </c>
      <c r="AB260">
        <v>0.32279999999999998</v>
      </c>
      <c r="AC260">
        <v>170.92</v>
      </c>
      <c r="AD260" s="1">
        <v>7117.67</v>
      </c>
      <c r="AE260">
        <v>776.28</v>
      </c>
      <c r="AF260" s="13">
        <v>181075.96</v>
      </c>
      <c r="AG260" s="79" t="s">
        <v>759</v>
      </c>
      <c r="AH260" s="1">
        <v>35133</v>
      </c>
      <c r="AI260" s="1">
        <v>56861.4</v>
      </c>
      <c r="AJ260">
        <v>64.569999999999993</v>
      </c>
      <c r="AK260">
        <v>39.81</v>
      </c>
      <c r="AL260">
        <v>44.44</v>
      </c>
      <c r="AM260">
        <v>4.79</v>
      </c>
      <c r="AN260" s="1">
        <v>1741.45</v>
      </c>
      <c r="AO260">
        <v>1.0144</v>
      </c>
      <c r="AP260" s="1">
        <v>1395.34</v>
      </c>
      <c r="AQ260" s="1">
        <v>1914.34</v>
      </c>
      <c r="AR260" s="1">
        <v>6512.39</v>
      </c>
      <c r="AS260">
        <v>663.64</v>
      </c>
      <c r="AT260">
        <v>309.83</v>
      </c>
      <c r="AU260" s="1">
        <v>10795.55</v>
      </c>
      <c r="AV260" s="1">
        <v>4016.58</v>
      </c>
      <c r="AW260">
        <v>0.32340000000000002</v>
      </c>
      <c r="AX260" s="1">
        <v>6627.82</v>
      </c>
      <c r="AY260">
        <v>0.53359999999999996</v>
      </c>
      <c r="AZ260" s="1">
        <v>1011.65</v>
      </c>
      <c r="BA260">
        <v>8.14E-2</v>
      </c>
      <c r="BB260">
        <v>764.87</v>
      </c>
      <c r="BC260">
        <v>6.1600000000000002E-2</v>
      </c>
      <c r="BD260" s="1">
        <v>12420.91</v>
      </c>
      <c r="BE260" s="1">
        <v>2173.8000000000002</v>
      </c>
      <c r="BF260">
        <v>0.43530000000000002</v>
      </c>
      <c r="BG260">
        <v>0.56389999999999996</v>
      </c>
      <c r="BH260">
        <v>0.2218</v>
      </c>
      <c r="BI260">
        <v>0.16420000000000001</v>
      </c>
      <c r="BJ260">
        <v>3.2199999999999999E-2</v>
      </c>
      <c r="BK260">
        <v>1.7899999999999999E-2</v>
      </c>
    </row>
    <row r="261" spans="1:63" x14ac:dyDescent="0.25">
      <c r="A261" t="s">
        <v>260</v>
      </c>
      <c r="B261">
        <v>44172</v>
      </c>
      <c r="C261">
        <v>114.14</v>
      </c>
      <c r="D261">
        <v>15.54</v>
      </c>
      <c r="E261" s="1">
        <v>1774.17</v>
      </c>
      <c r="F261" s="1">
        <v>1683.97</v>
      </c>
      <c r="G261">
        <v>2.8999999999999998E-3</v>
      </c>
      <c r="H261">
        <v>5.0000000000000001E-4</v>
      </c>
      <c r="I261">
        <v>1.32E-2</v>
      </c>
      <c r="J261">
        <v>1.1999999999999999E-3</v>
      </c>
      <c r="K261">
        <v>1.95E-2</v>
      </c>
      <c r="L261">
        <v>0.92730000000000001</v>
      </c>
      <c r="M261">
        <v>3.5299999999999998E-2</v>
      </c>
      <c r="N261">
        <v>0.56389999999999996</v>
      </c>
      <c r="O261">
        <v>4.7000000000000002E-3</v>
      </c>
      <c r="P261">
        <v>0.15890000000000001</v>
      </c>
      <c r="Q261" s="1">
        <v>50559.45</v>
      </c>
      <c r="R261">
        <v>0.27879999999999999</v>
      </c>
      <c r="S261">
        <v>0.1661</v>
      </c>
      <c r="T261">
        <v>0.55510000000000004</v>
      </c>
      <c r="U261">
        <v>13.11</v>
      </c>
      <c r="V261" s="1">
        <v>68596.759999999995</v>
      </c>
      <c r="W261">
        <v>130.4</v>
      </c>
      <c r="X261" s="1">
        <v>125515.58</v>
      </c>
      <c r="Y261">
        <v>0.79620000000000002</v>
      </c>
      <c r="Z261">
        <v>0.13919999999999999</v>
      </c>
      <c r="AA261">
        <v>6.4600000000000005E-2</v>
      </c>
      <c r="AB261">
        <v>0.20380000000000001</v>
      </c>
      <c r="AC261">
        <v>125.52</v>
      </c>
      <c r="AD261" s="1">
        <v>3342.88</v>
      </c>
      <c r="AE261">
        <v>426.65</v>
      </c>
      <c r="AF261" s="13">
        <v>112064.71</v>
      </c>
      <c r="AG261" s="79" t="s">
        <v>759</v>
      </c>
      <c r="AH261" s="1">
        <v>28208</v>
      </c>
      <c r="AI261" s="1">
        <v>44481.91</v>
      </c>
      <c r="AJ261">
        <v>40</v>
      </c>
      <c r="AK261">
        <v>24.79</v>
      </c>
      <c r="AL261">
        <v>30.61</v>
      </c>
      <c r="AM261">
        <v>4.22</v>
      </c>
      <c r="AN261" s="1">
        <v>1170.5999999999999</v>
      </c>
      <c r="AO261">
        <v>1.1083000000000001</v>
      </c>
      <c r="AP261" s="1">
        <v>1313.73</v>
      </c>
      <c r="AQ261" s="1">
        <v>2065.5500000000002</v>
      </c>
      <c r="AR261" s="1">
        <v>6060.49</v>
      </c>
      <c r="AS261">
        <v>577.74</v>
      </c>
      <c r="AT261">
        <v>306.91000000000003</v>
      </c>
      <c r="AU261" s="1">
        <v>10324.42</v>
      </c>
      <c r="AV261" s="1">
        <v>6812.34</v>
      </c>
      <c r="AW261">
        <v>0.55740000000000001</v>
      </c>
      <c r="AX261" s="1">
        <v>3286.28</v>
      </c>
      <c r="AY261">
        <v>0.26889999999999997</v>
      </c>
      <c r="AZ261" s="1">
        <v>1027.8800000000001</v>
      </c>
      <c r="BA261">
        <v>8.4099999999999994E-2</v>
      </c>
      <c r="BB261" s="1">
        <v>1095.69</v>
      </c>
      <c r="BC261">
        <v>8.9599999999999999E-2</v>
      </c>
      <c r="BD261" s="1">
        <v>12222.2</v>
      </c>
      <c r="BE261" s="1">
        <v>5595.94</v>
      </c>
      <c r="BF261">
        <v>2.1316999999999999</v>
      </c>
      <c r="BG261">
        <v>0.51770000000000005</v>
      </c>
      <c r="BH261">
        <v>0.22969999999999999</v>
      </c>
      <c r="BI261">
        <v>0.19409999999999999</v>
      </c>
      <c r="BJ261">
        <v>3.6999999999999998E-2</v>
      </c>
      <c r="BK261">
        <v>2.1499999999999998E-2</v>
      </c>
    </row>
    <row r="262" spans="1:63" x14ac:dyDescent="0.25">
      <c r="A262" t="s">
        <v>261</v>
      </c>
      <c r="B262">
        <v>44180</v>
      </c>
      <c r="C262">
        <v>30.86</v>
      </c>
      <c r="D262">
        <v>230.08</v>
      </c>
      <c r="E262" s="1">
        <v>7099.52</v>
      </c>
      <c r="F262" s="1">
        <v>6714.66</v>
      </c>
      <c r="G262">
        <v>2.01E-2</v>
      </c>
      <c r="H262">
        <v>8.9999999999999998E-4</v>
      </c>
      <c r="I262">
        <v>6.9400000000000003E-2</v>
      </c>
      <c r="J262">
        <v>1.1000000000000001E-3</v>
      </c>
      <c r="K262">
        <v>4.3900000000000002E-2</v>
      </c>
      <c r="L262">
        <v>0.81299999999999994</v>
      </c>
      <c r="M262">
        <v>5.16E-2</v>
      </c>
      <c r="N262">
        <v>0.40360000000000001</v>
      </c>
      <c r="O262">
        <v>1.9300000000000001E-2</v>
      </c>
      <c r="P262">
        <v>0.14099999999999999</v>
      </c>
      <c r="Q262" s="1">
        <v>61321.31</v>
      </c>
      <c r="R262">
        <v>0.2515</v>
      </c>
      <c r="S262">
        <v>0.17829999999999999</v>
      </c>
      <c r="T262">
        <v>0.57020000000000004</v>
      </c>
      <c r="U262">
        <v>37.1</v>
      </c>
      <c r="V262" s="1">
        <v>89914.85</v>
      </c>
      <c r="W262">
        <v>188.37</v>
      </c>
      <c r="X262" s="1">
        <v>157997.9</v>
      </c>
      <c r="Y262">
        <v>0.73229999999999995</v>
      </c>
      <c r="Z262">
        <v>0.23280000000000001</v>
      </c>
      <c r="AA262">
        <v>3.5000000000000003E-2</v>
      </c>
      <c r="AB262">
        <v>0.26769999999999999</v>
      </c>
      <c r="AC262">
        <v>158</v>
      </c>
      <c r="AD262" s="1">
        <v>6762.73</v>
      </c>
      <c r="AE262">
        <v>804.89</v>
      </c>
      <c r="AF262" s="13">
        <v>163644.32999999999</v>
      </c>
      <c r="AG262" s="79" t="s">
        <v>759</v>
      </c>
      <c r="AH262" s="1">
        <v>35233</v>
      </c>
      <c r="AI262" s="1">
        <v>56469.24</v>
      </c>
      <c r="AJ262">
        <v>67.41</v>
      </c>
      <c r="AK262">
        <v>40.06</v>
      </c>
      <c r="AL262">
        <v>45.11</v>
      </c>
      <c r="AM262">
        <v>4.6399999999999997</v>
      </c>
      <c r="AN262" s="1">
        <v>1279.1300000000001</v>
      </c>
      <c r="AO262">
        <v>0.98799999999999999</v>
      </c>
      <c r="AP262" s="1">
        <v>1357.31</v>
      </c>
      <c r="AQ262" s="1">
        <v>1939.04</v>
      </c>
      <c r="AR262" s="1">
        <v>6450.56</v>
      </c>
      <c r="AS262">
        <v>690.38</v>
      </c>
      <c r="AT262">
        <v>341.09</v>
      </c>
      <c r="AU262" s="1">
        <v>10778.38</v>
      </c>
      <c r="AV262" s="1">
        <v>4412.03</v>
      </c>
      <c r="AW262">
        <v>0.35899999999999999</v>
      </c>
      <c r="AX262" s="1">
        <v>6444.09</v>
      </c>
      <c r="AY262">
        <v>0.52429999999999999</v>
      </c>
      <c r="AZ262">
        <v>752.64</v>
      </c>
      <c r="BA262">
        <v>6.1199999999999997E-2</v>
      </c>
      <c r="BB262">
        <v>681.46</v>
      </c>
      <c r="BC262">
        <v>5.5399999999999998E-2</v>
      </c>
      <c r="BD262" s="1">
        <v>12290.22</v>
      </c>
      <c r="BE262" s="1">
        <v>2536.5</v>
      </c>
      <c r="BF262">
        <v>0.50139999999999996</v>
      </c>
      <c r="BG262">
        <v>0.56210000000000004</v>
      </c>
      <c r="BH262">
        <v>0.22109999999999999</v>
      </c>
      <c r="BI262">
        <v>0.16869999999999999</v>
      </c>
      <c r="BJ262">
        <v>3.2599999999999997E-2</v>
      </c>
      <c r="BK262">
        <v>1.55E-2</v>
      </c>
    </row>
    <row r="263" spans="1:63" x14ac:dyDescent="0.25">
      <c r="A263" t="s">
        <v>262</v>
      </c>
      <c r="B263">
        <v>48165</v>
      </c>
      <c r="C263">
        <v>69.239999999999995</v>
      </c>
      <c r="D263">
        <v>22.34</v>
      </c>
      <c r="E263" s="1">
        <v>1547.1</v>
      </c>
      <c r="F263" s="1">
        <v>1546.35</v>
      </c>
      <c r="G263">
        <v>4.4999999999999997E-3</v>
      </c>
      <c r="H263">
        <v>2.9999999999999997E-4</v>
      </c>
      <c r="I263">
        <v>7.6E-3</v>
      </c>
      <c r="J263">
        <v>1.5E-3</v>
      </c>
      <c r="K263">
        <v>1.46E-2</v>
      </c>
      <c r="L263">
        <v>0.95050000000000001</v>
      </c>
      <c r="M263">
        <v>2.1100000000000001E-2</v>
      </c>
      <c r="N263">
        <v>0.30309999999999998</v>
      </c>
      <c r="O263">
        <v>1.8E-3</v>
      </c>
      <c r="P263">
        <v>0.122</v>
      </c>
      <c r="Q263" s="1">
        <v>53227.83</v>
      </c>
      <c r="R263">
        <v>0.35260000000000002</v>
      </c>
      <c r="S263">
        <v>0.17330000000000001</v>
      </c>
      <c r="T263">
        <v>0.47410000000000002</v>
      </c>
      <c r="U263">
        <v>12.65</v>
      </c>
      <c r="V263" s="1">
        <v>66027.7</v>
      </c>
      <c r="W263">
        <v>118.42</v>
      </c>
      <c r="X263" s="1">
        <v>145375.21</v>
      </c>
      <c r="Y263">
        <v>0.86050000000000004</v>
      </c>
      <c r="Z263">
        <v>7.9299999999999995E-2</v>
      </c>
      <c r="AA263">
        <v>6.0199999999999997E-2</v>
      </c>
      <c r="AB263">
        <v>0.13950000000000001</v>
      </c>
      <c r="AC263">
        <v>145.38</v>
      </c>
      <c r="AD263" s="1">
        <v>4387.18</v>
      </c>
      <c r="AE263">
        <v>562.63</v>
      </c>
      <c r="AF263" s="13">
        <v>139270.39999999999</v>
      </c>
      <c r="AG263" s="79" t="s">
        <v>759</v>
      </c>
      <c r="AH263" s="1">
        <v>36182</v>
      </c>
      <c r="AI263" s="1">
        <v>56289.41</v>
      </c>
      <c r="AJ263">
        <v>46.27</v>
      </c>
      <c r="AK263">
        <v>29</v>
      </c>
      <c r="AL263">
        <v>32.31</v>
      </c>
      <c r="AM263">
        <v>4.75</v>
      </c>
      <c r="AN263" s="1">
        <v>1526.09</v>
      </c>
      <c r="AO263">
        <v>1.0285</v>
      </c>
      <c r="AP263" s="1">
        <v>1236.07</v>
      </c>
      <c r="AQ263" s="1">
        <v>1880.31</v>
      </c>
      <c r="AR263" s="1">
        <v>5627.59</v>
      </c>
      <c r="AS263">
        <v>516.54999999999995</v>
      </c>
      <c r="AT263">
        <v>324.18</v>
      </c>
      <c r="AU263" s="1">
        <v>9584.69</v>
      </c>
      <c r="AV263" s="1">
        <v>5268.71</v>
      </c>
      <c r="AW263">
        <v>0.46289999999999998</v>
      </c>
      <c r="AX263" s="1">
        <v>4269.6899999999996</v>
      </c>
      <c r="AY263">
        <v>0.37519999999999998</v>
      </c>
      <c r="AZ263" s="1">
        <v>1235.03</v>
      </c>
      <c r="BA263">
        <v>0.1085</v>
      </c>
      <c r="BB263">
        <v>607.55999999999995</v>
      </c>
      <c r="BC263">
        <v>5.3400000000000003E-2</v>
      </c>
      <c r="BD263" s="1">
        <v>11380.98</v>
      </c>
      <c r="BE263" s="1">
        <v>4621.79</v>
      </c>
      <c r="BF263">
        <v>1.1642999999999999</v>
      </c>
      <c r="BG263">
        <v>0.54420000000000002</v>
      </c>
      <c r="BH263">
        <v>0.2215</v>
      </c>
      <c r="BI263">
        <v>0.17610000000000001</v>
      </c>
      <c r="BJ263">
        <v>3.9100000000000003E-2</v>
      </c>
      <c r="BK263">
        <v>1.9099999999999999E-2</v>
      </c>
    </row>
    <row r="264" spans="1:63" x14ac:dyDescent="0.25">
      <c r="A264" t="s">
        <v>263</v>
      </c>
      <c r="B264">
        <v>50435</v>
      </c>
      <c r="C264">
        <v>31.43</v>
      </c>
      <c r="D264">
        <v>120.09</v>
      </c>
      <c r="E264" s="1">
        <v>3774.29</v>
      </c>
      <c r="F264" s="1">
        <v>3639.58</v>
      </c>
      <c r="G264">
        <v>3.1899999999999998E-2</v>
      </c>
      <c r="H264">
        <v>6.9999999999999999E-4</v>
      </c>
      <c r="I264">
        <v>3.6499999999999998E-2</v>
      </c>
      <c r="J264">
        <v>1E-3</v>
      </c>
      <c r="K264">
        <v>3.2599999999999997E-2</v>
      </c>
      <c r="L264">
        <v>0.86619999999999997</v>
      </c>
      <c r="M264">
        <v>3.1199999999999999E-2</v>
      </c>
      <c r="N264">
        <v>0.15110000000000001</v>
      </c>
      <c r="O264">
        <v>1.43E-2</v>
      </c>
      <c r="P264">
        <v>0.1012</v>
      </c>
      <c r="Q264" s="1">
        <v>63429.99</v>
      </c>
      <c r="R264">
        <v>0.27279999999999999</v>
      </c>
      <c r="S264">
        <v>0.19</v>
      </c>
      <c r="T264">
        <v>0.53720000000000001</v>
      </c>
      <c r="U264">
        <v>21.08</v>
      </c>
      <c r="V264" s="1">
        <v>86399.57</v>
      </c>
      <c r="W264">
        <v>176.72</v>
      </c>
      <c r="X264" s="1">
        <v>207114.61</v>
      </c>
      <c r="Y264">
        <v>0.8014</v>
      </c>
      <c r="Z264">
        <v>0.1716</v>
      </c>
      <c r="AA264">
        <v>2.7E-2</v>
      </c>
      <c r="AB264">
        <v>0.1986</v>
      </c>
      <c r="AC264">
        <v>207.11</v>
      </c>
      <c r="AD264" s="1">
        <v>8073.07</v>
      </c>
      <c r="AE264">
        <v>951.39</v>
      </c>
      <c r="AF264" s="13">
        <v>216520.5</v>
      </c>
      <c r="AG264" s="79" t="s">
        <v>759</v>
      </c>
      <c r="AH264" s="1">
        <v>46255</v>
      </c>
      <c r="AI264" s="1">
        <v>84305.4</v>
      </c>
      <c r="AJ264">
        <v>67.069999999999993</v>
      </c>
      <c r="AK264">
        <v>38.36</v>
      </c>
      <c r="AL264">
        <v>41.97</v>
      </c>
      <c r="AM264">
        <v>4.51</v>
      </c>
      <c r="AN264" s="1">
        <v>1280.71</v>
      </c>
      <c r="AO264">
        <v>0.69940000000000002</v>
      </c>
      <c r="AP264" s="1">
        <v>1315.18</v>
      </c>
      <c r="AQ264" s="1">
        <v>1927.87</v>
      </c>
      <c r="AR264" s="1">
        <v>6348.29</v>
      </c>
      <c r="AS264">
        <v>637.17999999999995</v>
      </c>
      <c r="AT264">
        <v>327.8</v>
      </c>
      <c r="AU264" s="1">
        <v>10556.32</v>
      </c>
      <c r="AV264" s="1">
        <v>3183.15</v>
      </c>
      <c r="AW264">
        <v>0.2772</v>
      </c>
      <c r="AX264" s="1">
        <v>7198.11</v>
      </c>
      <c r="AY264">
        <v>0.62690000000000001</v>
      </c>
      <c r="AZ264">
        <v>717.02</v>
      </c>
      <c r="BA264">
        <v>6.25E-2</v>
      </c>
      <c r="BB264">
        <v>382.9</v>
      </c>
      <c r="BC264">
        <v>3.3399999999999999E-2</v>
      </c>
      <c r="BD264" s="1">
        <v>11481.18</v>
      </c>
      <c r="BE264" s="1">
        <v>1563.04</v>
      </c>
      <c r="BF264">
        <v>0.18970000000000001</v>
      </c>
      <c r="BG264">
        <v>0.58679999999999999</v>
      </c>
      <c r="BH264">
        <v>0.2225</v>
      </c>
      <c r="BI264">
        <v>0.1396</v>
      </c>
      <c r="BJ264">
        <v>3.4500000000000003E-2</v>
      </c>
      <c r="BK264">
        <v>1.67E-2</v>
      </c>
    </row>
    <row r="265" spans="1:63" x14ac:dyDescent="0.25">
      <c r="A265" t="s">
        <v>264</v>
      </c>
      <c r="B265">
        <v>47878</v>
      </c>
      <c r="C265">
        <v>51.14</v>
      </c>
      <c r="D265">
        <v>34.99</v>
      </c>
      <c r="E265" s="1">
        <v>1789.61</v>
      </c>
      <c r="F265" s="1">
        <v>1747.26</v>
      </c>
      <c r="G265">
        <v>1.35E-2</v>
      </c>
      <c r="H265">
        <v>5.0000000000000001E-4</v>
      </c>
      <c r="I265">
        <v>7.4999999999999997E-3</v>
      </c>
      <c r="J265">
        <v>1.2999999999999999E-3</v>
      </c>
      <c r="K265">
        <v>2.0799999999999999E-2</v>
      </c>
      <c r="L265">
        <v>0.93759999999999999</v>
      </c>
      <c r="M265">
        <v>1.89E-2</v>
      </c>
      <c r="N265">
        <v>0.14499999999999999</v>
      </c>
      <c r="O265">
        <v>7.0000000000000001E-3</v>
      </c>
      <c r="P265">
        <v>0.1017</v>
      </c>
      <c r="Q265" s="1">
        <v>60523.46</v>
      </c>
      <c r="R265">
        <v>0.23</v>
      </c>
      <c r="S265">
        <v>0.2024</v>
      </c>
      <c r="T265">
        <v>0.56759999999999999</v>
      </c>
      <c r="U265">
        <v>10.73</v>
      </c>
      <c r="V265" s="1">
        <v>85663.47</v>
      </c>
      <c r="W265">
        <v>164.25</v>
      </c>
      <c r="X265" s="1">
        <v>207061.17</v>
      </c>
      <c r="Y265">
        <v>0.85209999999999997</v>
      </c>
      <c r="Z265">
        <v>9.7900000000000001E-2</v>
      </c>
      <c r="AA265">
        <v>0.05</v>
      </c>
      <c r="AB265">
        <v>0.1479</v>
      </c>
      <c r="AC265">
        <v>207.06</v>
      </c>
      <c r="AD265" s="1">
        <v>7627.13</v>
      </c>
      <c r="AE265">
        <v>898.05</v>
      </c>
      <c r="AF265" s="13">
        <v>202597.55</v>
      </c>
      <c r="AG265" s="79" t="s">
        <v>759</v>
      </c>
      <c r="AH265" s="1">
        <v>42218</v>
      </c>
      <c r="AI265" s="1">
        <v>87991.76</v>
      </c>
      <c r="AJ265">
        <v>59.4</v>
      </c>
      <c r="AK265">
        <v>33.86</v>
      </c>
      <c r="AL265">
        <v>39.18</v>
      </c>
      <c r="AM265">
        <v>4.7</v>
      </c>
      <c r="AN265" s="1">
        <v>1564.88</v>
      </c>
      <c r="AO265">
        <v>0.86909999999999998</v>
      </c>
      <c r="AP265" s="1">
        <v>1438.01</v>
      </c>
      <c r="AQ265" s="1">
        <v>1925.75</v>
      </c>
      <c r="AR265" s="1">
        <v>6124.99</v>
      </c>
      <c r="AS265">
        <v>575.33000000000004</v>
      </c>
      <c r="AT265">
        <v>320.19</v>
      </c>
      <c r="AU265" s="1">
        <v>10384.280000000001</v>
      </c>
      <c r="AV265" s="1">
        <v>3548.94</v>
      </c>
      <c r="AW265">
        <v>0.29980000000000001</v>
      </c>
      <c r="AX265" s="1">
        <v>7019.18</v>
      </c>
      <c r="AY265">
        <v>0.59299999999999997</v>
      </c>
      <c r="AZ265">
        <v>913.43</v>
      </c>
      <c r="BA265">
        <v>7.7200000000000005E-2</v>
      </c>
      <c r="BB265">
        <v>354.5</v>
      </c>
      <c r="BC265">
        <v>0.03</v>
      </c>
      <c r="BD265" s="1">
        <v>11836.05</v>
      </c>
      <c r="BE265" s="1">
        <v>2100.2800000000002</v>
      </c>
      <c r="BF265">
        <v>0.26939999999999997</v>
      </c>
      <c r="BG265">
        <v>0.55479999999999996</v>
      </c>
      <c r="BH265">
        <v>0.2122</v>
      </c>
      <c r="BI265">
        <v>0.17130000000000001</v>
      </c>
      <c r="BJ265">
        <v>3.6900000000000002E-2</v>
      </c>
      <c r="BK265">
        <v>2.4799999999999999E-2</v>
      </c>
    </row>
    <row r="266" spans="1:63" x14ac:dyDescent="0.25">
      <c r="A266" t="s">
        <v>265</v>
      </c>
      <c r="B266">
        <v>50245</v>
      </c>
      <c r="C266">
        <v>88.95</v>
      </c>
      <c r="D266">
        <v>16.34</v>
      </c>
      <c r="E266" s="1">
        <v>1453.6</v>
      </c>
      <c r="F266" s="1">
        <v>1393.87</v>
      </c>
      <c r="G266">
        <v>3.0999999999999999E-3</v>
      </c>
      <c r="H266">
        <v>4.0000000000000002E-4</v>
      </c>
      <c r="I266">
        <v>2.06E-2</v>
      </c>
      <c r="J266">
        <v>1.5E-3</v>
      </c>
      <c r="K266">
        <v>2.3E-2</v>
      </c>
      <c r="L266">
        <v>0.90990000000000004</v>
      </c>
      <c r="M266">
        <v>4.1500000000000002E-2</v>
      </c>
      <c r="N266">
        <v>0.54530000000000001</v>
      </c>
      <c r="O266">
        <v>1.2999999999999999E-3</v>
      </c>
      <c r="P266">
        <v>0.1585</v>
      </c>
      <c r="Q266" s="1">
        <v>49383.199999999997</v>
      </c>
      <c r="R266">
        <v>0.30299999999999999</v>
      </c>
      <c r="S266">
        <v>0.17449999999999999</v>
      </c>
      <c r="T266">
        <v>0.52239999999999998</v>
      </c>
      <c r="U266">
        <v>11.19</v>
      </c>
      <c r="V266" s="1">
        <v>67027.69</v>
      </c>
      <c r="W266">
        <v>125.67</v>
      </c>
      <c r="X266" s="1">
        <v>110060.44</v>
      </c>
      <c r="Y266">
        <v>0.79469999999999996</v>
      </c>
      <c r="Z266">
        <v>0.129</v>
      </c>
      <c r="AA266">
        <v>7.6300000000000007E-2</v>
      </c>
      <c r="AB266">
        <v>0.20530000000000001</v>
      </c>
      <c r="AC266">
        <v>110.06</v>
      </c>
      <c r="AD266" s="1">
        <v>2864.35</v>
      </c>
      <c r="AE266">
        <v>408.17</v>
      </c>
      <c r="AF266" s="13">
        <v>96101.42</v>
      </c>
      <c r="AG266" s="79" t="s">
        <v>759</v>
      </c>
      <c r="AH266" s="1">
        <v>28252</v>
      </c>
      <c r="AI266" s="1">
        <v>43340.6</v>
      </c>
      <c r="AJ266">
        <v>40.01</v>
      </c>
      <c r="AK266">
        <v>24.66</v>
      </c>
      <c r="AL266">
        <v>30.37</v>
      </c>
      <c r="AM266">
        <v>4.34</v>
      </c>
      <c r="AN266">
        <v>996.4</v>
      </c>
      <c r="AO266">
        <v>1.0214000000000001</v>
      </c>
      <c r="AP266" s="1">
        <v>1380.64</v>
      </c>
      <c r="AQ266" s="1">
        <v>2038.76</v>
      </c>
      <c r="AR266" s="1">
        <v>5932.18</v>
      </c>
      <c r="AS266">
        <v>540.25</v>
      </c>
      <c r="AT266">
        <v>273.39</v>
      </c>
      <c r="AU266" s="1">
        <v>10165.209999999999</v>
      </c>
      <c r="AV266" s="1">
        <v>7205.07</v>
      </c>
      <c r="AW266">
        <v>0.58589999999999998</v>
      </c>
      <c r="AX266" s="1">
        <v>2880.41</v>
      </c>
      <c r="AY266">
        <v>0.23419999999999999</v>
      </c>
      <c r="AZ266" s="1">
        <v>1209.33</v>
      </c>
      <c r="BA266">
        <v>9.8299999999999998E-2</v>
      </c>
      <c r="BB266" s="1">
        <v>1002.37</v>
      </c>
      <c r="BC266">
        <v>8.1500000000000003E-2</v>
      </c>
      <c r="BD266" s="1">
        <v>12297.18</v>
      </c>
      <c r="BE266" s="1">
        <v>6029.39</v>
      </c>
      <c r="BF266">
        <v>2.4554999999999998</v>
      </c>
      <c r="BG266">
        <v>0.51749999999999996</v>
      </c>
      <c r="BH266">
        <v>0.224</v>
      </c>
      <c r="BI266">
        <v>0.19850000000000001</v>
      </c>
      <c r="BJ266">
        <v>4.0099999999999997E-2</v>
      </c>
      <c r="BK266">
        <v>1.9800000000000002E-2</v>
      </c>
    </row>
    <row r="267" spans="1:63" x14ac:dyDescent="0.25">
      <c r="A267" t="s">
        <v>266</v>
      </c>
      <c r="B267">
        <v>49866</v>
      </c>
      <c r="C267">
        <v>71.239999999999995</v>
      </c>
      <c r="D267">
        <v>43.69</v>
      </c>
      <c r="E267" s="1">
        <v>3112.66</v>
      </c>
      <c r="F267" s="1">
        <v>3016.77</v>
      </c>
      <c r="G267">
        <v>1.0800000000000001E-2</v>
      </c>
      <c r="H267">
        <v>2.9999999999999997E-4</v>
      </c>
      <c r="I267">
        <v>1.3100000000000001E-2</v>
      </c>
      <c r="J267">
        <v>1.6000000000000001E-3</v>
      </c>
      <c r="K267">
        <v>2.3300000000000001E-2</v>
      </c>
      <c r="L267">
        <v>0.92579999999999996</v>
      </c>
      <c r="M267">
        <v>2.5100000000000001E-2</v>
      </c>
      <c r="N267">
        <v>0.22700000000000001</v>
      </c>
      <c r="O267">
        <v>6.3E-3</v>
      </c>
      <c r="P267">
        <v>0.1171</v>
      </c>
      <c r="Q267" s="1">
        <v>57157.25</v>
      </c>
      <c r="R267">
        <v>0.27579999999999999</v>
      </c>
      <c r="S267">
        <v>0.1885</v>
      </c>
      <c r="T267">
        <v>0.53559999999999997</v>
      </c>
      <c r="U267">
        <v>17.46</v>
      </c>
      <c r="V267" s="1">
        <v>82735.490000000005</v>
      </c>
      <c r="W267">
        <v>175.03</v>
      </c>
      <c r="X267" s="1">
        <v>163447.59</v>
      </c>
      <c r="Y267">
        <v>0.84209999999999996</v>
      </c>
      <c r="Z267">
        <v>0.10929999999999999</v>
      </c>
      <c r="AA267">
        <v>4.8500000000000001E-2</v>
      </c>
      <c r="AB267">
        <v>0.15790000000000001</v>
      </c>
      <c r="AC267">
        <v>163.44999999999999</v>
      </c>
      <c r="AD267" s="1">
        <v>5496.08</v>
      </c>
      <c r="AE267">
        <v>713.71</v>
      </c>
      <c r="AF267" s="13">
        <v>163577.78</v>
      </c>
      <c r="AG267" s="79" t="s">
        <v>759</v>
      </c>
      <c r="AH267" s="1">
        <v>40525</v>
      </c>
      <c r="AI267" s="1">
        <v>67743.94</v>
      </c>
      <c r="AJ267">
        <v>51.13</v>
      </c>
      <c r="AK267">
        <v>31.75</v>
      </c>
      <c r="AL267">
        <v>34.67</v>
      </c>
      <c r="AM267">
        <v>4.6100000000000003</v>
      </c>
      <c r="AN267" s="1">
        <v>1445.63</v>
      </c>
      <c r="AO267">
        <v>0.89259999999999995</v>
      </c>
      <c r="AP267" s="1">
        <v>1183.03</v>
      </c>
      <c r="AQ267" s="1">
        <v>1862.49</v>
      </c>
      <c r="AR267" s="1">
        <v>5706.44</v>
      </c>
      <c r="AS267">
        <v>515.66</v>
      </c>
      <c r="AT267">
        <v>297.20999999999998</v>
      </c>
      <c r="AU267" s="1">
        <v>9564.83</v>
      </c>
      <c r="AV267" s="1">
        <v>4283.38</v>
      </c>
      <c r="AW267">
        <v>0.39450000000000002</v>
      </c>
      <c r="AX267" s="1">
        <v>5314.67</v>
      </c>
      <c r="AY267">
        <v>0.48949999999999999</v>
      </c>
      <c r="AZ267">
        <v>798.05</v>
      </c>
      <c r="BA267">
        <v>7.3499999999999996E-2</v>
      </c>
      <c r="BB267">
        <v>461.34</v>
      </c>
      <c r="BC267">
        <v>4.2500000000000003E-2</v>
      </c>
      <c r="BD267" s="1">
        <v>10857.44</v>
      </c>
      <c r="BE267" s="1">
        <v>3128.59</v>
      </c>
      <c r="BF267">
        <v>0.59289999999999998</v>
      </c>
      <c r="BG267">
        <v>0.57299999999999995</v>
      </c>
      <c r="BH267">
        <v>0.22289999999999999</v>
      </c>
      <c r="BI267">
        <v>0.15029999999999999</v>
      </c>
      <c r="BJ267">
        <v>3.5099999999999999E-2</v>
      </c>
      <c r="BK267">
        <v>1.8700000000000001E-2</v>
      </c>
    </row>
    <row r="268" spans="1:63" x14ac:dyDescent="0.25">
      <c r="A268" t="s">
        <v>267</v>
      </c>
      <c r="B268">
        <v>50690</v>
      </c>
      <c r="C268">
        <v>61</v>
      </c>
      <c r="D268">
        <v>29.99</v>
      </c>
      <c r="E268" s="1">
        <v>1829.34</v>
      </c>
      <c r="F268" s="1">
        <v>1768.86</v>
      </c>
      <c r="G268">
        <v>8.8000000000000005E-3</v>
      </c>
      <c r="H268">
        <v>8.9999999999999998E-4</v>
      </c>
      <c r="I268">
        <v>2.1000000000000001E-2</v>
      </c>
      <c r="J268">
        <v>1.4E-3</v>
      </c>
      <c r="K268">
        <v>4.9399999999999999E-2</v>
      </c>
      <c r="L268">
        <v>0.87190000000000001</v>
      </c>
      <c r="M268">
        <v>4.6600000000000003E-2</v>
      </c>
      <c r="N268">
        <v>0.41370000000000001</v>
      </c>
      <c r="O268">
        <v>8.8999999999999999E-3</v>
      </c>
      <c r="P268">
        <v>0.13789999999999999</v>
      </c>
      <c r="Q268" s="1">
        <v>54844.59</v>
      </c>
      <c r="R268">
        <v>0.2641</v>
      </c>
      <c r="S268">
        <v>0.19</v>
      </c>
      <c r="T268">
        <v>0.54590000000000005</v>
      </c>
      <c r="U268">
        <v>12.99</v>
      </c>
      <c r="V268" s="1">
        <v>72398.61</v>
      </c>
      <c r="W268">
        <v>136.08000000000001</v>
      </c>
      <c r="X268" s="1">
        <v>155463.31</v>
      </c>
      <c r="Y268">
        <v>0.72870000000000001</v>
      </c>
      <c r="Z268">
        <v>0.222</v>
      </c>
      <c r="AA268">
        <v>4.9299999999999997E-2</v>
      </c>
      <c r="AB268">
        <v>0.27129999999999999</v>
      </c>
      <c r="AC268">
        <v>155.46</v>
      </c>
      <c r="AD268" s="1">
        <v>5214.04</v>
      </c>
      <c r="AE268">
        <v>565.39</v>
      </c>
      <c r="AF268" s="13">
        <v>152038.6</v>
      </c>
      <c r="AG268" s="79" t="s">
        <v>759</v>
      </c>
      <c r="AH268" s="1">
        <v>32549</v>
      </c>
      <c r="AI268" s="1">
        <v>51404.94</v>
      </c>
      <c r="AJ268">
        <v>52.48</v>
      </c>
      <c r="AK268">
        <v>31.7</v>
      </c>
      <c r="AL268">
        <v>38.46</v>
      </c>
      <c r="AM268">
        <v>4.3</v>
      </c>
      <c r="AN268" s="1">
        <v>1278.04</v>
      </c>
      <c r="AO268">
        <v>1.0913999999999999</v>
      </c>
      <c r="AP268" s="1">
        <v>1348.33</v>
      </c>
      <c r="AQ268" s="1">
        <v>1822.55</v>
      </c>
      <c r="AR268" s="1">
        <v>5870.27</v>
      </c>
      <c r="AS268">
        <v>605.41999999999996</v>
      </c>
      <c r="AT268">
        <v>319.29000000000002</v>
      </c>
      <c r="AU268" s="1">
        <v>9965.86</v>
      </c>
      <c r="AV268" s="1">
        <v>4794.32</v>
      </c>
      <c r="AW268">
        <v>0.40849999999999997</v>
      </c>
      <c r="AX268" s="1">
        <v>4915.13</v>
      </c>
      <c r="AY268">
        <v>0.41880000000000001</v>
      </c>
      <c r="AZ268" s="1">
        <v>1264.76</v>
      </c>
      <c r="BA268">
        <v>0.10780000000000001</v>
      </c>
      <c r="BB268">
        <v>763.28</v>
      </c>
      <c r="BC268">
        <v>6.5000000000000002E-2</v>
      </c>
      <c r="BD268" s="1">
        <v>11737.49</v>
      </c>
      <c r="BE268" s="1">
        <v>3457.52</v>
      </c>
      <c r="BF268">
        <v>0.94469999999999998</v>
      </c>
      <c r="BG268">
        <v>0.54720000000000002</v>
      </c>
      <c r="BH268">
        <v>0.214</v>
      </c>
      <c r="BI268">
        <v>0.18579999999999999</v>
      </c>
      <c r="BJ268">
        <v>3.4200000000000001E-2</v>
      </c>
      <c r="BK268">
        <v>1.8800000000000001E-2</v>
      </c>
    </row>
    <row r="269" spans="1:63" x14ac:dyDescent="0.25">
      <c r="A269" t="s">
        <v>268</v>
      </c>
      <c r="B269">
        <v>50187</v>
      </c>
      <c r="C269">
        <v>64.48</v>
      </c>
      <c r="D269">
        <v>26.72</v>
      </c>
      <c r="E269" s="1">
        <v>1722.91</v>
      </c>
      <c r="F269" s="1">
        <v>1700.78</v>
      </c>
      <c r="G269">
        <v>8.3000000000000001E-3</v>
      </c>
      <c r="H269">
        <v>5.9999999999999995E-4</v>
      </c>
      <c r="I269">
        <v>9.1000000000000004E-3</v>
      </c>
      <c r="J269">
        <v>1.6000000000000001E-3</v>
      </c>
      <c r="K269">
        <v>2.1499999999999998E-2</v>
      </c>
      <c r="L269">
        <v>0.93510000000000004</v>
      </c>
      <c r="M269">
        <v>2.3800000000000002E-2</v>
      </c>
      <c r="N269">
        <v>0.28789999999999999</v>
      </c>
      <c r="O269">
        <v>5.7000000000000002E-3</v>
      </c>
      <c r="P269">
        <v>0.1096</v>
      </c>
      <c r="Q269" s="1">
        <v>54436.29</v>
      </c>
      <c r="R269">
        <v>0.30380000000000001</v>
      </c>
      <c r="S269">
        <v>0.18140000000000001</v>
      </c>
      <c r="T269">
        <v>0.51480000000000004</v>
      </c>
      <c r="U269">
        <v>12.59</v>
      </c>
      <c r="V269" s="1">
        <v>72084.89</v>
      </c>
      <c r="W269">
        <v>132.83000000000001</v>
      </c>
      <c r="X269" s="1">
        <v>165835.74</v>
      </c>
      <c r="Y269">
        <v>0.79890000000000005</v>
      </c>
      <c r="Z269">
        <v>0.1401</v>
      </c>
      <c r="AA269">
        <v>6.0999999999999999E-2</v>
      </c>
      <c r="AB269">
        <v>0.2011</v>
      </c>
      <c r="AC269">
        <v>165.84</v>
      </c>
      <c r="AD269" s="1">
        <v>5281.74</v>
      </c>
      <c r="AE269">
        <v>610.13</v>
      </c>
      <c r="AF269" s="13">
        <v>159859.35</v>
      </c>
      <c r="AG269" s="79" t="s">
        <v>759</v>
      </c>
      <c r="AH269" s="1">
        <v>36486</v>
      </c>
      <c r="AI269" s="1">
        <v>60246.89</v>
      </c>
      <c r="AJ269">
        <v>49.39</v>
      </c>
      <c r="AK269">
        <v>29.99</v>
      </c>
      <c r="AL269">
        <v>33.31</v>
      </c>
      <c r="AM269">
        <v>4.8499999999999996</v>
      </c>
      <c r="AN269" s="1">
        <v>1630.06</v>
      </c>
      <c r="AO269">
        <v>0.94179999999999997</v>
      </c>
      <c r="AP269" s="1">
        <v>1279.8800000000001</v>
      </c>
      <c r="AQ269" s="1">
        <v>1766.5</v>
      </c>
      <c r="AR269" s="1">
        <v>5532.86</v>
      </c>
      <c r="AS269">
        <v>435.47</v>
      </c>
      <c r="AT269">
        <v>317.52</v>
      </c>
      <c r="AU269" s="1">
        <v>9332.2199999999993</v>
      </c>
      <c r="AV269" s="1">
        <v>4382.3599999999997</v>
      </c>
      <c r="AW269">
        <v>0.3901</v>
      </c>
      <c r="AX269" s="1">
        <v>5013.1499999999996</v>
      </c>
      <c r="AY269">
        <v>0.44619999999999999</v>
      </c>
      <c r="AZ269" s="1">
        <v>1246.54</v>
      </c>
      <c r="BA269">
        <v>0.111</v>
      </c>
      <c r="BB269">
        <v>592.59</v>
      </c>
      <c r="BC269">
        <v>5.2699999999999997E-2</v>
      </c>
      <c r="BD269" s="1">
        <v>11234.64</v>
      </c>
      <c r="BE269" s="1">
        <v>3340.73</v>
      </c>
      <c r="BF269">
        <v>0.72299999999999998</v>
      </c>
      <c r="BG269">
        <v>0.5494</v>
      </c>
      <c r="BH269">
        <v>0.20960000000000001</v>
      </c>
      <c r="BI269">
        <v>0.18340000000000001</v>
      </c>
      <c r="BJ269">
        <v>3.6799999999999999E-2</v>
      </c>
      <c r="BK269">
        <v>2.07E-2</v>
      </c>
    </row>
    <row r="270" spans="1:63" x14ac:dyDescent="0.25">
      <c r="A270" t="s">
        <v>269</v>
      </c>
      <c r="B270">
        <v>44198</v>
      </c>
      <c r="C270">
        <v>28.14</v>
      </c>
      <c r="D270">
        <v>283.24</v>
      </c>
      <c r="E270" s="1">
        <v>7971.22</v>
      </c>
      <c r="F270" s="1">
        <v>7665.19</v>
      </c>
      <c r="G270">
        <v>3.15E-2</v>
      </c>
      <c r="H270">
        <v>8.0000000000000004E-4</v>
      </c>
      <c r="I270">
        <v>0.1057</v>
      </c>
      <c r="J270">
        <v>1.1999999999999999E-3</v>
      </c>
      <c r="K270">
        <v>4.9000000000000002E-2</v>
      </c>
      <c r="L270">
        <v>0.75560000000000005</v>
      </c>
      <c r="M270">
        <v>5.6099999999999997E-2</v>
      </c>
      <c r="N270">
        <v>0.33939999999999998</v>
      </c>
      <c r="O270">
        <v>3.0700000000000002E-2</v>
      </c>
      <c r="P270">
        <v>0.1384</v>
      </c>
      <c r="Q270" s="1">
        <v>63015.73</v>
      </c>
      <c r="R270">
        <v>0.2823</v>
      </c>
      <c r="S270">
        <v>0.1903</v>
      </c>
      <c r="T270">
        <v>0.52739999999999998</v>
      </c>
      <c r="U270">
        <v>44.4</v>
      </c>
      <c r="V270" s="1">
        <v>90466.82</v>
      </c>
      <c r="W270">
        <v>177.45</v>
      </c>
      <c r="X270" s="1">
        <v>165325.88</v>
      </c>
      <c r="Y270">
        <v>0.76629999999999998</v>
      </c>
      <c r="Z270">
        <v>0.2036</v>
      </c>
      <c r="AA270">
        <v>3.0099999999999998E-2</v>
      </c>
      <c r="AB270">
        <v>0.23369999999999999</v>
      </c>
      <c r="AC270">
        <v>165.33</v>
      </c>
      <c r="AD270" s="1">
        <v>7440.53</v>
      </c>
      <c r="AE270">
        <v>902.77</v>
      </c>
      <c r="AF270" s="13">
        <v>173065.49</v>
      </c>
      <c r="AG270" s="79" t="s">
        <v>759</v>
      </c>
      <c r="AH270" s="1">
        <v>39413</v>
      </c>
      <c r="AI270" s="1">
        <v>63823.99</v>
      </c>
      <c r="AJ270">
        <v>70.67</v>
      </c>
      <c r="AK270">
        <v>41.79</v>
      </c>
      <c r="AL270">
        <v>48.19</v>
      </c>
      <c r="AM270">
        <v>4.68</v>
      </c>
      <c r="AN270" s="1">
        <v>1557.95</v>
      </c>
      <c r="AO270">
        <v>0.87390000000000001</v>
      </c>
      <c r="AP270" s="1">
        <v>1397.18</v>
      </c>
      <c r="AQ270" s="1">
        <v>1920.3</v>
      </c>
      <c r="AR270" s="1">
        <v>6658.24</v>
      </c>
      <c r="AS270">
        <v>737.04</v>
      </c>
      <c r="AT270">
        <v>397.01</v>
      </c>
      <c r="AU270" s="1">
        <v>11109.76</v>
      </c>
      <c r="AV270" s="1">
        <v>4153.1099999999997</v>
      </c>
      <c r="AW270">
        <v>0.33169999999999999</v>
      </c>
      <c r="AX270" s="1">
        <v>6880.66</v>
      </c>
      <c r="AY270">
        <v>0.54949999999999999</v>
      </c>
      <c r="AZ270">
        <v>890.72</v>
      </c>
      <c r="BA270">
        <v>7.1099999999999997E-2</v>
      </c>
      <c r="BB270">
        <v>597.82000000000005</v>
      </c>
      <c r="BC270">
        <v>4.7699999999999999E-2</v>
      </c>
      <c r="BD270" s="1">
        <v>12522.31</v>
      </c>
      <c r="BE270" s="1">
        <v>2367.35</v>
      </c>
      <c r="BF270">
        <v>0.39510000000000001</v>
      </c>
      <c r="BG270">
        <v>0.57769999999999999</v>
      </c>
      <c r="BH270">
        <v>0.22209999999999999</v>
      </c>
      <c r="BI270">
        <v>0.14979999999999999</v>
      </c>
      <c r="BJ270">
        <v>3.1800000000000002E-2</v>
      </c>
      <c r="BK270">
        <v>1.8599999999999998E-2</v>
      </c>
    </row>
    <row r="271" spans="1:63" x14ac:dyDescent="0.25">
      <c r="A271" t="s">
        <v>270</v>
      </c>
      <c r="B271">
        <v>47993</v>
      </c>
      <c r="C271">
        <v>132.94999999999999</v>
      </c>
      <c r="D271">
        <v>16.32</v>
      </c>
      <c r="E271" s="1">
        <v>2169.5100000000002</v>
      </c>
      <c r="F271" s="1">
        <v>2024.04</v>
      </c>
      <c r="G271">
        <v>5.4999999999999997E-3</v>
      </c>
      <c r="H271">
        <v>5.9999999999999995E-4</v>
      </c>
      <c r="I271">
        <v>1.4500000000000001E-2</v>
      </c>
      <c r="J271">
        <v>1.1999999999999999E-3</v>
      </c>
      <c r="K271">
        <v>1.9300000000000001E-2</v>
      </c>
      <c r="L271">
        <v>0.93100000000000005</v>
      </c>
      <c r="M271">
        <v>2.7799999999999998E-2</v>
      </c>
      <c r="N271">
        <v>0.47020000000000001</v>
      </c>
      <c r="O271">
        <v>5.4000000000000003E-3</v>
      </c>
      <c r="P271">
        <v>0.1457</v>
      </c>
      <c r="Q271" s="1">
        <v>52419.360000000001</v>
      </c>
      <c r="R271">
        <v>0.28010000000000002</v>
      </c>
      <c r="S271">
        <v>0.18820000000000001</v>
      </c>
      <c r="T271">
        <v>0.53180000000000005</v>
      </c>
      <c r="U271">
        <v>15.21</v>
      </c>
      <c r="V271" s="1">
        <v>72335.789999999994</v>
      </c>
      <c r="W271">
        <v>137.52000000000001</v>
      </c>
      <c r="X271" s="1">
        <v>181187.18</v>
      </c>
      <c r="Y271">
        <v>0.64790000000000003</v>
      </c>
      <c r="Z271">
        <v>0.2054</v>
      </c>
      <c r="AA271">
        <v>0.1467</v>
      </c>
      <c r="AB271">
        <v>0.35210000000000002</v>
      </c>
      <c r="AC271">
        <v>181.19</v>
      </c>
      <c r="AD271" s="1">
        <v>5451.31</v>
      </c>
      <c r="AE271">
        <v>517.33000000000004</v>
      </c>
      <c r="AF271" s="13">
        <v>168925.98</v>
      </c>
      <c r="AG271" s="79" t="s">
        <v>759</v>
      </c>
      <c r="AH271" s="1">
        <v>31544</v>
      </c>
      <c r="AI271" s="1">
        <v>51913.24</v>
      </c>
      <c r="AJ271">
        <v>42.22</v>
      </c>
      <c r="AK271">
        <v>27.71</v>
      </c>
      <c r="AL271">
        <v>31.61</v>
      </c>
      <c r="AM271">
        <v>4.0599999999999996</v>
      </c>
      <c r="AN271">
        <v>525.17999999999995</v>
      </c>
      <c r="AO271">
        <v>0.94879999999999998</v>
      </c>
      <c r="AP271" s="1">
        <v>1389.13</v>
      </c>
      <c r="AQ271" s="1">
        <v>1965.4</v>
      </c>
      <c r="AR271" s="1">
        <v>5871.46</v>
      </c>
      <c r="AS271">
        <v>542.29999999999995</v>
      </c>
      <c r="AT271">
        <v>375.16</v>
      </c>
      <c r="AU271" s="1">
        <v>10143.459999999999</v>
      </c>
      <c r="AV271" s="1">
        <v>5356.02</v>
      </c>
      <c r="AW271">
        <v>0.43140000000000001</v>
      </c>
      <c r="AX271" s="1">
        <v>4942.6099999999997</v>
      </c>
      <c r="AY271">
        <v>0.39810000000000001</v>
      </c>
      <c r="AZ271" s="1">
        <v>1153.55</v>
      </c>
      <c r="BA271">
        <v>9.2899999999999996E-2</v>
      </c>
      <c r="BB271">
        <v>964.69</v>
      </c>
      <c r="BC271">
        <v>7.7700000000000005E-2</v>
      </c>
      <c r="BD271" s="1">
        <v>12416.86</v>
      </c>
      <c r="BE271" s="1">
        <v>3544.49</v>
      </c>
      <c r="BF271">
        <v>0.96150000000000002</v>
      </c>
      <c r="BG271">
        <v>0.51970000000000005</v>
      </c>
      <c r="BH271">
        <v>0.22559999999999999</v>
      </c>
      <c r="BI271">
        <v>0.1991</v>
      </c>
      <c r="BJ271">
        <v>3.3099999999999997E-2</v>
      </c>
      <c r="BK271">
        <v>2.2499999999999999E-2</v>
      </c>
    </row>
    <row r="272" spans="1:63" x14ac:dyDescent="0.25">
      <c r="A272" t="s">
        <v>271</v>
      </c>
      <c r="B272">
        <v>46110</v>
      </c>
      <c r="C272">
        <v>36.67</v>
      </c>
      <c r="D272">
        <v>263.64</v>
      </c>
      <c r="E272" s="1">
        <v>9666.9</v>
      </c>
      <c r="F272" s="1">
        <v>9442.59</v>
      </c>
      <c r="G272">
        <v>6.9800000000000001E-2</v>
      </c>
      <c r="H272">
        <v>8.0000000000000004E-4</v>
      </c>
      <c r="I272">
        <v>8.5800000000000001E-2</v>
      </c>
      <c r="J272">
        <v>1.1999999999999999E-3</v>
      </c>
      <c r="K272">
        <v>4.9299999999999997E-2</v>
      </c>
      <c r="L272">
        <v>0.74329999999999996</v>
      </c>
      <c r="M272">
        <v>4.9700000000000001E-2</v>
      </c>
      <c r="N272">
        <v>0.22559999999999999</v>
      </c>
      <c r="O272">
        <v>4.1799999999999997E-2</v>
      </c>
      <c r="P272">
        <v>0.12039999999999999</v>
      </c>
      <c r="Q272" s="1">
        <v>66891.679999999993</v>
      </c>
      <c r="R272">
        <v>0.26419999999999999</v>
      </c>
      <c r="S272">
        <v>0.17730000000000001</v>
      </c>
      <c r="T272">
        <v>0.55859999999999999</v>
      </c>
      <c r="U272">
        <v>52.59</v>
      </c>
      <c r="V272" s="1">
        <v>89363.93</v>
      </c>
      <c r="W272">
        <v>181.66</v>
      </c>
      <c r="X272" s="1">
        <v>175927.09</v>
      </c>
      <c r="Y272">
        <v>0.77300000000000002</v>
      </c>
      <c r="Z272">
        <v>0.19919999999999999</v>
      </c>
      <c r="AA272">
        <v>2.7799999999999998E-2</v>
      </c>
      <c r="AB272">
        <v>0.22700000000000001</v>
      </c>
      <c r="AC272">
        <v>175.93</v>
      </c>
      <c r="AD272" s="1">
        <v>8089.46</v>
      </c>
      <c r="AE272">
        <v>925.6</v>
      </c>
      <c r="AF272" s="13">
        <v>190154.46</v>
      </c>
      <c r="AG272" s="79" t="s">
        <v>759</v>
      </c>
      <c r="AH272" s="1">
        <v>46153</v>
      </c>
      <c r="AI272" s="1">
        <v>82591.490000000005</v>
      </c>
      <c r="AJ272">
        <v>75.47</v>
      </c>
      <c r="AK272">
        <v>43.29</v>
      </c>
      <c r="AL272">
        <v>49.92</v>
      </c>
      <c r="AM272">
        <v>4.92</v>
      </c>
      <c r="AN272" s="1">
        <v>1557.95</v>
      </c>
      <c r="AO272">
        <v>0.7641</v>
      </c>
      <c r="AP272" s="1">
        <v>1319.8</v>
      </c>
      <c r="AQ272" s="1">
        <v>1908.64</v>
      </c>
      <c r="AR272" s="1">
        <v>6817.49</v>
      </c>
      <c r="AS272">
        <v>699.66</v>
      </c>
      <c r="AT272">
        <v>393.42</v>
      </c>
      <c r="AU272" s="1">
        <v>11139.02</v>
      </c>
      <c r="AV272" s="1">
        <v>3637.91</v>
      </c>
      <c r="AW272">
        <v>0.29310000000000003</v>
      </c>
      <c r="AX272" s="1">
        <v>7325.74</v>
      </c>
      <c r="AY272">
        <v>0.59019999999999995</v>
      </c>
      <c r="AZ272">
        <v>983.53</v>
      </c>
      <c r="BA272">
        <v>7.9200000000000007E-2</v>
      </c>
      <c r="BB272">
        <v>466.01</v>
      </c>
      <c r="BC272">
        <v>3.7499999999999999E-2</v>
      </c>
      <c r="BD272" s="1">
        <v>12413.19</v>
      </c>
      <c r="BE272" s="1">
        <v>2098.6799999999998</v>
      </c>
      <c r="BF272">
        <v>0.2908</v>
      </c>
      <c r="BG272">
        <v>0.59770000000000001</v>
      </c>
      <c r="BH272">
        <v>0.22589999999999999</v>
      </c>
      <c r="BI272">
        <v>0.12189999999999999</v>
      </c>
      <c r="BJ272">
        <v>3.1399999999999997E-2</v>
      </c>
      <c r="BK272">
        <v>2.3099999999999999E-2</v>
      </c>
    </row>
    <row r="273" spans="1:63" x14ac:dyDescent="0.25">
      <c r="A273" t="s">
        <v>272</v>
      </c>
      <c r="B273">
        <v>49569</v>
      </c>
      <c r="C273">
        <v>97.48</v>
      </c>
      <c r="D273">
        <v>10.15</v>
      </c>
      <c r="E273">
        <v>989.17</v>
      </c>
      <c r="F273">
        <v>939.87</v>
      </c>
      <c r="G273">
        <v>3.7000000000000002E-3</v>
      </c>
      <c r="H273">
        <v>5.9999999999999995E-4</v>
      </c>
      <c r="I273">
        <v>5.3E-3</v>
      </c>
      <c r="J273">
        <v>1.6999999999999999E-3</v>
      </c>
      <c r="K273">
        <v>2.5700000000000001E-2</v>
      </c>
      <c r="L273">
        <v>0.9415</v>
      </c>
      <c r="M273">
        <v>2.1399999999999999E-2</v>
      </c>
      <c r="N273">
        <v>0.4108</v>
      </c>
      <c r="O273">
        <v>2.5999999999999999E-3</v>
      </c>
      <c r="P273">
        <v>0.13639999999999999</v>
      </c>
      <c r="Q273" s="1">
        <v>51003.35</v>
      </c>
      <c r="R273">
        <v>0.29599999999999999</v>
      </c>
      <c r="S273">
        <v>0.16239999999999999</v>
      </c>
      <c r="T273">
        <v>0.54159999999999997</v>
      </c>
      <c r="U273">
        <v>8.68</v>
      </c>
      <c r="V273" s="1">
        <v>67054.09</v>
      </c>
      <c r="W273">
        <v>109.76</v>
      </c>
      <c r="X273" s="1">
        <v>154738.85</v>
      </c>
      <c r="Y273">
        <v>0.86470000000000002</v>
      </c>
      <c r="Z273">
        <v>7.6100000000000001E-2</v>
      </c>
      <c r="AA273">
        <v>5.91E-2</v>
      </c>
      <c r="AB273">
        <v>0.1353</v>
      </c>
      <c r="AC273">
        <v>154.74</v>
      </c>
      <c r="AD273" s="1">
        <v>4150.45</v>
      </c>
      <c r="AE273">
        <v>506.4</v>
      </c>
      <c r="AF273" s="13">
        <v>133659.09</v>
      </c>
      <c r="AG273" s="79" t="s">
        <v>759</v>
      </c>
      <c r="AH273" s="1">
        <v>32422</v>
      </c>
      <c r="AI273" s="1">
        <v>49154.67</v>
      </c>
      <c r="AJ273">
        <v>45.59</v>
      </c>
      <c r="AK273">
        <v>25.04</v>
      </c>
      <c r="AL273">
        <v>32.72</v>
      </c>
      <c r="AM273">
        <v>4.46</v>
      </c>
      <c r="AN273" s="1">
        <v>1392.78</v>
      </c>
      <c r="AO273">
        <v>1.3629</v>
      </c>
      <c r="AP273" s="1">
        <v>1568.78</v>
      </c>
      <c r="AQ273" s="1">
        <v>2003.98</v>
      </c>
      <c r="AR273" s="1">
        <v>5987.23</v>
      </c>
      <c r="AS273">
        <v>525.04999999999995</v>
      </c>
      <c r="AT273">
        <v>308.81</v>
      </c>
      <c r="AU273" s="1">
        <v>10393.85</v>
      </c>
      <c r="AV273" s="1">
        <v>6261.81</v>
      </c>
      <c r="AW273">
        <v>0.48470000000000002</v>
      </c>
      <c r="AX273" s="1">
        <v>4466.17</v>
      </c>
      <c r="AY273">
        <v>0.34570000000000001</v>
      </c>
      <c r="AZ273" s="1">
        <v>1432.45</v>
      </c>
      <c r="BA273">
        <v>0.1109</v>
      </c>
      <c r="BB273">
        <v>758.36</v>
      </c>
      <c r="BC273">
        <v>5.8700000000000002E-2</v>
      </c>
      <c r="BD273" s="1">
        <v>12918.79</v>
      </c>
      <c r="BE273" s="1">
        <v>4888.63</v>
      </c>
      <c r="BF273">
        <v>1.6747000000000001</v>
      </c>
      <c r="BG273">
        <v>0.51500000000000001</v>
      </c>
      <c r="BH273">
        <v>0.21629999999999999</v>
      </c>
      <c r="BI273">
        <v>0.2114</v>
      </c>
      <c r="BJ273">
        <v>3.9E-2</v>
      </c>
      <c r="BK273">
        <v>1.8200000000000001E-2</v>
      </c>
    </row>
    <row r="274" spans="1:63" x14ac:dyDescent="0.25">
      <c r="A274" t="s">
        <v>273</v>
      </c>
      <c r="B274">
        <v>44206</v>
      </c>
      <c r="C274">
        <v>33.619999999999997</v>
      </c>
      <c r="D274">
        <v>161.28</v>
      </c>
      <c r="E274" s="1">
        <v>5422.04</v>
      </c>
      <c r="F274" s="1">
        <v>5163.67</v>
      </c>
      <c r="G274">
        <v>1.5599999999999999E-2</v>
      </c>
      <c r="H274">
        <v>8.0000000000000004E-4</v>
      </c>
      <c r="I274">
        <v>5.28E-2</v>
      </c>
      <c r="J274">
        <v>1.2999999999999999E-3</v>
      </c>
      <c r="K274">
        <v>3.44E-2</v>
      </c>
      <c r="L274">
        <v>0.84309999999999996</v>
      </c>
      <c r="M274">
        <v>5.21E-2</v>
      </c>
      <c r="N274">
        <v>0.45050000000000001</v>
      </c>
      <c r="O274">
        <v>1.43E-2</v>
      </c>
      <c r="P274">
        <v>0.1426</v>
      </c>
      <c r="Q274" s="1">
        <v>59212.73</v>
      </c>
      <c r="R274">
        <v>0.2767</v>
      </c>
      <c r="S274">
        <v>0.18140000000000001</v>
      </c>
      <c r="T274">
        <v>0.54190000000000005</v>
      </c>
      <c r="U274">
        <v>28.65</v>
      </c>
      <c r="V274" s="1">
        <v>88324.43</v>
      </c>
      <c r="W274">
        <v>186.59</v>
      </c>
      <c r="X274" s="1">
        <v>150676.06</v>
      </c>
      <c r="Y274">
        <v>0.70209999999999995</v>
      </c>
      <c r="Z274">
        <v>0.25569999999999998</v>
      </c>
      <c r="AA274">
        <v>4.2200000000000001E-2</v>
      </c>
      <c r="AB274">
        <v>0.2979</v>
      </c>
      <c r="AC274">
        <v>150.68</v>
      </c>
      <c r="AD274" s="1">
        <v>5979.95</v>
      </c>
      <c r="AE274">
        <v>696.23</v>
      </c>
      <c r="AF274" s="13">
        <v>150921.78</v>
      </c>
      <c r="AG274" s="79" t="s">
        <v>759</v>
      </c>
      <c r="AH274" s="1">
        <v>33263</v>
      </c>
      <c r="AI274" s="1">
        <v>52479.55</v>
      </c>
      <c r="AJ274">
        <v>61.83</v>
      </c>
      <c r="AK274">
        <v>36.619999999999997</v>
      </c>
      <c r="AL274">
        <v>41.73</v>
      </c>
      <c r="AM274">
        <v>4.5599999999999996</v>
      </c>
      <c r="AN274" s="1">
        <v>1413.46</v>
      </c>
      <c r="AO274">
        <v>1.0206999999999999</v>
      </c>
      <c r="AP274" s="1">
        <v>1310.0899999999999</v>
      </c>
      <c r="AQ274" s="1">
        <v>1917.33</v>
      </c>
      <c r="AR274" s="1">
        <v>6286.75</v>
      </c>
      <c r="AS274">
        <v>670.86</v>
      </c>
      <c r="AT274">
        <v>342.97</v>
      </c>
      <c r="AU274" s="1">
        <v>10528.01</v>
      </c>
      <c r="AV274" s="1">
        <v>4687.6099999999997</v>
      </c>
      <c r="AW274">
        <v>0.38569999999999999</v>
      </c>
      <c r="AX274" s="1">
        <v>5856.74</v>
      </c>
      <c r="AY274">
        <v>0.4819</v>
      </c>
      <c r="AZ274">
        <v>817.18</v>
      </c>
      <c r="BA274">
        <v>6.7199999999999996E-2</v>
      </c>
      <c r="BB274">
        <v>791.69</v>
      </c>
      <c r="BC274">
        <v>6.5100000000000005E-2</v>
      </c>
      <c r="BD274" s="1">
        <v>12153.22</v>
      </c>
      <c r="BE274" s="1">
        <v>2799.57</v>
      </c>
      <c r="BF274">
        <v>0.64859999999999995</v>
      </c>
      <c r="BG274">
        <v>0.55459999999999998</v>
      </c>
      <c r="BH274">
        <v>0.222</v>
      </c>
      <c r="BI274">
        <v>0.17460000000000001</v>
      </c>
      <c r="BJ274">
        <v>3.2199999999999999E-2</v>
      </c>
      <c r="BK274">
        <v>1.6500000000000001E-2</v>
      </c>
    </row>
    <row r="275" spans="1:63" x14ac:dyDescent="0.25">
      <c r="A275" t="s">
        <v>274</v>
      </c>
      <c r="B275">
        <v>44214</v>
      </c>
      <c r="C275">
        <v>52.38</v>
      </c>
      <c r="D275">
        <v>78.069999999999993</v>
      </c>
      <c r="E275" s="1">
        <v>4089.18</v>
      </c>
      <c r="F275" s="1">
        <v>3901.93</v>
      </c>
      <c r="G275">
        <v>1.5800000000000002E-2</v>
      </c>
      <c r="H275">
        <v>6.9999999999999999E-4</v>
      </c>
      <c r="I275">
        <v>2.3800000000000002E-2</v>
      </c>
      <c r="J275">
        <v>1.2999999999999999E-3</v>
      </c>
      <c r="K275">
        <v>3.73E-2</v>
      </c>
      <c r="L275">
        <v>0.88519999999999999</v>
      </c>
      <c r="M275">
        <v>3.5999999999999997E-2</v>
      </c>
      <c r="N275">
        <v>0.25690000000000002</v>
      </c>
      <c r="O275">
        <v>1.17E-2</v>
      </c>
      <c r="P275">
        <v>0.12</v>
      </c>
      <c r="Q275" s="1">
        <v>60027.09</v>
      </c>
      <c r="R275">
        <v>0.27160000000000001</v>
      </c>
      <c r="S275">
        <v>0.19550000000000001</v>
      </c>
      <c r="T275">
        <v>0.53290000000000004</v>
      </c>
      <c r="U275">
        <v>23.06</v>
      </c>
      <c r="V275" s="1">
        <v>86116.18</v>
      </c>
      <c r="W275">
        <v>173.64</v>
      </c>
      <c r="X275" s="1">
        <v>156094.84</v>
      </c>
      <c r="Y275">
        <v>0.79559999999999997</v>
      </c>
      <c r="Z275">
        <v>0.16289999999999999</v>
      </c>
      <c r="AA275">
        <v>4.1399999999999999E-2</v>
      </c>
      <c r="AB275">
        <v>0.2044</v>
      </c>
      <c r="AC275">
        <v>156.09</v>
      </c>
      <c r="AD275" s="1">
        <v>5651.28</v>
      </c>
      <c r="AE275">
        <v>712.04</v>
      </c>
      <c r="AF275" s="13">
        <v>158580.89000000001</v>
      </c>
      <c r="AG275" s="79" t="s">
        <v>759</v>
      </c>
      <c r="AH275" s="1">
        <v>39566</v>
      </c>
      <c r="AI275" s="1">
        <v>64431.199999999997</v>
      </c>
      <c r="AJ275">
        <v>56.46</v>
      </c>
      <c r="AK275">
        <v>34.89</v>
      </c>
      <c r="AL275">
        <v>38.369999999999997</v>
      </c>
      <c r="AM275">
        <v>4.4800000000000004</v>
      </c>
      <c r="AN275" s="1">
        <v>1381.37</v>
      </c>
      <c r="AO275">
        <v>0.8377</v>
      </c>
      <c r="AP275" s="1">
        <v>1200.0899999999999</v>
      </c>
      <c r="AQ275" s="1">
        <v>1809.13</v>
      </c>
      <c r="AR275" s="1">
        <v>5771.18</v>
      </c>
      <c r="AS275">
        <v>554.73</v>
      </c>
      <c r="AT275">
        <v>295.39</v>
      </c>
      <c r="AU275" s="1">
        <v>9630.52</v>
      </c>
      <c r="AV275" s="1">
        <v>4303.87</v>
      </c>
      <c r="AW275">
        <v>0.3982</v>
      </c>
      <c r="AX275" s="1">
        <v>5287.25</v>
      </c>
      <c r="AY275">
        <v>0.48920000000000002</v>
      </c>
      <c r="AZ275">
        <v>680.03</v>
      </c>
      <c r="BA275">
        <v>6.2899999999999998E-2</v>
      </c>
      <c r="BB275">
        <v>536.67999999999995</v>
      </c>
      <c r="BC275">
        <v>4.9700000000000001E-2</v>
      </c>
      <c r="BD275" s="1">
        <v>10807.84</v>
      </c>
      <c r="BE275" s="1">
        <v>2891.93</v>
      </c>
      <c r="BF275">
        <v>0.5504</v>
      </c>
      <c r="BG275">
        <v>0.58089999999999997</v>
      </c>
      <c r="BH275">
        <v>0.2233</v>
      </c>
      <c r="BI275">
        <v>0.14699999999999999</v>
      </c>
      <c r="BJ275">
        <v>3.2599999999999997E-2</v>
      </c>
      <c r="BK275">
        <v>1.6299999999999999E-2</v>
      </c>
    </row>
    <row r="276" spans="1:63" x14ac:dyDescent="0.25">
      <c r="A276" t="s">
        <v>275</v>
      </c>
      <c r="B276">
        <v>45443</v>
      </c>
      <c r="C276">
        <v>75.67</v>
      </c>
      <c r="D276">
        <v>12.27</v>
      </c>
      <c r="E276">
        <v>928.31</v>
      </c>
      <c r="F276">
        <v>858.83</v>
      </c>
      <c r="G276">
        <v>3.5999999999999999E-3</v>
      </c>
      <c r="H276">
        <v>1E-4</v>
      </c>
      <c r="I276">
        <v>5.1999999999999998E-3</v>
      </c>
      <c r="J276">
        <v>1.1999999999999999E-3</v>
      </c>
      <c r="K276">
        <v>1.3100000000000001E-2</v>
      </c>
      <c r="L276">
        <v>0.95909999999999995</v>
      </c>
      <c r="M276">
        <v>1.77E-2</v>
      </c>
      <c r="N276">
        <v>0.4698</v>
      </c>
      <c r="O276">
        <v>5.0000000000000001E-4</v>
      </c>
      <c r="P276">
        <v>0.13850000000000001</v>
      </c>
      <c r="Q276" s="1">
        <v>48319.199999999997</v>
      </c>
      <c r="R276">
        <v>0.2843</v>
      </c>
      <c r="S276">
        <v>0.16589999999999999</v>
      </c>
      <c r="T276">
        <v>0.54979999999999996</v>
      </c>
      <c r="U276">
        <v>7.83</v>
      </c>
      <c r="V276" s="1">
        <v>62974.81</v>
      </c>
      <c r="W276">
        <v>113.6</v>
      </c>
      <c r="X276" s="1">
        <v>123701.59</v>
      </c>
      <c r="Y276">
        <v>0.84409999999999996</v>
      </c>
      <c r="Z276">
        <v>9.2299999999999993E-2</v>
      </c>
      <c r="AA276">
        <v>6.3600000000000004E-2</v>
      </c>
      <c r="AB276">
        <v>0.15590000000000001</v>
      </c>
      <c r="AC276">
        <v>123.7</v>
      </c>
      <c r="AD276" s="1">
        <v>3294.14</v>
      </c>
      <c r="AE276">
        <v>432.79</v>
      </c>
      <c r="AF276" s="13">
        <v>111571.81</v>
      </c>
      <c r="AG276" s="79" t="s">
        <v>759</v>
      </c>
      <c r="AH276" s="1">
        <v>31234</v>
      </c>
      <c r="AI276" s="1">
        <v>46887.57</v>
      </c>
      <c r="AJ276">
        <v>37.159999999999997</v>
      </c>
      <c r="AK276">
        <v>25.03</v>
      </c>
      <c r="AL276">
        <v>28.69</v>
      </c>
      <c r="AM276">
        <v>3.79</v>
      </c>
      <c r="AN276" s="1">
        <v>1265.8399999999999</v>
      </c>
      <c r="AO276">
        <v>1.1017999999999999</v>
      </c>
      <c r="AP276" s="1">
        <v>1439.24</v>
      </c>
      <c r="AQ276" s="1">
        <v>2188.5</v>
      </c>
      <c r="AR276" s="1">
        <v>5670.17</v>
      </c>
      <c r="AS276">
        <v>510.04</v>
      </c>
      <c r="AT276">
        <v>264.20999999999998</v>
      </c>
      <c r="AU276" s="1">
        <v>10072.16</v>
      </c>
      <c r="AV276" s="1">
        <v>7277.94</v>
      </c>
      <c r="AW276">
        <v>0.57120000000000004</v>
      </c>
      <c r="AX276" s="1">
        <v>3369.09</v>
      </c>
      <c r="AY276">
        <v>0.26440000000000002</v>
      </c>
      <c r="AZ276" s="1">
        <v>1217.97</v>
      </c>
      <c r="BA276">
        <v>9.5600000000000004E-2</v>
      </c>
      <c r="BB276">
        <v>877.3</v>
      </c>
      <c r="BC276">
        <v>6.88E-2</v>
      </c>
      <c r="BD276" s="1">
        <v>12742.3</v>
      </c>
      <c r="BE276" s="1">
        <v>5852.03</v>
      </c>
      <c r="BF276">
        <v>2.1071</v>
      </c>
      <c r="BG276">
        <v>0.498</v>
      </c>
      <c r="BH276">
        <v>0.20930000000000001</v>
      </c>
      <c r="BI276">
        <v>0.23830000000000001</v>
      </c>
      <c r="BJ276">
        <v>3.7600000000000001E-2</v>
      </c>
      <c r="BK276">
        <v>1.6899999999999998E-2</v>
      </c>
    </row>
    <row r="277" spans="1:63" x14ac:dyDescent="0.25">
      <c r="A277" t="s">
        <v>276</v>
      </c>
      <c r="B277">
        <v>49353</v>
      </c>
      <c r="C277">
        <v>54.52</v>
      </c>
      <c r="D277">
        <v>18.010000000000002</v>
      </c>
      <c r="E277">
        <v>982.09</v>
      </c>
      <c r="F277">
        <v>931.27</v>
      </c>
      <c r="G277">
        <v>7.7000000000000002E-3</v>
      </c>
      <c r="H277">
        <v>8.0000000000000004E-4</v>
      </c>
      <c r="I277">
        <v>4.5100000000000001E-2</v>
      </c>
      <c r="J277">
        <v>1.1999999999999999E-3</v>
      </c>
      <c r="K277">
        <v>0.115</v>
      </c>
      <c r="L277">
        <v>0.7883</v>
      </c>
      <c r="M277">
        <v>4.19E-2</v>
      </c>
      <c r="N277">
        <v>0.49459999999999998</v>
      </c>
      <c r="O277">
        <v>2.2599999999999999E-2</v>
      </c>
      <c r="P277">
        <v>0.13789999999999999</v>
      </c>
      <c r="Q277" s="1">
        <v>51086.84</v>
      </c>
      <c r="R277">
        <v>0.35310000000000002</v>
      </c>
      <c r="S277">
        <v>0.17380000000000001</v>
      </c>
      <c r="T277">
        <v>0.47320000000000001</v>
      </c>
      <c r="U277">
        <v>9.16</v>
      </c>
      <c r="V277" s="1">
        <v>61669.23</v>
      </c>
      <c r="W277">
        <v>103.65</v>
      </c>
      <c r="X277" s="1">
        <v>140166.57999999999</v>
      </c>
      <c r="Y277">
        <v>0.77249999999999996</v>
      </c>
      <c r="Z277">
        <v>0.17449999999999999</v>
      </c>
      <c r="AA277">
        <v>5.2900000000000003E-2</v>
      </c>
      <c r="AB277">
        <v>0.22750000000000001</v>
      </c>
      <c r="AC277">
        <v>140.16999999999999</v>
      </c>
      <c r="AD277" s="1">
        <v>4421.25</v>
      </c>
      <c r="AE277">
        <v>542.19000000000005</v>
      </c>
      <c r="AF277" s="13">
        <v>122858.71</v>
      </c>
      <c r="AG277" s="79" t="s">
        <v>759</v>
      </c>
      <c r="AH277" s="1">
        <v>32125</v>
      </c>
      <c r="AI277" s="1">
        <v>51305.51</v>
      </c>
      <c r="AJ277">
        <v>46.5</v>
      </c>
      <c r="AK277">
        <v>28.13</v>
      </c>
      <c r="AL277">
        <v>35.49</v>
      </c>
      <c r="AM277">
        <v>4.37</v>
      </c>
      <c r="AN277" s="1">
        <v>1650.22</v>
      </c>
      <c r="AO277">
        <v>1.1425000000000001</v>
      </c>
      <c r="AP277" s="1">
        <v>1554.18</v>
      </c>
      <c r="AQ277" s="1">
        <v>2046.1</v>
      </c>
      <c r="AR277" s="1">
        <v>6180.97</v>
      </c>
      <c r="AS277">
        <v>550.64</v>
      </c>
      <c r="AT277">
        <v>412.71</v>
      </c>
      <c r="AU277" s="1">
        <v>10744.59</v>
      </c>
      <c r="AV277" s="1">
        <v>6349.86</v>
      </c>
      <c r="AW277">
        <v>0.48209999999999997</v>
      </c>
      <c r="AX277" s="1">
        <v>4535.09</v>
      </c>
      <c r="AY277">
        <v>0.34429999999999999</v>
      </c>
      <c r="AZ277" s="1">
        <v>1335.06</v>
      </c>
      <c r="BA277">
        <v>0.1014</v>
      </c>
      <c r="BB277">
        <v>952.2</v>
      </c>
      <c r="BC277">
        <v>7.2300000000000003E-2</v>
      </c>
      <c r="BD277" s="1">
        <v>13172.2</v>
      </c>
      <c r="BE277" s="1">
        <v>4742.3999999999996</v>
      </c>
      <c r="BF277">
        <v>1.3292999999999999</v>
      </c>
      <c r="BG277">
        <v>0.51770000000000005</v>
      </c>
      <c r="BH277">
        <v>0.2087</v>
      </c>
      <c r="BI277">
        <v>0.2074</v>
      </c>
      <c r="BJ277">
        <v>3.5700000000000003E-2</v>
      </c>
      <c r="BK277">
        <v>3.0499999999999999E-2</v>
      </c>
    </row>
    <row r="278" spans="1:63" x14ac:dyDescent="0.25">
      <c r="A278" t="s">
        <v>277</v>
      </c>
      <c r="B278">
        <v>49437</v>
      </c>
      <c r="C278">
        <v>59.33</v>
      </c>
      <c r="D278">
        <v>37</v>
      </c>
      <c r="E278" s="1">
        <v>2195.4499999999998</v>
      </c>
      <c r="F278" s="1">
        <v>2151.8000000000002</v>
      </c>
      <c r="G278">
        <v>8.9999999999999993E-3</v>
      </c>
      <c r="H278">
        <v>5.9999999999999995E-4</v>
      </c>
      <c r="I278">
        <v>1.5699999999999999E-2</v>
      </c>
      <c r="J278">
        <v>1.6999999999999999E-3</v>
      </c>
      <c r="K278">
        <v>3.56E-2</v>
      </c>
      <c r="L278">
        <v>0.90990000000000004</v>
      </c>
      <c r="M278">
        <v>2.75E-2</v>
      </c>
      <c r="N278">
        <v>0.27439999999999998</v>
      </c>
      <c r="O278">
        <v>9.9000000000000008E-3</v>
      </c>
      <c r="P278">
        <v>0.1212</v>
      </c>
      <c r="Q278" s="1">
        <v>55095.02</v>
      </c>
      <c r="R278">
        <v>0.3135</v>
      </c>
      <c r="S278">
        <v>0.18410000000000001</v>
      </c>
      <c r="T278">
        <v>0.50239999999999996</v>
      </c>
      <c r="U278">
        <v>15.23</v>
      </c>
      <c r="V278" s="1">
        <v>74605.13</v>
      </c>
      <c r="W278">
        <v>140.63</v>
      </c>
      <c r="X278" s="1">
        <v>162143.99</v>
      </c>
      <c r="Y278">
        <v>0.83679999999999999</v>
      </c>
      <c r="Z278">
        <v>0.1158</v>
      </c>
      <c r="AA278">
        <v>4.7399999999999998E-2</v>
      </c>
      <c r="AB278">
        <v>0.16320000000000001</v>
      </c>
      <c r="AC278">
        <v>162.13999999999999</v>
      </c>
      <c r="AD278" s="1">
        <v>5218.05</v>
      </c>
      <c r="AE278">
        <v>669.57</v>
      </c>
      <c r="AF278" s="13">
        <v>157543.47</v>
      </c>
      <c r="AG278" s="79" t="s">
        <v>759</v>
      </c>
      <c r="AH278" s="1">
        <v>37399</v>
      </c>
      <c r="AI278" s="1">
        <v>61145.57</v>
      </c>
      <c r="AJ278">
        <v>46.6</v>
      </c>
      <c r="AK278">
        <v>30.54</v>
      </c>
      <c r="AL278">
        <v>33.880000000000003</v>
      </c>
      <c r="AM278">
        <v>5.0199999999999996</v>
      </c>
      <c r="AN278" s="1">
        <v>1283.04</v>
      </c>
      <c r="AO278">
        <v>0.96889999999999998</v>
      </c>
      <c r="AP278" s="1">
        <v>1197.4100000000001</v>
      </c>
      <c r="AQ278" s="1">
        <v>1767.27</v>
      </c>
      <c r="AR278" s="1">
        <v>5576.91</v>
      </c>
      <c r="AS278">
        <v>505.4</v>
      </c>
      <c r="AT278">
        <v>329.87</v>
      </c>
      <c r="AU278" s="1">
        <v>9376.8700000000008</v>
      </c>
      <c r="AV278" s="1">
        <v>4285.7299999999996</v>
      </c>
      <c r="AW278">
        <v>0.39419999999999999</v>
      </c>
      <c r="AX278" s="1">
        <v>5015.5</v>
      </c>
      <c r="AY278">
        <v>0.46129999999999999</v>
      </c>
      <c r="AZ278" s="1">
        <v>1019.49</v>
      </c>
      <c r="BA278">
        <v>9.3799999999999994E-2</v>
      </c>
      <c r="BB278">
        <v>550.92999999999995</v>
      </c>
      <c r="BC278">
        <v>5.0700000000000002E-2</v>
      </c>
      <c r="BD278" s="1">
        <v>10871.65</v>
      </c>
      <c r="BE278" s="1">
        <v>3187.48</v>
      </c>
      <c r="BF278">
        <v>0.67149999999999999</v>
      </c>
      <c r="BG278">
        <v>0.55969999999999998</v>
      </c>
      <c r="BH278">
        <v>0.21809999999999999</v>
      </c>
      <c r="BI278">
        <v>0.1711</v>
      </c>
      <c r="BJ278">
        <v>3.3399999999999999E-2</v>
      </c>
      <c r="BK278">
        <v>1.77E-2</v>
      </c>
    </row>
    <row r="279" spans="1:63" x14ac:dyDescent="0.25">
      <c r="A279" t="s">
        <v>278</v>
      </c>
      <c r="B279">
        <v>47449</v>
      </c>
      <c r="C279">
        <v>69.760000000000005</v>
      </c>
      <c r="D279">
        <v>21.62</v>
      </c>
      <c r="E279" s="1">
        <v>1508.41</v>
      </c>
      <c r="F279" s="1">
        <v>1480.48</v>
      </c>
      <c r="G279">
        <v>7.0000000000000001E-3</v>
      </c>
      <c r="H279">
        <v>5.9999999999999995E-4</v>
      </c>
      <c r="I279">
        <v>6.8999999999999999E-3</v>
      </c>
      <c r="J279">
        <v>1.8E-3</v>
      </c>
      <c r="K279">
        <v>3.7400000000000003E-2</v>
      </c>
      <c r="L279">
        <v>0.91890000000000005</v>
      </c>
      <c r="M279">
        <v>2.7400000000000001E-2</v>
      </c>
      <c r="N279">
        <v>0.27489999999999998</v>
      </c>
      <c r="O279">
        <v>5.1000000000000004E-3</v>
      </c>
      <c r="P279">
        <v>0.1162</v>
      </c>
      <c r="Q279" s="1">
        <v>54633.35</v>
      </c>
      <c r="R279">
        <v>0.28029999999999999</v>
      </c>
      <c r="S279">
        <v>0.16800000000000001</v>
      </c>
      <c r="T279">
        <v>0.55179999999999996</v>
      </c>
      <c r="U279">
        <v>12.33</v>
      </c>
      <c r="V279" s="1">
        <v>69242.41</v>
      </c>
      <c r="W279">
        <v>118.46</v>
      </c>
      <c r="X279" s="1">
        <v>165012.38</v>
      </c>
      <c r="Y279">
        <v>0.83579999999999999</v>
      </c>
      <c r="Z279">
        <v>0.1149</v>
      </c>
      <c r="AA279">
        <v>4.9299999999999997E-2</v>
      </c>
      <c r="AB279">
        <v>0.16420000000000001</v>
      </c>
      <c r="AC279">
        <v>165.01</v>
      </c>
      <c r="AD279" s="1">
        <v>5148.8100000000004</v>
      </c>
      <c r="AE279">
        <v>629.95000000000005</v>
      </c>
      <c r="AF279" s="13">
        <v>159277.42000000001</v>
      </c>
      <c r="AG279" s="79" t="s">
        <v>759</v>
      </c>
      <c r="AH279" s="1">
        <v>37627</v>
      </c>
      <c r="AI279" s="1">
        <v>59683.26</v>
      </c>
      <c r="AJ279">
        <v>46.16</v>
      </c>
      <c r="AK279">
        <v>29.83</v>
      </c>
      <c r="AL279">
        <v>32.81</v>
      </c>
      <c r="AM279">
        <v>4.5599999999999996</v>
      </c>
      <c r="AN279" s="1">
        <v>1648.45</v>
      </c>
      <c r="AO279">
        <v>1.0108999999999999</v>
      </c>
      <c r="AP279" s="1">
        <v>1302.55</v>
      </c>
      <c r="AQ279" s="1">
        <v>1784.29</v>
      </c>
      <c r="AR279" s="1">
        <v>5640.49</v>
      </c>
      <c r="AS279">
        <v>498.44</v>
      </c>
      <c r="AT279">
        <v>312.75</v>
      </c>
      <c r="AU279" s="1">
        <v>9538.52</v>
      </c>
      <c r="AV279" s="1">
        <v>4644.93</v>
      </c>
      <c r="AW279">
        <v>0.40699999999999997</v>
      </c>
      <c r="AX279" s="1">
        <v>4963.79</v>
      </c>
      <c r="AY279">
        <v>0.43490000000000001</v>
      </c>
      <c r="AZ279" s="1">
        <v>1223.3900000000001</v>
      </c>
      <c r="BA279">
        <v>0.1072</v>
      </c>
      <c r="BB279">
        <v>581.67999999999995</v>
      </c>
      <c r="BC279">
        <v>5.0999999999999997E-2</v>
      </c>
      <c r="BD279" s="1">
        <v>11413.79</v>
      </c>
      <c r="BE279" s="1">
        <v>3607.62</v>
      </c>
      <c r="BF279">
        <v>0.79620000000000002</v>
      </c>
      <c r="BG279">
        <v>0.55149999999999999</v>
      </c>
      <c r="BH279">
        <v>0.21340000000000001</v>
      </c>
      <c r="BI279">
        <v>0.18260000000000001</v>
      </c>
      <c r="BJ279">
        <v>3.7100000000000001E-2</v>
      </c>
      <c r="BK279">
        <v>1.5599999999999999E-2</v>
      </c>
    </row>
    <row r="280" spans="1:63" x14ac:dyDescent="0.25">
      <c r="A280" t="s">
        <v>279</v>
      </c>
      <c r="B280">
        <v>47589</v>
      </c>
      <c r="C280">
        <v>91.43</v>
      </c>
      <c r="D280">
        <v>12</v>
      </c>
      <c r="E280" s="1">
        <v>1097.31</v>
      </c>
      <c r="F280" s="1">
        <v>1072.7</v>
      </c>
      <c r="G280">
        <v>2.5999999999999999E-3</v>
      </c>
      <c r="H280">
        <v>2.9999999999999997E-4</v>
      </c>
      <c r="I280">
        <v>4.4999999999999997E-3</v>
      </c>
      <c r="J280">
        <v>1.5E-3</v>
      </c>
      <c r="K280">
        <v>3.1399999999999997E-2</v>
      </c>
      <c r="L280">
        <v>0.93689999999999996</v>
      </c>
      <c r="M280">
        <v>2.2700000000000001E-2</v>
      </c>
      <c r="N280">
        <v>0.36349999999999999</v>
      </c>
      <c r="O280">
        <v>1.8E-3</v>
      </c>
      <c r="P280">
        <v>0.1368</v>
      </c>
      <c r="Q280" s="1">
        <v>51952.71</v>
      </c>
      <c r="R280">
        <v>0.30359999999999998</v>
      </c>
      <c r="S280">
        <v>0.18210000000000001</v>
      </c>
      <c r="T280">
        <v>0.51429999999999998</v>
      </c>
      <c r="U280">
        <v>8.91</v>
      </c>
      <c r="V280" s="1">
        <v>64092.97</v>
      </c>
      <c r="W280">
        <v>118.88</v>
      </c>
      <c r="X280" s="1">
        <v>147778.94</v>
      </c>
      <c r="Y280">
        <v>0.88800000000000001</v>
      </c>
      <c r="Z280">
        <v>6.3200000000000006E-2</v>
      </c>
      <c r="AA280">
        <v>4.8800000000000003E-2</v>
      </c>
      <c r="AB280">
        <v>0.112</v>
      </c>
      <c r="AC280">
        <v>147.78</v>
      </c>
      <c r="AD280" s="1">
        <v>3676.73</v>
      </c>
      <c r="AE280">
        <v>481.18</v>
      </c>
      <c r="AF280" s="13">
        <v>128561.60000000001</v>
      </c>
      <c r="AG280" s="79" t="s">
        <v>759</v>
      </c>
      <c r="AH280" s="1">
        <v>33086</v>
      </c>
      <c r="AI280" s="1">
        <v>49755.54</v>
      </c>
      <c r="AJ280">
        <v>41.05</v>
      </c>
      <c r="AK280">
        <v>23.58</v>
      </c>
      <c r="AL280">
        <v>28.45</v>
      </c>
      <c r="AM280">
        <v>4.4000000000000004</v>
      </c>
      <c r="AN280" s="1">
        <v>1427.32</v>
      </c>
      <c r="AO280">
        <v>1.3433999999999999</v>
      </c>
      <c r="AP280" s="1">
        <v>1462.23</v>
      </c>
      <c r="AQ280" s="1">
        <v>2025.86</v>
      </c>
      <c r="AR280" s="1">
        <v>5863.45</v>
      </c>
      <c r="AS280">
        <v>459.48</v>
      </c>
      <c r="AT280">
        <v>261.36</v>
      </c>
      <c r="AU280" s="1">
        <v>10072.379999999999</v>
      </c>
      <c r="AV280" s="1">
        <v>6064.75</v>
      </c>
      <c r="AW280">
        <v>0.4945</v>
      </c>
      <c r="AX280" s="1">
        <v>4148.76</v>
      </c>
      <c r="AY280">
        <v>0.33829999999999999</v>
      </c>
      <c r="AZ280" s="1">
        <v>1320.22</v>
      </c>
      <c r="BA280">
        <v>0.1076</v>
      </c>
      <c r="BB280">
        <v>730.64</v>
      </c>
      <c r="BC280">
        <v>5.96E-2</v>
      </c>
      <c r="BD280" s="1">
        <v>12264.35</v>
      </c>
      <c r="BE280" s="1">
        <v>5092.18</v>
      </c>
      <c r="BF280">
        <v>1.7128000000000001</v>
      </c>
      <c r="BG280">
        <v>0.52769999999999995</v>
      </c>
      <c r="BH280">
        <v>0.2243</v>
      </c>
      <c r="BI280">
        <v>0.19159999999999999</v>
      </c>
      <c r="BJ280">
        <v>3.8600000000000002E-2</v>
      </c>
      <c r="BK280">
        <v>1.78E-2</v>
      </c>
    </row>
    <row r="281" spans="1:63" x14ac:dyDescent="0.25">
      <c r="A281" t="s">
        <v>280</v>
      </c>
      <c r="B281">
        <v>50195</v>
      </c>
      <c r="C281">
        <v>33.950000000000003</v>
      </c>
      <c r="D281">
        <v>51.3</v>
      </c>
      <c r="E281" s="1">
        <v>1741.65</v>
      </c>
      <c r="F281" s="1">
        <v>1642.97</v>
      </c>
      <c r="G281">
        <v>1.7899999999999999E-2</v>
      </c>
      <c r="H281">
        <v>1.1999999999999999E-3</v>
      </c>
      <c r="I281">
        <v>0.187</v>
      </c>
      <c r="J281">
        <v>1E-3</v>
      </c>
      <c r="K281">
        <v>7.7299999999999994E-2</v>
      </c>
      <c r="L281">
        <v>0.64339999999999997</v>
      </c>
      <c r="M281">
        <v>7.2099999999999997E-2</v>
      </c>
      <c r="N281">
        <v>0.54659999999999997</v>
      </c>
      <c r="O281">
        <v>3.27E-2</v>
      </c>
      <c r="P281">
        <v>0.13919999999999999</v>
      </c>
      <c r="Q281" s="1">
        <v>59058.71</v>
      </c>
      <c r="R281">
        <v>0.31659999999999999</v>
      </c>
      <c r="S281">
        <v>0.1888</v>
      </c>
      <c r="T281">
        <v>0.49459999999999998</v>
      </c>
      <c r="U281">
        <v>12.33</v>
      </c>
      <c r="V281" s="1">
        <v>81905.36</v>
      </c>
      <c r="W281">
        <v>137.41999999999999</v>
      </c>
      <c r="X281" s="1">
        <v>164457.73000000001</v>
      </c>
      <c r="Y281">
        <v>0.69369999999999998</v>
      </c>
      <c r="Z281">
        <v>0.26779999999999998</v>
      </c>
      <c r="AA281">
        <v>3.85E-2</v>
      </c>
      <c r="AB281">
        <v>0.30630000000000002</v>
      </c>
      <c r="AC281">
        <v>164.46</v>
      </c>
      <c r="AD281" s="1">
        <v>6675.17</v>
      </c>
      <c r="AE281">
        <v>717.47</v>
      </c>
      <c r="AF281" s="13">
        <v>159993.28</v>
      </c>
      <c r="AG281" s="79" t="s">
        <v>759</v>
      </c>
      <c r="AH281" s="1">
        <v>31579</v>
      </c>
      <c r="AI281" s="1">
        <v>52703.31</v>
      </c>
      <c r="AJ281">
        <v>61.06</v>
      </c>
      <c r="AK281">
        <v>38.950000000000003</v>
      </c>
      <c r="AL281">
        <v>44.79</v>
      </c>
      <c r="AM281">
        <v>4.8899999999999997</v>
      </c>
      <c r="AN281" s="1">
        <v>1642.5</v>
      </c>
      <c r="AO281">
        <v>1.1187</v>
      </c>
      <c r="AP281" s="1">
        <v>1612.11</v>
      </c>
      <c r="AQ281" s="1">
        <v>2071.4699999999998</v>
      </c>
      <c r="AR281" s="1">
        <v>6740.36</v>
      </c>
      <c r="AS281">
        <v>696.3</v>
      </c>
      <c r="AT281">
        <v>415.29</v>
      </c>
      <c r="AU281" s="1">
        <v>11535.52</v>
      </c>
      <c r="AV281" s="1">
        <v>5082.34</v>
      </c>
      <c r="AW281">
        <v>0.372</v>
      </c>
      <c r="AX281" s="1">
        <v>6431.42</v>
      </c>
      <c r="AY281">
        <v>0.4708</v>
      </c>
      <c r="AZ281" s="1">
        <v>1159.18</v>
      </c>
      <c r="BA281">
        <v>8.4900000000000003E-2</v>
      </c>
      <c r="BB281">
        <v>987.7</v>
      </c>
      <c r="BC281">
        <v>7.2300000000000003E-2</v>
      </c>
      <c r="BD281" s="1">
        <v>13660.64</v>
      </c>
      <c r="BE281" s="1">
        <v>3144.56</v>
      </c>
      <c r="BF281">
        <v>0.7278</v>
      </c>
      <c r="BG281">
        <v>0.54269999999999996</v>
      </c>
      <c r="BH281">
        <v>0.20130000000000001</v>
      </c>
      <c r="BI281">
        <v>0.19800000000000001</v>
      </c>
      <c r="BJ281">
        <v>3.8199999999999998E-2</v>
      </c>
      <c r="BK281">
        <v>1.9800000000000002E-2</v>
      </c>
    </row>
    <row r="282" spans="1:63" x14ac:dyDescent="0.25">
      <c r="A282" t="s">
        <v>281</v>
      </c>
      <c r="B282">
        <v>46888</v>
      </c>
      <c r="C282">
        <v>76.14</v>
      </c>
      <c r="D282">
        <v>19.510000000000002</v>
      </c>
      <c r="E282" s="1">
        <v>1485.26</v>
      </c>
      <c r="F282" s="1">
        <v>1435.88</v>
      </c>
      <c r="G282">
        <v>3.5999999999999999E-3</v>
      </c>
      <c r="H282">
        <v>4.0000000000000002E-4</v>
      </c>
      <c r="I282">
        <v>6.8999999999999999E-3</v>
      </c>
      <c r="J282">
        <v>1.5E-3</v>
      </c>
      <c r="K282">
        <v>1.2E-2</v>
      </c>
      <c r="L282">
        <v>0.95709999999999995</v>
      </c>
      <c r="M282">
        <v>1.8499999999999999E-2</v>
      </c>
      <c r="N282">
        <v>0.30509999999999998</v>
      </c>
      <c r="O282">
        <v>1.2999999999999999E-3</v>
      </c>
      <c r="P282">
        <v>0.11799999999999999</v>
      </c>
      <c r="Q282" s="1">
        <v>53009.4</v>
      </c>
      <c r="R282">
        <v>0.36370000000000002</v>
      </c>
      <c r="S282">
        <v>0.16300000000000001</v>
      </c>
      <c r="T282">
        <v>0.4733</v>
      </c>
      <c r="U282">
        <v>10.99</v>
      </c>
      <c r="V282" s="1">
        <v>70464</v>
      </c>
      <c r="W282">
        <v>130.72</v>
      </c>
      <c r="X282" s="1">
        <v>144734.18</v>
      </c>
      <c r="Y282">
        <v>0.87180000000000002</v>
      </c>
      <c r="Z282">
        <v>6.6400000000000001E-2</v>
      </c>
      <c r="AA282">
        <v>6.1800000000000001E-2</v>
      </c>
      <c r="AB282">
        <v>0.12820000000000001</v>
      </c>
      <c r="AC282">
        <v>144.72999999999999</v>
      </c>
      <c r="AD282" s="1">
        <v>4178.75</v>
      </c>
      <c r="AE282">
        <v>543.49</v>
      </c>
      <c r="AF282" s="13">
        <v>140048.14000000001</v>
      </c>
      <c r="AG282" s="79" t="s">
        <v>759</v>
      </c>
      <c r="AH282" s="1">
        <v>35806</v>
      </c>
      <c r="AI282" s="1">
        <v>55760.97</v>
      </c>
      <c r="AJ282">
        <v>45.47</v>
      </c>
      <c r="AK282">
        <v>27.88</v>
      </c>
      <c r="AL282">
        <v>30.89</v>
      </c>
      <c r="AM282">
        <v>4.88</v>
      </c>
      <c r="AN282" s="1">
        <v>1682.11</v>
      </c>
      <c r="AO282">
        <v>1.0873999999999999</v>
      </c>
      <c r="AP282" s="1">
        <v>1290.4100000000001</v>
      </c>
      <c r="AQ282" s="1">
        <v>1938.98</v>
      </c>
      <c r="AR282" s="1">
        <v>5584.39</v>
      </c>
      <c r="AS282">
        <v>481.39</v>
      </c>
      <c r="AT282">
        <v>317.49</v>
      </c>
      <c r="AU282" s="1">
        <v>9612.67</v>
      </c>
      <c r="AV282" s="1">
        <v>5495.21</v>
      </c>
      <c r="AW282">
        <v>0.47799999999999998</v>
      </c>
      <c r="AX282" s="1">
        <v>4351.75</v>
      </c>
      <c r="AY282">
        <v>0.37859999999999999</v>
      </c>
      <c r="AZ282" s="1">
        <v>1043.5999999999999</v>
      </c>
      <c r="BA282">
        <v>9.0800000000000006E-2</v>
      </c>
      <c r="BB282">
        <v>604.91</v>
      </c>
      <c r="BC282">
        <v>5.2600000000000001E-2</v>
      </c>
      <c r="BD282" s="1">
        <v>11495.47</v>
      </c>
      <c r="BE282" s="1">
        <v>4531.18</v>
      </c>
      <c r="BF282">
        <v>1.1873</v>
      </c>
      <c r="BG282">
        <v>0.53759999999999997</v>
      </c>
      <c r="BH282">
        <v>0.21870000000000001</v>
      </c>
      <c r="BI282">
        <v>0.18490000000000001</v>
      </c>
      <c r="BJ282">
        <v>3.85E-2</v>
      </c>
      <c r="BK282">
        <v>2.0299999999999999E-2</v>
      </c>
    </row>
    <row r="283" spans="1:63" x14ac:dyDescent="0.25">
      <c r="A283" t="s">
        <v>282</v>
      </c>
      <c r="B283">
        <v>48009</v>
      </c>
      <c r="C283">
        <v>40.33</v>
      </c>
      <c r="D283">
        <v>93.71</v>
      </c>
      <c r="E283" s="1">
        <v>3779.66</v>
      </c>
      <c r="F283" s="1">
        <v>3582.05</v>
      </c>
      <c r="G283">
        <v>2.1899999999999999E-2</v>
      </c>
      <c r="H283">
        <v>6.9999999999999999E-4</v>
      </c>
      <c r="I283">
        <v>0.1041</v>
      </c>
      <c r="J283">
        <v>1.2999999999999999E-3</v>
      </c>
      <c r="K283">
        <v>5.0099999999999999E-2</v>
      </c>
      <c r="L283">
        <v>0.76559999999999995</v>
      </c>
      <c r="M283">
        <v>5.6300000000000003E-2</v>
      </c>
      <c r="N283">
        <v>0.32419999999999999</v>
      </c>
      <c r="O283">
        <v>2.0799999999999999E-2</v>
      </c>
      <c r="P283">
        <v>0.12909999999999999</v>
      </c>
      <c r="Q283" s="1">
        <v>59662.78</v>
      </c>
      <c r="R283">
        <v>0.26919999999999999</v>
      </c>
      <c r="S283">
        <v>0.2079</v>
      </c>
      <c r="T283">
        <v>0.52280000000000004</v>
      </c>
      <c r="U283">
        <v>23.1</v>
      </c>
      <c r="V283" s="1">
        <v>83486.78</v>
      </c>
      <c r="W283">
        <v>160.06</v>
      </c>
      <c r="X283" s="1">
        <v>153801.4</v>
      </c>
      <c r="Y283">
        <v>0.74409999999999998</v>
      </c>
      <c r="Z283">
        <v>0.2165</v>
      </c>
      <c r="AA283">
        <v>3.9399999999999998E-2</v>
      </c>
      <c r="AB283">
        <v>0.25590000000000002</v>
      </c>
      <c r="AC283">
        <v>153.80000000000001</v>
      </c>
      <c r="AD283" s="1">
        <v>6171.88</v>
      </c>
      <c r="AE283">
        <v>739.19</v>
      </c>
      <c r="AF283" s="13">
        <v>161969.63</v>
      </c>
      <c r="AG283" s="79" t="s">
        <v>759</v>
      </c>
      <c r="AH283" s="1">
        <v>37439</v>
      </c>
      <c r="AI283" s="1">
        <v>61319.92</v>
      </c>
      <c r="AJ283">
        <v>62.45</v>
      </c>
      <c r="AK283">
        <v>39.950000000000003</v>
      </c>
      <c r="AL283">
        <v>43.23</v>
      </c>
      <c r="AM283">
        <v>5.09</v>
      </c>
      <c r="AN283" s="1">
        <v>1481.63</v>
      </c>
      <c r="AO283">
        <v>0.93810000000000004</v>
      </c>
      <c r="AP283" s="1">
        <v>1276.8699999999999</v>
      </c>
      <c r="AQ283" s="1">
        <v>1895.77</v>
      </c>
      <c r="AR283" s="1">
        <v>6095.98</v>
      </c>
      <c r="AS283">
        <v>616.92999999999995</v>
      </c>
      <c r="AT283">
        <v>289.3</v>
      </c>
      <c r="AU283" s="1">
        <v>10174.85</v>
      </c>
      <c r="AV283" s="1">
        <v>4273.8999999999996</v>
      </c>
      <c r="AW283">
        <v>0.3654</v>
      </c>
      <c r="AX283" s="1">
        <v>5893</v>
      </c>
      <c r="AY283">
        <v>0.50380000000000003</v>
      </c>
      <c r="AZ283">
        <v>878.92</v>
      </c>
      <c r="BA283">
        <v>7.51E-2</v>
      </c>
      <c r="BB283">
        <v>651.78</v>
      </c>
      <c r="BC283">
        <v>5.57E-2</v>
      </c>
      <c r="BD283" s="1">
        <v>11697.61</v>
      </c>
      <c r="BE283" s="1">
        <v>2543.17</v>
      </c>
      <c r="BF283">
        <v>0.51339999999999997</v>
      </c>
      <c r="BG283">
        <v>0.5605</v>
      </c>
      <c r="BH283">
        <v>0.21870000000000001</v>
      </c>
      <c r="BI283">
        <v>0.16980000000000001</v>
      </c>
      <c r="BJ283">
        <v>3.49E-2</v>
      </c>
      <c r="BK283">
        <v>1.6E-2</v>
      </c>
    </row>
    <row r="284" spans="1:63" x14ac:dyDescent="0.25">
      <c r="A284" t="s">
        <v>283</v>
      </c>
      <c r="B284">
        <v>48017</v>
      </c>
      <c r="C284">
        <v>90.81</v>
      </c>
      <c r="D284">
        <v>20.56</v>
      </c>
      <c r="E284" s="1">
        <v>1867.24</v>
      </c>
      <c r="F284" s="1">
        <v>1804.09</v>
      </c>
      <c r="G284">
        <v>3.0000000000000001E-3</v>
      </c>
      <c r="H284">
        <v>5.0000000000000001E-4</v>
      </c>
      <c r="I284">
        <v>6.0000000000000001E-3</v>
      </c>
      <c r="J284">
        <v>8.0000000000000004E-4</v>
      </c>
      <c r="K284">
        <v>1.0999999999999999E-2</v>
      </c>
      <c r="L284">
        <v>0.96160000000000001</v>
      </c>
      <c r="M284">
        <v>1.72E-2</v>
      </c>
      <c r="N284">
        <v>0.3921</v>
      </c>
      <c r="O284">
        <v>1.4E-3</v>
      </c>
      <c r="P284">
        <v>0.13159999999999999</v>
      </c>
      <c r="Q284" s="1">
        <v>52233.74</v>
      </c>
      <c r="R284">
        <v>0.2487</v>
      </c>
      <c r="S284">
        <v>0.1777</v>
      </c>
      <c r="T284">
        <v>0.5736</v>
      </c>
      <c r="U284">
        <v>13.3</v>
      </c>
      <c r="V284" s="1">
        <v>69905.009999999995</v>
      </c>
      <c r="W284">
        <v>135.34</v>
      </c>
      <c r="X284" s="1">
        <v>130678.93</v>
      </c>
      <c r="Y284">
        <v>0.84179999999999999</v>
      </c>
      <c r="Z284">
        <v>9.7799999999999998E-2</v>
      </c>
      <c r="AA284">
        <v>6.0400000000000002E-2</v>
      </c>
      <c r="AB284">
        <v>0.15820000000000001</v>
      </c>
      <c r="AC284">
        <v>130.68</v>
      </c>
      <c r="AD284" s="1">
        <v>3652.17</v>
      </c>
      <c r="AE284">
        <v>493.21</v>
      </c>
      <c r="AF284" s="13">
        <v>125323.74</v>
      </c>
      <c r="AG284" s="79" t="s">
        <v>759</v>
      </c>
      <c r="AH284" s="1">
        <v>33487</v>
      </c>
      <c r="AI284" s="1">
        <v>51149.8</v>
      </c>
      <c r="AJ284">
        <v>44.79</v>
      </c>
      <c r="AK284">
        <v>27.11</v>
      </c>
      <c r="AL284">
        <v>30.57</v>
      </c>
      <c r="AM284">
        <v>4.68</v>
      </c>
      <c r="AN284" s="1">
        <v>1137.6199999999999</v>
      </c>
      <c r="AO284">
        <v>1.0201</v>
      </c>
      <c r="AP284" s="1">
        <v>1255.5</v>
      </c>
      <c r="AQ284" s="1">
        <v>1980.65</v>
      </c>
      <c r="AR284" s="1">
        <v>5506.11</v>
      </c>
      <c r="AS284">
        <v>495.64</v>
      </c>
      <c r="AT284">
        <v>298.11</v>
      </c>
      <c r="AU284" s="1">
        <v>9536.01</v>
      </c>
      <c r="AV284" s="1">
        <v>5865.09</v>
      </c>
      <c r="AW284">
        <v>0.51649999999999996</v>
      </c>
      <c r="AX284" s="1">
        <v>3701.62</v>
      </c>
      <c r="AY284">
        <v>0.32600000000000001</v>
      </c>
      <c r="AZ284" s="1">
        <v>1102.9000000000001</v>
      </c>
      <c r="BA284">
        <v>9.7100000000000006E-2</v>
      </c>
      <c r="BB284">
        <v>685.61</v>
      </c>
      <c r="BC284">
        <v>6.0400000000000002E-2</v>
      </c>
      <c r="BD284" s="1">
        <v>11355.22</v>
      </c>
      <c r="BE284" s="1">
        <v>4955.6499999999996</v>
      </c>
      <c r="BF284">
        <v>1.4609000000000001</v>
      </c>
      <c r="BG284">
        <v>0.52890000000000004</v>
      </c>
      <c r="BH284">
        <v>0.22600000000000001</v>
      </c>
      <c r="BI284">
        <v>0.18820000000000001</v>
      </c>
      <c r="BJ284">
        <v>3.7900000000000003E-2</v>
      </c>
      <c r="BK284">
        <v>1.9E-2</v>
      </c>
    </row>
    <row r="285" spans="1:63" x14ac:dyDescent="0.25">
      <c r="A285" t="s">
        <v>284</v>
      </c>
      <c r="B285">
        <v>44222</v>
      </c>
      <c r="C285">
        <v>17.809999999999999</v>
      </c>
      <c r="D285">
        <v>269.39</v>
      </c>
      <c r="E285" s="1">
        <v>4797.66</v>
      </c>
      <c r="F285" s="1">
        <v>3770.12</v>
      </c>
      <c r="G285">
        <v>3.7000000000000002E-3</v>
      </c>
      <c r="H285">
        <v>4.0000000000000002E-4</v>
      </c>
      <c r="I285">
        <v>0.35260000000000002</v>
      </c>
      <c r="J285">
        <v>1.4E-3</v>
      </c>
      <c r="K285">
        <v>0.1028</v>
      </c>
      <c r="L285">
        <v>0.43840000000000001</v>
      </c>
      <c r="M285">
        <v>0.10059999999999999</v>
      </c>
      <c r="N285">
        <v>0.93440000000000001</v>
      </c>
      <c r="O285">
        <v>3.1E-2</v>
      </c>
      <c r="P285">
        <v>0.1847</v>
      </c>
      <c r="Q285" s="1">
        <v>55506.01</v>
      </c>
      <c r="R285">
        <v>0.33660000000000001</v>
      </c>
      <c r="S285">
        <v>0.16489999999999999</v>
      </c>
      <c r="T285">
        <v>0.49840000000000001</v>
      </c>
      <c r="U285">
        <v>31.66</v>
      </c>
      <c r="V285" s="1">
        <v>77607.350000000006</v>
      </c>
      <c r="W285">
        <v>149.15</v>
      </c>
      <c r="X285" s="1">
        <v>70033.89</v>
      </c>
      <c r="Y285">
        <v>0.6633</v>
      </c>
      <c r="Z285">
        <v>0.26819999999999999</v>
      </c>
      <c r="AA285">
        <v>6.8400000000000002E-2</v>
      </c>
      <c r="AB285">
        <v>0.3367</v>
      </c>
      <c r="AC285">
        <v>70.03</v>
      </c>
      <c r="AD285" s="1">
        <v>2998.55</v>
      </c>
      <c r="AE285">
        <v>420.49</v>
      </c>
      <c r="AF285" s="13">
        <v>70939.09</v>
      </c>
      <c r="AG285" s="79" t="s">
        <v>759</v>
      </c>
      <c r="AH285" s="1">
        <v>23872</v>
      </c>
      <c r="AI285" s="1">
        <v>36772.769999999997</v>
      </c>
      <c r="AJ285">
        <v>58.72</v>
      </c>
      <c r="AK285">
        <v>40.82</v>
      </c>
      <c r="AL285">
        <v>46.51</v>
      </c>
      <c r="AM285">
        <v>4.66</v>
      </c>
      <c r="AN285">
        <v>0</v>
      </c>
      <c r="AO285">
        <v>1.1754</v>
      </c>
      <c r="AP285" s="1">
        <v>1782.1</v>
      </c>
      <c r="AQ285" s="1">
        <v>2377.0300000000002</v>
      </c>
      <c r="AR285" s="1">
        <v>6582.88</v>
      </c>
      <c r="AS285">
        <v>735.73</v>
      </c>
      <c r="AT285">
        <v>578.44000000000005</v>
      </c>
      <c r="AU285" s="1">
        <v>12056.18</v>
      </c>
      <c r="AV285" s="1">
        <v>10121.23</v>
      </c>
      <c r="AW285">
        <v>0.62780000000000002</v>
      </c>
      <c r="AX285" s="1">
        <v>3258.6</v>
      </c>
      <c r="AY285">
        <v>0.2021</v>
      </c>
      <c r="AZ285">
        <v>825.25</v>
      </c>
      <c r="BA285">
        <v>5.1200000000000002E-2</v>
      </c>
      <c r="BB285" s="1">
        <v>1916.54</v>
      </c>
      <c r="BC285">
        <v>0.11890000000000001</v>
      </c>
      <c r="BD285" s="1">
        <v>16121.62</v>
      </c>
      <c r="BE285" s="1">
        <v>5560.36</v>
      </c>
      <c r="BF285">
        <v>3.2345000000000002</v>
      </c>
      <c r="BG285">
        <v>0.4617</v>
      </c>
      <c r="BH285">
        <v>0.18770000000000001</v>
      </c>
      <c r="BI285">
        <v>0.31169999999999998</v>
      </c>
      <c r="BJ285">
        <v>2.7199999999999998E-2</v>
      </c>
      <c r="BK285">
        <v>1.18E-2</v>
      </c>
    </row>
    <row r="286" spans="1:63" x14ac:dyDescent="0.25">
      <c r="A286" t="s">
        <v>285</v>
      </c>
      <c r="B286">
        <v>50369</v>
      </c>
      <c r="C286">
        <v>100.48</v>
      </c>
      <c r="D286">
        <v>9.02</v>
      </c>
      <c r="E286">
        <v>906.11</v>
      </c>
      <c r="F286">
        <v>889.36</v>
      </c>
      <c r="G286">
        <v>1.6999999999999999E-3</v>
      </c>
      <c r="H286">
        <v>1E-4</v>
      </c>
      <c r="I286">
        <v>4.7999999999999996E-3</v>
      </c>
      <c r="J286">
        <v>1E-3</v>
      </c>
      <c r="K286">
        <v>1.84E-2</v>
      </c>
      <c r="L286">
        <v>0.95550000000000002</v>
      </c>
      <c r="M286">
        <v>1.8599999999999998E-2</v>
      </c>
      <c r="N286">
        <v>0.36659999999999998</v>
      </c>
      <c r="O286">
        <v>1.8E-3</v>
      </c>
      <c r="P286">
        <v>0.14180000000000001</v>
      </c>
      <c r="Q286" s="1">
        <v>50879.54</v>
      </c>
      <c r="R286">
        <v>0.29730000000000001</v>
      </c>
      <c r="S286">
        <v>0.16170000000000001</v>
      </c>
      <c r="T286">
        <v>0.54100000000000004</v>
      </c>
      <c r="U286">
        <v>8.57</v>
      </c>
      <c r="V286" s="1">
        <v>63649.02</v>
      </c>
      <c r="W286">
        <v>102.49</v>
      </c>
      <c r="X286" s="1">
        <v>143704.9</v>
      </c>
      <c r="Y286">
        <v>0.91459999999999997</v>
      </c>
      <c r="Z286">
        <v>4.5400000000000003E-2</v>
      </c>
      <c r="AA286">
        <v>0.04</v>
      </c>
      <c r="AB286">
        <v>8.5400000000000004E-2</v>
      </c>
      <c r="AC286">
        <v>143.69999999999999</v>
      </c>
      <c r="AD286" s="1">
        <v>3342.69</v>
      </c>
      <c r="AE286">
        <v>443.86</v>
      </c>
      <c r="AF286" s="13">
        <v>116643.45</v>
      </c>
      <c r="AG286" s="79" t="s">
        <v>759</v>
      </c>
      <c r="AH286" s="1">
        <v>32729</v>
      </c>
      <c r="AI286" s="1">
        <v>49261.53</v>
      </c>
      <c r="AJ286">
        <v>35.17</v>
      </c>
      <c r="AK286">
        <v>22.64</v>
      </c>
      <c r="AL286">
        <v>26.17</v>
      </c>
      <c r="AM286">
        <v>4.6500000000000004</v>
      </c>
      <c r="AN286" s="1">
        <v>1329.45</v>
      </c>
      <c r="AO286">
        <v>1.4380999999999999</v>
      </c>
      <c r="AP286" s="1">
        <v>1429.41</v>
      </c>
      <c r="AQ286" s="1">
        <v>2117.19</v>
      </c>
      <c r="AR286" s="1">
        <v>5903.13</v>
      </c>
      <c r="AS286">
        <v>455.71</v>
      </c>
      <c r="AT286">
        <v>293.2</v>
      </c>
      <c r="AU286" s="1">
        <v>10198.64</v>
      </c>
      <c r="AV286" s="1">
        <v>6797.53</v>
      </c>
      <c r="AW286">
        <v>0.52980000000000005</v>
      </c>
      <c r="AX286" s="1">
        <v>3884.67</v>
      </c>
      <c r="AY286">
        <v>0.30280000000000001</v>
      </c>
      <c r="AZ286" s="1">
        <v>1405.8</v>
      </c>
      <c r="BA286">
        <v>0.1096</v>
      </c>
      <c r="BB286">
        <v>741.9</v>
      </c>
      <c r="BC286">
        <v>5.7799999999999997E-2</v>
      </c>
      <c r="BD286" s="1">
        <v>12829.9</v>
      </c>
      <c r="BE286" s="1">
        <v>5882.06</v>
      </c>
      <c r="BF286">
        <v>2.1425000000000001</v>
      </c>
      <c r="BG286">
        <v>0.52310000000000001</v>
      </c>
      <c r="BH286">
        <v>0.2137</v>
      </c>
      <c r="BI286">
        <v>0.1983</v>
      </c>
      <c r="BJ286">
        <v>4.0300000000000002E-2</v>
      </c>
      <c r="BK286">
        <v>2.46E-2</v>
      </c>
    </row>
    <row r="287" spans="1:63" x14ac:dyDescent="0.25">
      <c r="A287" t="s">
        <v>286</v>
      </c>
      <c r="B287">
        <v>45450</v>
      </c>
      <c r="C287">
        <v>84.62</v>
      </c>
      <c r="D287">
        <v>12.87</v>
      </c>
      <c r="E287" s="1">
        <v>1089.4000000000001</v>
      </c>
      <c r="F287" s="1">
        <v>1015.45</v>
      </c>
      <c r="G287">
        <v>2.5999999999999999E-3</v>
      </c>
      <c r="H287">
        <v>2.9999999999999997E-4</v>
      </c>
      <c r="I287">
        <v>5.5999999999999999E-3</v>
      </c>
      <c r="J287">
        <v>8.9999999999999998E-4</v>
      </c>
      <c r="K287">
        <v>9.5999999999999992E-3</v>
      </c>
      <c r="L287">
        <v>0.96350000000000002</v>
      </c>
      <c r="M287">
        <v>1.7600000000000001E-2</v>
      </c>
      <c r="N287">
        <v>0.50519999999999998</v>
      </c>
      <c r="O287">
        <v>5.9999999999999995E-4</v>
      </c>
      <c r="P287">
        <v>0.15029999999999999</v>
      </c>
      <c r="Q287" s="1">
        <v>48867.67</v>
      </c>
      <c r="R287">
        <v>0.28960000000000002</v>
      </c>
      <c r="S287">
        <v>0.1749</v>
      </c>
      <c r="T287">
        <v>0.53549999999999998</v>
      </c>
      <c r="U287">
        <v>8.61</v>
      </c>
      <c r="V287" s="1">
        <v>66065.850000000006</v>
      </c>
      <c r="W287">
        <v>121.74</v>
      </c>
      <c r="X287" s="1">
        <v>115274.68</v>
      </c>
      <c r="Y287">
        <v>0.78080000000000005</v>
      </c>
      <c r="Z287">
        <v>0.1308</v>
      </c>
      <c r="AA287">
        <v>8.8499999999999995E-2</v>
      </c>
      <c r="AB287">
        <v>0.21920000000000001</v>
      </c>
      <c r="AC287">
        <v>115.27</v>
      </c>
      <c r="AD287" s="1">
        <v>3019.54</v>
      </c>
      <c r="AE287">
        <v>378.87</v>
      </c>
      <c r="AF287" s="13">
        <v>101221.24</v>
      </c>
      <c r="AG287" s="79" t="s">
        <v>759</v>
      </c>
      <c r="AH287" s="1">
        <v>31087</v>
      </c>
      <c r="AI287" s="1">
        <v>47131.89</v>
      </c>
      <c r="AJ287">
        <v>35.17</v>
      </c>
      <c r="AK287">
        <v>24.83</v>
      </c>
      <c r="AL287">
        <v>27.11</v>
      </c>
      <c r="AM287">
        <v>3.55</v>
      </c>
      <c r="AN287">
        <v>949.67</v>
      </c>
      <c r="AO287">
        <v>0.86309999999999998</v>
      </c>
      <c r="AP287" s="1">
        <v>1378.2</v>
      </c>
      <c r="AQ287" s="1">
        <v>2279.41</v>
      </c>
      <c r="AR287" s="1">
        <v>5674.43</v>
      </c>
      <c r="AS287">
        <v>540.12</v>
      </c>
      <c r="AT287">
        <v>282.58</v>
      </c>
      <c r="AU287" s="1">
        <v>10154.75</v>
      </c>
      <c r="AV287" s="1">
        <v>7661.45</v>
      </c>
      <c r="AW287">
        <v>0.60870000000000002</v>
      </c>
      <c r="AX287" s="1">
        <v>2816.19</v>
      </c>
      <c r="AY287">
        <v>0.2238</v>
      </c>
      <c r="AZ287" s="1">
        <v>1086.19</v>
      </c>
      <c r="BA287">
        <v>8.6300000000000002E-2</v>
      </c>
      <c r="BB287" s="1">
        <v>1022.3</v>
      </c>
      <c r="BC287">
        <v>8.1199999999999994E-2</v>
      </c>
      <c r="BD287" s="1">
        <v>12586.13</v>
      </c>
      <c r="BE287" s="1">
        <v>6291.4</v>
      </c>
      <c r="BF287">
        <v>2.2917999999999998</v>
      </c>
      <c r="BG287">
        <v>0.49309999999999998</v>
      </c>
      <c r="BH287">
        <v>0.21879999999999999</v>
      </c>
      <c r="BI287">
        <v>0.22559999999999999</v>
      </c>
      <c r="BJ287">
        <v>4.19E-2</v>
      </c>
      <c r="BK287">
        <v>2.06E-2</v>
      </c>
    </row>
    <row r="288" spans="1:63" x14ac:dyDescent="0.25">
      <c r="A288" t="s">
        <v>287</v>
      </c>
      <c r="B288">
        <v>50443</v>
      </c>
      <c r="C288">
        <v>62.48</v>
      </c>
      <c r="D288">
        <v>58.05</v>
      </c>
      <c r="E288" s="1">
        <v>3626.75</v>
      </c>
      <c r="F288" s="1">
        <v>3484.36</v>
      </c>
      <c r="G288">
        <v>1.5599999999999999E-2</v>
      </c>
      <c r="H288">
        <v>4.0000000000000002E-4</v>
      </c>
      <c r="I288">
        <v>1.5599999999999999E-2</v>
      </c>
      <c r="J288">
        <v>1.1999999999999999E-3</v>
      </c>
      <c r="K288">
        <v>3.0599999999999999E-2</v>
      </c>
      <c r="L288">
        <v>0.90910000000000002</v>
      </c>
      <c r="M288">
        <v>2.7400000000000001E-2</v>
      </c>
      <c r="N288">
        <v>0.2016</v>
      </c>
      <c r="O288">
        <v>1.0500000000000001E-2</v>
      </c>
      <c r="P288">
        <v>0.1164</v>
      </c>
      <c r="Q288" s="1">
        <v>59430.15</v>
      </c>
      <c r="R288">
        <v>0.27110000000000001</v>
      </c>
      <c r="S288">
        <v>0.19350000000000001</v>
      </c>
      <c r="T288">
        <v>0.5353</v>
      </c>
      <c r="U288">
        <v>20.62</v>
      </c>
      <c r="V288" s="1">
        <v>84686.39</v>
      </c>
      <c r="W288">
        <v>172.72</v>
      </c>
      <c r="X288" s="1">
        <v>182137.51</v>
      </c>
      <c r="Y288">
        <v>0.85699999999999998</v>
      </c>
      <c r="Z288">
        <v>0.1075</v>
      </c>
      <c r="AA288">
        <v>3.56E-2</v>
      </c>
      <c r="AB288">
        <v>0.14299999999999999</v>
      </c>
      <c r="AC288">
        <v>182.14</v>
      </c>
      <c r="AD288" s="1">
        <v>6412.41</v>
      </c>
      <c r="AE288">
        <v>833.14</v>
      </c>
      <c r="AF288" s="13">
        <v>185690.17</v>
      </c>
      <c r="AG288" s="79" t="s">
        <v>759</v>
      </c>
      <c r="AH288" s="1">
        <v>42835</v>
      </c>
      <c r="AI288" s="1">
        <v>74756.52</v>
      </c>
      <c r="AJ288">
        <v>57.55</v>
      </c>
      <c r="AK288">
        <v>33.96</v>
      </c>
      <c r="AL288">
        <v>36.19</v>
      </c>
      <c r="AM288">
        <v>4.62</v>
      </c>
      <c r="AN288" s="1">
        <v>1350.91</v>
      </c>
      <c r="AO288">
        <v>0.80279999999999996</v>
      </c>
      <c r="AP288" s="1">
        <v>1207.69</v>
      </c>
      <c r="AQ288" s="1">
        <v>1880.67</v>
      </c>
      <c r="AR288" s="1">
        <v>5793.87</v>
      </c>
      <c r="AS288">
        <v>576.55999999999995</v>
      </c>
      <c r="AT288">
        <v>290.43</v>
      </c>
      <c r="AU288" s="1">
        <v>9749.2099999999991</v>
      </c>
      <c r="AV288" s="1">
        <v>3951.67</v>
      </c>
      <c r="AW288">
        <v>0.35820000000000002</v>
      </c>
      <c r="AX288" s="1">
        <v>5894.36</v>
      </c>
      <c r="AY288">
        <v>0.5343</v>
      </c>
      <c r="AZ288">
        <v>741.46</v>
      </c>
      <c r="BA288">
        <v>6.7199999999999996E-2</v>
      </c>
      <c r="BB288">
        <v>444.85</v>
      </c>
      <c r="BC288">
        <v>4.0300000000000002E-2</v>
      </c>
      <c r="BD288" s="1">
        <v>11032.35</v>
      </c>
      <c r="BE288" s="1">
        <v>2640.34</v>
      </c>
      <c r="BF288">
        <v>0.39500000000000002</v>
      </c>
      <c r="BG288">
        <v>0.57569999999999999</v>
      </c>
      <c r="BH288">
        <v>0.22439999999999999</v>
      </c>
      <c r="BI288">
        <v>0.1502</v>
      </c>
      <c r="BJ288">
        <v>3.4700000000000002E-2</v>
      </c>
      <c r="BK288">
        <v>1.4999999999999999E-2</v>
      </c>
    </row>
    <row r="289" spans="1:63" x14ac:dyDescent="0.25">
      <c r="A289" t="s">
        <v>288</v>
      </c>
      <c r="B289">
        <v>44230</v>
      </c>
      <c r="C289">
        <v>18.43</v>
      </c>
      <c r="D289">
        <v>121.12</v>
      </c>
      <c r="E289" s="1">
        <v>2232.14</v>
      </c>
      <c r="F289" s="1">
        <v>1883.01</v>
      </c>
      <c r="G289">
        <v>4.7999999999999996E-3</v>
      </c>
      <c r="H289">
        <v>5.0000000000000001E-4</v>
      </c>
      <c r="I289">
        <v>0.24859999999999999</v>
      </c>
      <c r="J289">
        <v>1.2999999999999999E-3</v>
      </c>
      <c r="K289">
        <v>5.3499999999999999E-2</v>
      </c>
      <c r="L289">
        <v>0.58160000000000001</v>
      </c>
      <c r="M289">
        <v>0.10979999999999999</v>
      </c>
      <c r="N289">
        <v>0.89910000000000001</v>
      </c>
      <c r="O289">
        <v>1.23E-2</v>
      </c>
      <c r="P289">
        <v>0.1837</v>
      </c>
      <c r="Q289" s="1">
        <v>56427.7</v>
      </c>
      <c r="R289">
        <v>0.31990000000000002</v>
      </c>
      <c r="S289">
        <v>0.17169999999999999</v>
      </c>
      <c r="T289">
        <v>0.50829999999999997</v>
      </c>
      <c r="U289">
        <v>18.149999999999999</v>
      </c>
      <c r="V289" s="1">
        <v>70287.289999999994</v>
      </c>
      <c r="W289">
        <v>120.45</v>
      </c>
      <c r="X289" s="1">
        <v>107717.68</v>
      </c>
      <c r="Y289">
        <v>0.58760000000000001</v>
      </c>
      <c r="Z289">
        <v>0.33160000000000001</v>
      </c>
      <c r="AA289">
        <v>8.0799999999999997E-2</v>
      </c>
      <c r="AB289">
        <v>0.41239999999999999</v>
      </c>
      <c r="AC289">
        <v>107.72</v>
      </c>
      <c r="AD289" s="1">
        <v>4347.5600000000004</v>
      </c>
      <c r="AE289">
        <v>469.96</v>
      </c>
      <c r="AF289" s="13">
        <v>107393.38</v>
      </c>
      <c r="AG289" s="79" t="s">
        <v>759</v>
      </c>
      <c r="AH289" s="1">
        <v>24991</v>
      </c>
      <c r="AI289" s="1">
        <v>40688.17</v>
      </c>
      <c r="AJ289">
        <v>54.63</v>
      </c>
      <c r="AK289">
        <v>37.049999999999997</v>
      </c>
      <c r="AL289">
        <v>42.41</v>
      </c>
      <c r="AM289">
        <v>4.6900000000000004</v>
      </c>
      <c r="AN289">
        <v>0</v>
      </c>
      <c r="AO289">
        <v>1.0651999999999999</v>
      </c>
      <c r="AP289" s="1">
        <v>1688.96</v>
      </c>
      <c r="AQ289" s="1">
        <v>2257.38</v>
      </c>
      <c r="AR289" s="1">
        <v>6694.33</v>
      </c>
      <c r="AS289">
        <v>660.62</v>
      </c>
      <c r="AT289">
        <v>368.03</v>
      </c>
      <c r="AU289" s="1">
        <v>11669.31</v>
      </c>
      <c r="AV289" s="1">
        <v>8258.7900000000009</v>
      </c>
      <c r="AW289">
        <v>0.54920000000000002</v>
      </c>
      <c r="AX289" s="1">
        <v>4226.25</v>
      </c>
      <c r="AY289">
        <v>0.28110000000000002</v>
      </c>
      <c r="AZ289">
        <v>912.3</v>
      </c>
      <c r="BA289">
        <v>6.0699999999999997E-2</v>
      </c>
      <c r="BB289" s="1">
        <v>1639.82</v>
      </c>
      <c r="BC289">
        <v>0.1091</v>
      </c>
      <c r="BD289" s="1">
        <v>15037.17</v>
      </c>
      <c r="BE289" s="1">
        <v>4670.9799999999996</v>
      </c>
      <c r="BF289">
        <v>1.9599</v>
      </c>
      <c r="BG289">
        <v>0.48110000000000003</v>
      </c>
      <c r="BH289">
        <v>0.20380000000000001</v>
      </c>
      <c r="BI289">
        <v>0.26790000000000003</v>
      </c>
      <c r="BJ289">
        <v>2.7099999999999999E-2</v>
      </c>
      <c r="BK289">
        <v>2.01E-2</v>
      </c>
    </row>
    <row r="290" spans="1:63" x14ac:dyDescent="0.25">
      <c r="A290" t="s">
        <v>289</v>
      </c>
      <c r="B290">
        <v>49080</v>
      </c>
      <c r="C290">
        <v>118</v>
      </c>
      <c r="D290">
        <v>15.45</v>
      </c>
      <c r="E290" s="1">
        <v>1823.67</v>
      </c>
      <c r="F290" s="1">
        <v>1734.05</v>
      </c>
      <c r="G290">
        <v>2.3999999999999998E-3</v>
      </c>
      <c r="H290">
        <v>5.9999999999999995E-4</v>
      </c>
      <c r="I290">
        <v>6.4999999999999997E-3</v>
      </c>
      <c r="J290">
        <v>6.9999999999999999E-4</v>
      </c>
      <c r="K290">
        <v>1.12E-2</v>
      </c>
      <c r="L290">
        <v>0.96</v>
      </c>
      <c r="M290">
        <v>1.8700000000000001E-2</v>
      </c>
      <c r="N290">
        <v>0.43109999999999998</v>
      </c>
      <c r="O290">
        <v>1.2999999999999999E-3</v>
      </c>
      <c r="P290">
        <v>0.1338</v>
      </c>
      <c r="Q290" s="1">
        <v>52263.19</v>
      </c>
      <c r="R290">
        <v>0.2447</v>
      </c>
      <c r="S290">
        <v>0.17399999999999999</v>
      </c>
      <c r="T290">
        <v>0.58130000000000004</v>
      </c>
      <c r="U290">
        <v>13.39</v>
      </c>
      <c r="V290" s="1">
        <v>67130.559999999998</v>
      </c>
      <c r="W290">
        <v>131.28</v>
      </c>
      <c r="X290" s="1">
        <v>135704.46</v>
      </c>
      <c r="Y290">
        <v>0.81359999999999999</v>
      </c>
      <c r="Z290">
        <v>0.1048</v>
      </c>
      <c r="AA290">
        <v>8.1600000000000006E-2</v>
      </c>
      <c r="AB290">
        <v>0.18640000000000001</v>
      </c>
      <c r="AC290">
        <v>135.69999999999999</v>
      </c>
      <c r="AD290" s="1">
        <v>3552.7</v>
      </c>
      <c r="AE290">
        <v>448.32</v>
      </c>
      <c r="AF290" s="13">
        <v>128130.23</v>
      </c>
      <c r="AG290" s="79" t="s">
        <v>759</v>
      </c>
      <c r="AH290" s="1">
        <v>33122</v>
      </c>
      <c r="AI290" s="1">
        <v>50805.45</v>
      </c>
      <c r="AJ290">
        <v>39.93</v>
      </c>
      <c r="AK290">
        <v>24.76</v>
      </c>
      <c r="AL290">
        <v>28.37</v>
      </c>
      <c r="AM290">
        <v>4.24</v>
      </c>
      <c r="AN290" s="1">
        <v>1162.83</v>
      </c>
      <c r="AO290">
        <v>0.97699999999999998</v>
      </c>
      <c r="AP290" s="1">
        <v>1281.96</v>
      </c>
      <c r="AQ290" s="1">
        <v>2166.5300000000002</v>
      </c>
      <c r="AR290" s="1">
        <v>5702.38</v>
      </c>
      <c r="AS290">
        <v>484.06</v>
      </c>
      <c r="AT290">
        <v>249.95</v>
      </c>
      <c r="AU290" s="1">
        <v>9884.89</v>
      </c>
      <c r="AV290" s="1">
        <v>6022.47</v>
      </c>
      <c r="AW290">
        <v>0.5181</v>
      </c>
      <c r="AX290" s="1">
        <v>3686.86</v>
      </c>
      <c r="AY290">
        <v>0.31719999999999998</v>
      </c>
      <c r="AZ290" s="1">
        <v>1154.02</v>
      </c>
      <c r="BA290">
        <v>9.9299999999999999E-2</v>
      </c>
      <c r="BB290">
        <v>761.21</v>
      </c>
      <c r="BC290">
        <v>6.5500000000000003E-2</v>
      </c>
      <c r="BD290" s="1">
        <v>11624.56</v>
      </c>
      <c r="BE290" s="1">
        <v>4996.72</v>
      </c>
      <c r="BF290">
        <v>1.5463</v>
      </c>
      <c r="BG290">
        <v>0.52559999999999996</v>
      </c>
      <c r="BH290">
        <v>0.223</v>
      </c>
      <c r="BI290">
        <v>0.1961</v>
      </c>
      <c r="BJ290">
        <v>3.6700000000000003E-2</v>
      </c>
      <c r="BK290">
        <v>1.8700000000000001E-2</v>
      </c>
    </row>
    <row r="291" spans="1:63" x14ac:dyDescent="0.25">
      <c r="A291" t="s">
        <v>290</v>
      </c>
      <c r="B291">
        <v>44248</v>
      </c>
      <c r="C291">
        <v>137.05000000000001</v>
      </c>
      <c r="D291">
        <v>20.16</v>
      </c>
      <c r="E291" s="1">
        <v>2762.63</v>
      </c>
      <c r="F291" s="1">
        <v>2644.35</v>
      </c>
      <c r="G291">
        <v>5.5999999999999999E-3</v>
      </c>
      <c r="H291">
        <v>1.2999999999999999E-3</v>
      </c>
      <c r="I291">
        <v>8.0000000000000002E-3</v>
      </c>
      <c r="J291">
        <v>8.9999999999999998E-4</v>
      </c>
      <c r="K291">
        <v>2.07E-2</v>
      </c>
      <c r="L291">
        <v>0.9355</v>
      </c>
      <c r="M291">
        <v>2.8000000000000001E-2</v>
      </c>
      <c r="N291">
        <v>0.46379999999999999</v>
      </c>
      <c r="O291">
        <v>5.0000000000000001E-3</v>
      </c>
      <c r="P291">
        <v>0.14760000000000001</v>
      </c>
      <c r="Q291" s="1">
        <v>53154.82</v>
      </c>
      <c r="R291">
        <v>0.28029999999999999</v>
      </c>
      <c r="S291">
        <v>0.1661</v>
      </c>
      <c r="T291">
        <v>0.55369999999999997</v>
      </c>
      <c r="U291">
        <v>17.61</v>
      </c>
      <c r="V291" s="1">
        <v>75224.710000000006</v>
      </c>
      <c r="W291">
        <v>153.06</v>
      </c>
      <c r="X291" s="1">
        <v>127871.43</v>
      </c>
      <c r="Y291">
        <v>0.79039999999999999</v>
      </c>
      <c r="Z291">
        <v>0.1497</v>
      </c>
      <c r="AA291">
        <v>5.9799999999999999E-2</v>
      </c>
      <c r="AB291">
        <v>0.20960000000000001</v>
      </c>
      <c r="AC291">
        <v>127.87</v>
      </c>
      <c r="AD291" s="1">
        <v>3575.55</v>
      </c>
      <c r="AE291">
        <v>478.5</v>
      </c>
      <c r="AF291" s="13">
        <v>117973.19</v>
      </c>
      <c r="AG291" s="79" t="s">
        <v>759</v>
      </c>
      <c r="AH291" s="1">
        <v>31120</v>
      </c>
      <c r="AI291" s="1">
        <v>48655.97</v>
      </c>
      <c r="AJ291">
        <v>40.700000000000003</v>
      </c>
      <c r="AK291">
        <v>26.11</v>
      </c>
      <c r="AL291">
        <v>31.07</v>
      </c>
      <c r="AM291">
        <v>4.01</v>
      </c>
      <c r="AN291" s="1">
        <v>1050.3499999999999</v>
      </c>
      <c r="AO291">
        <v>0.99790000000000001</v>
      </c>
      <c r="AP291" s="1">
        <v>1253.44</v>
      </c>
      <c r="AQ291" s="1">
        <v>1811.71</v>
      </c>
      <c r="AR291" s="1">
        <v>5694.68</v>
      </c>
      <c r="AS291">
        <v>510.18</v>
      </c>
      <c r="AT291">
        <v>271.69</v>
      </c>
      <c r="AU291" s="1">
        <v>9541.7000000000007</v>
      </c>
      <c r="AV291" s="1">
        <v>5990.2</v>
      </c>
      <c r="AW291">
        <v>0.52759999999999996</v>
      </c>
      <c r="AX291" s="1">
        <v>3550.69</v>
      </c>
      <c r="AY291">
        <v>0.31269999999999998</v>
      </c>
      <c r="AZ291">
        <v>944.95</v>
      </c>
      <c r="BA291">
        <v>8.3199999999999996E-2</v>
      </c>
      <c r="BB291">
        <v>867.54</v>
      </c>
      <c r="BC291">
        <v>7.6399999999999996E-2</v>
      </c>
      <c r="BD291" s="1">
        <v>11353.37</v>
      </c>
      <c r="BE291" s="1">
        <v>4763.05</v>
      </c>
      <c r="BF291">
        <v>1.5335000000000001</v>
      </c>
      <c r="BG291">
        <v>0.53739999999999999</v>
      </c>
      <c r="BH291">
        <v>0.2233</v>
      </c>
      <c r="BI291">
        <v>0.1799</v>
      </c>
      <c r="BJ291">
        <v>3.3500000000000002E-2</v>
      </c>
      <c r="BK291">
        <v>2.5999999999999999E-2</v>
      </c>
    </row>
    <row r="292" spans="1:63" x14ac:dyDescent="0.25">
      <c r="A292" t="s">
        <v>291</v>
      </c>
      <c r="B292">
        <v>44255</v>
      </c>
      <c r="C292">
        <v>69.48</v>
      </c>
      <c r="D292">
        <v>30.92</v>
      </c>
      <c r="E292" s="1">
        <v>2148.08</v>
      </c>
      <c r="F292" s="1">
        <v>2109.1</v>
      </c>
      <c r="G292">
        <v>8.3999999999999995E-3</v>
      </c>
      <c r="H292">
        <v>8.9999999999999998E-4</v>
      </c>
      <c r="I292">
        <v>2.2599999999999999E-2</v>
      </c>
      <c r="J292">
        <v>8.9999999999999998E-4</v>
      </c>
      <c r="K292">
        <v>4.3799999999999999E-2</v>
      </c>
      <c r="L292">
        <v>0.88249999999999995</v>
      </c>
      <c r="M292">
        <v>4.0800000000000003E-2</v>
      </c>
      <c r="N292">
        <v>0.43880000000000002</v>
      </c>
      <c r="O292">
        <v>1.1299999999999999E-2</v>
      </c>
      <c r="P292">
        <v>0.14249999999999999</v>
      </c>
      <c r="Q292" s="1">
        <v>52980.24</v>
      </c>
      <c r="R292">
        <v>0.26910000000000001</v>
      </c>
      <c r="S292">
        <v>0.17760000000000001</v>
      </c>
      <c r="T292">
        <v>0.55330000000000001</v>
      </c>
      <c r="U292">
        <v>14.4</v>
      </c>
      <c r="V292" s="1">
        <v>73729.710000000006</v>
      </c>
      <c r="W292">
        <v>144.9</v>
      </c>
      <c r="X292" s="1">
        <v>140616.28</v>
      </c>
      <c r="Y292">
        <v>0.74890000000000001</v>
      </c>
      <c r="Z292">
        <v>0.20649999999999999</v>
      </c>
      <c r="AA292">
        <v>4.4699999999999997E-2</v>
      </c>
      <c r="AB292">
        <v>0.25109999999999999</v>
      </c>
      <c r="AC292">
        <v>140.62</v>
      </c>
      <c r="AD292" s="1">
        <v>4505.91</v>
      </c>
      <c r="AE292">
        <v>536.76</v>
      </c>
      <c r="AF292" s="13">
        <v>134424.17000000001</v>
      </c>
      <c r="AG292" s="79" t="s">
        <v>759</v>
      </c>
      <c r="AH292" s="1">
        <v>31917</v>
      </c>
      <c r="AI292" s="1">
        <v>51616.4</v>
      </c>
      <c r="AJ292">
        <v>50.39</v>
      </c>
      <c r="AK292">
        <v>29.72</v>
      </c>
      <c r="AL292">
        <v>37.06</v>
      </c>
      <c r="AM292">
        <v>4.2300000000000004</v>
      </c>
      <c r="AN292" s="1">
        <v>1234.06</v>
      </c>
      <c r="AO292">
        <v>0.94850000000000001</v>
      </c>
      <c r="AP292" s="1">
        <v>1211.98</v>
      </c>
      <c r="AQ292" s="1">
        <v>1723.92</v>
      </c>
      <c r="AR292" s="1">
        <v>5635.62</v>
      </c>
      <c r="AS292">
        <v>522.26</v>
      </c>
      <c r="AT292">
        <v>244.72</v>
      </c>
      <c r="AU292" s="1">
        <v>9338.5</v>
      </c>
      <c r="AV292" s="1">
        <v>4927.8100000000004</v>
      </c>
      <c r="AW292">
        <v>0.44109999999999999</v>
      </c>
      <c r="AX292" s="1">
        <v>4060.81</v>
      </c>
      <c r="AY292">
        <v>0.36349999999999999</v>
      </c>
      <c r="AZ292" s="1">
        <v>1370.87</v>
      </c>
      <c r="BA292">
        <v>0.1227</v>
      </c>
      <c r="BB292">
        <v>812.01</v>
      </c>
      <c r="BC292">
        <v>7.2700000000000001E-2</v>
      </c>
      <c r="BD292" s="1">
        <v>11171.5</v>
      </c>
      <c r="BE292" s="1">
        <v>3828.5</v>
      </c>
      <c r="BF292">
        <v>1.0367</v>
      </c>
      <c r="BG292">
        <v>0.53110000000000002</v>
      </c>
      <c r="BH292">
        <v>0.22450000000000001</v>
      </c>
      <c r="BI292">
        <v>0.19550000000000001</v>
      </c>
      <c r="BJ292">
        <v>3.2599999999999997E-2</v>
      </c>
      <c r="BK292">
        <v>1.6400000000000001E-2</v>
      </c>
    </row>
    <row r="293" spans="1:63" x14ac:dyDescent="0.25">
      <c r="A293" t="s">
        <v>292</v>
      </c>
      <c r="B293">
        <v>44263</v>
      </c>
      <c r="C293">
        <v>17.29</v>
      </c>
      <c r="D293">
        <v>407.46</v>
      </c>
      <c r="E293" s="1">
        <v>7043.3</v>
      </c>
      <c r="F293" s="1">
        <v>5364.91</v>
      </c>
      <c r="G293">
        <v>4.7999999999999996E-3</v>
      </c>
      <c r="H293">
        <v>8.9999999999999998E-4</v>
      </c>
      <c r="I293">
        <v>0.41520000000000001</v>
      </c>
      <c r="J293">
        <v>1.4E-3</v>
      </c>
      <c r="K293">
        <v>9.4200000000000006E-2</v>
      </c>
      <c r="L293">
        <v>0.39960000000000001</v>
      </c>
      <c r="M293">
        <v>8.4000000000000005E-2</v>
      </c>
      <c r="N293">
        <v>0.87450000000000006</v>
      </c>
      <c r="O293">
        <v>3.5099999999999999E-2</v>
      </c>
      <c r="P293">
        <v>0.18049999999999999</v>
      </c>
      <c r="Q293" s="1">
        <v>54377.89</v>
      </c>
      <c r="R293">
        <v>0.31169999999999998</v>
      </c>
      <c r="S293">
        <v>0.1668</v>
      </c>
      <c r="T293">
        <v>0.52149999999999996</v>
      </c>
      <c r="U293">
        <v>45.3</v>
      </c>
      <c r="V293" s="1">
        <v>76519.95</v>
      </c>
      <c r="W293">
        <v>153.88999999999999</v>
      </c>
      <c r="X293" s="1">
        <v>68684.37</v>
      </c>
      <c r="Y293">
        <v>0.6633</v>
      </c>
      <c r="Z293">
        <v>0.27639999999999998</v>
      </c>
      <c r="AA293">
        <v>6.0299999999999999E-2</v>
      </c>
      <c r="AB293">
        <v>0.3367</v>
      </c>
      <c r="AC293">
        <v>68.680000000000007</v>
      </c>
      <c r="AD293" s="1">
        <v>3221.08</v>
      </c>
      <c r="AE293">
        <v>437.26</v>
      </c>
      <c r="AF293" s="13">
        <v>68499.820000000007</v>
      </c>
      <c r="AG293" s="79" t="s">
        <v>759</v>
      </c>
      <c r="AH293" s="1">
        <v>25147</v>
      </c>
      <c r="AI293" s="1">
        <v>36043.85</v>
      </c>
      <c r="AJ293">
        <v>64.099999999999994</v>
      </c>
      <c r="AK293">
        <v>44.27</v>
      </c>
      <c r="AL293">
        <v>51.88</v>
      </c>
      <c r="AM293">
        <v>4.38</v>
      </c>
      <c r="AN293">
        <v>0</v>
      </c>
      <c r="AO293">
        <v>1.2593000000000001</v>
      </c>
      <c r="AP293" s="1">
        <v>1835.51</v>
      </c>
      <c r="AQ293" s="1">
        <v>2377.35</v>
      </c>
      <c r="AR293" s="1">
        <v>6557.1</v>
      </c>
      <c r="AS293">
        <v>794.29</v>
      </c>
      <c r="AT293">
        <v>549.21</v>
      </c>
      <c r="AU293" s="1">
        <v>12113.44</v>
      </c>
      <c r="AV293" s="1">
        <v>10096.24</v>
      </c>
      <c r="AW293">
        <v>0.62190000000000001</v>
      </c>
      <c r="AX293" s="1">
        <v>3683.87</v>
      </c>
      <c r="AY293">
        <v>0.22689999999999999</v>
      </c>
      <c r="AZ293">
        <v>664.77</v>
      </c>
      <c r="BA293">
        <v>4.0899999999999999E-2</v>
      </c>
      <c r="BB293" s="1">
        <v>1789.44</v>
      </c>
      <c r="BC293">
        <v>0.11020000000000001</v>
      </c>
      <c r="BD293" s="1">
        <v>16234.32</v>
      </c>
      <c r="BE293" s="1">
        <v>5222.58</v>
      </c>
      <c r="BF293">
        <v>3.2120000000000002</v>
      </c>
      <c r="BG293">
        <v>0.46089999999999998</v>
      </c>
      <c r="BH293">
        <v>0.1847</v>
      </c>
      <c r="BI293">
        <v>0.31769999999999998</v>
      </c>
      <c r="BJ293">
        <v>2.53E-2</v>
      </c>
      <c r="BK293">
        <v>1.14E-2</v>
      </c>
    </row>
    <row r="294" spans="1:63" x14ac:dyDescent="0.25">
      <c r="A294" t="s">
        <v>293</v>
      </c>
      <c r="B294">
        <v>50203</v>
      </c>
      <c r="C294">
        <v>71.900000000000006</v>
      </c>
      <c r="D294">
        <v>12.8</v>
      </c>
      <c r="E294">
        <v>920.38</v>
      </c>
      <c r="F294">
        <v>889.46</v>
      </c>
      <c r="G294">
        <v>4.5999999999999999E-3</v>
      </c>
      <c r="H294">
        <v>8.0000000000000004E-4</v>
      </c>
      <c r="I294">
        <v>9.4999999999999998E-3</v>
      </c>
      <c r="J294">
        <v>6.9999999999999999E-4</v>
      </c>
      <c r="K294">
        <v>2.3699999999999999E-2</v>
      </c>
      <c r="L294">
        <v>0.93820000000000003</v>
      </c>
      <c r="M294">
        <v>2.2499999999999999E-2</v>
      </c>
      <c r="N294">
        <v>0.38990000000000002</v>
      </c>
      <c r="O294">
        <v>3.8E-3</v>
      </c>
      <c r="P294">
        <v>0.14050000000000001</v>
      </c>
      <c r="Q294" s="1">
        <v>52534.39</v>
      </c>
      <c r="R294">
        <v>0.307</v>
      </c>
      <c r="S294">
        <v>0.19209999999999999</v>
      </c>
      <c r="T294">
        <v>0.50090000000000001</v>
      </c>
      <c r="U294">
        <v>7.37</v>
      </c>
      <c r="V294" s="1">
        <v>73100.58</v>
      </c>
      <c r="W294">
        <v>120.52</v>
      </c>
      <c r="X294" s="1">
        <v>238371.16</v>
      </c>
      <c r="Y294">
        <v>0.65839999999999999</v>
      </c>
      <c r="Z294">
        <v>0.1709</v>
      </c>
      <c r="AA294">
        <v>0.17069999999999999</v>
      </c>
      <c r="AB294">
        <v>0.34160000000000001</v>
      </c>
      <c r="AC294">
        <v>238.37</v>
      </c>
      <c r="AD294" s="1">
        <v>6852.71</v>
      </c>
      <c r="AE294">
        <v>586.52</v>
      </c>
      <c r="AF294" s="13">
        <v>220836.29</v>
      </c>
      <c r="AG294" s="79" t="s">
        <v>759</v>
      </c>
      <c r="AH294" s="1">
        <v>33247</v>
      </c>
      <c r="AI294" s="1">
        <v>56516.53</v>
      </c>
      <c r="AJ294">
        <v>43.19</v>
      </c>
      <c r="AK294">
        <v>26.68</v>
      </c>
      <c r="AL294">
        <v>30.26</v>
      </c>
      <c r="AM294">
        <v>4.29</v>
      </c>
      <c r="AN294" s="1">
        <v>1471.89</v>
      </c>
      <c r="AO294">
        <v>1.214</v>
      </c>
      <c r="AP294" s="1">
        <v>1675.59</v>
      </c>
      <c r="AQ294" s="1">
        <v>2311.4299999999998</v>
      </c>
      <c r="AR294" s="1">
        <v>6173.11</v>
      </c>
      <c r="AS294">
        <v>565.08000000000004</v>
      </c>
      <c r="AT294">
        <v>285.93</v>
      </c>
      <c r="AU294" s="1">
        <v>11011.14</v>
      </c>
      <c r="AV294" s="1">
        <v>5006.45</v>
      </c>
      <c r="AW294">
        <v>0.35170000000000001</v>
      </c>
      <c r="AX294" s="1">
        <v>6772.03</v>
      </c>
      <c r="AY294">
        <v>0.4758</v>
      </c>
      <c r="AZ294" s="1">
        <v>1628.51</v>
      </c>
      <c r="BA294">
        <v>0.1144</v>
      </c>
      <c r="BB294">
        <v>826.36</v>
      </c>
      <c r="BC294">
        <v>5.8099999999999999E-2</v>
      </c>
      <c r="BD294" s="1">
        <v>14233.34</v>
      </c>
      <c r="BE294" s="1">
        <v>3331.9</v>
      </c>
      <c r="BF294">
        <v>0.71479999999999999</v>
      </c>
      <c r="BG294">
        <v>0.51170000000000004</v>
      </c>
      <c r="BH294">
        <v>0.2112</v>
      </c>
      <c r="BI294">
        <v>0.21249999999999999</v>
      </c>
      <c r="BJ294">
        <v>3.44E-2</v>
      </c>
      <c r="BK294">
        <v>3.0099999999999998E-2</v>
      </c>
    </row>
    <row r="295" spans="1:63" x14ac:dyDescent="0.25">
      <c r="A295" t="s">
        <v>294</v>
      </c>
      <c r="B295">
        <v>45468</v>
      </c>
      <c r="C295">
        <v>104.43</v>
      </c>
      <c r="D295">
        <v>12.7</v>
      </c>
      <c r="E295" s="1">
        <v>1326.48</v>
      </c>
      <c r="F295" s="1">
        <v>1256.42</v>
      </c>
      <c r="G295">
        <v>3.5000000000000001E-3</v>
      </c>
      <c r="H295">
        <v>5.9999999999999995E-4</v>
      </c>
      <c r="I295">
        <v>8.3999999999999995E-3</v>
      </c>
      <c r="J295">
        <v>1E-3</v>
      </c>
      <c r="K295">
        <v>2.87E-2</v>
      </c>
      <c r="L295">
        <v>0.93459999999999999</v>
      </c>
      <c r="M295">
        <v>2.3199999999999998E-2</v>
      </c>
      <c r="N295">
        <v>0.4254</v>
      </c>
      <c r="O295">
        <v>9.4000000000000004E-3</v>
      </c>
      <c r="P295">
        <v>0.1479</v>
      </c>
      <c r="Q295" s="1">
        <v>52844.02</v>
      </c>
      <c r="R295">
        <v>0.26050000000000001</v>
      </c>
      <c r="S295">
        <v>0.159</v>
      </c>
      <c r="T295">
        <v>0.58040000000000003</v>
      </c>
      <c r="U295">
        <v>10.06</v>
      </c>
      <c r="V295" s="1">
        <v>69452.52</v>
      </c>
      <c r="W295">
        <v>127.36</v>
      </c>
      <c r="X295" s="1">
        <v>164967.20000000001</v>
      </c>
      <c r="Y295">
        <v>0.79039999999999999</v>
      </c>
      <c r="Z295">
        <v>0.1464</v>
      </c>
      <c r="AA295">
        <v>6.3200000000000006E-2</v>
      </c>
      <c r="AB295">
        <v>0.20960000000000001</v>
      </c>
      <c r="AC295">
        <v>164.97</v>
      </c>
      <c r="AD295" s="1">
        <v>4585.45</v>
      </c>
      <c r="AE295">
        <v>532.69000000000005</v>
      </c>
      <c r="AF295" s="13">
        <v>150391.6</v>
      </c>
      <c r="AG295" s="79" t="s">
        <v>759</v>
      </c>
      <c r="AH295" s="1">
        <v>31835</v>
      </c>
      <c r="AI295" s="1">
        <v>49943.97</v>
      </c>
      <c r="AJ295">
        <v>41.96</v>
      </c>
      <c r="AK295">
        <v>26.14</v>
      </c>
      <c r="AL295">
        <v>31.06</v>
      </c>
      <c r="AM295">
        <v>4.0999999999999996</v>
      </c>
      <c r="AN295" s="1">
        <v>1287.04</v>
      </c>
      <c r="AO295">
        <v>1.2804</v>
      </c>
      <c r="AP295" s="1">
        <v>1441.94</v>
      </c>
      <c r="AQ295" s="1">
        <v>2092.5500000000002</v>
      </c>
      <c r="AR295" s="1">
        <v>6017.96</v>
      </c>
      <c r="AS295">
        <v>563.52</v>
      </c>
      <c r="AT295">
        <v>292.58999999999997</v>
      </c>
      <c r="AU295" s="1">
        <v>10408.56</v>
      </c>
      <c r="AV295" s="1">
        <v>5500.79</v>
      </c>
      <c r="AW295">
        <v>0.43580000000000002</v>
      </c>
      <c r="AX295" s="1">
        <v>4958.6499999999996</v>
      </c>
      <c r="AY295">
        <v>0.39290000000000003</v>
      </c>
      <c r="AZ295" s="1">
        <v>1296.83</v>
      </c>
      <c r="BA295">
        <v>0.1027</v>
      </c>
      <c r="BB295">
        <v>865.69</v>
      </c>
      <c r="BC295">
        <v>6.8599999999999994E-2</v>
      </c>
      <c r="BD295" s="1">
        <v>12621.96</v>
      </c>
      <c r="BE295" s="1">
        <v>3994.17</v>
      </c>
      <c r="BF295">
        <v>1.1434</v>
      </c>
      <c r="BG295">
        <v>0.51849999999999996</v>
      </c>
      <c r="BH295">
        <v>0.22439999999999999</v>
      </c>
      <c r="BI295">
        <v>0.2036</v>
      </c>
      <c r="BJ295">
        <v>3.4299999999999997E-2</v>
      </c>
      <c r="BK295">
        <v>1.9099999999999999E-2</v>
      </c>
    </row>
    <row r="296" spans="1:63" x14ac:dyDescent="0.25">
      <c r="A296" t="s">
        <v>295</v>
      </c>
      <c r="B296">
        <v>49874</v>
      </c>
      <c r="C296">
        <v>83.48</v>
      </c>
      <c r="D296">
        <v>24.45</v>
      </c>
      <c r="E296" s="1">
        <v>2040.94</v>
      </c>
      <c r="F296" s="1">
        <v>2021.55</v>
      </c>
      <c r="G296">
        <v>4.1999999999999997E-3</v>
      </c>
      <c r="H296">
        <v>4.0000000000000002E-4</v>
      </c>
      <c r="I296">
        <v>7.3000000000000001E-3</v>
      </c>
      <c r="J296">
        <v>1.1000000000000001E-3</v>
      </c>
      <c r="K296">
        <v>1.23E-2</v>
      </c>
      <c r="L296">
        <v>0.95640000000000003</v>
      </c>
      <c r="M296">
        <v>1.83E-2</v>
      </c>
      <c r="N296">
        <v>0.3508</v>
      </c>
      <c r="O296">
        <v>1.6999999999999999E-3</v>
      </c>
      <c r="P296">
        <v>0.12570000000000001</v>
      </c>
      <c r="Q296" s="1">
        <v>54287.08</v>
      </c>
      <c r="R296">
        <v>0.26269999999999999</v>
      </c>
      <c r="S296">
        <v>0.18440000000000001</v>
      </c>
      <c r="T296">
        <v>0.55279999999999996</v>
      </c>
      <c r="U296">
        <v>13.83</v>
      </c>
      <c r="V296" s="1">
        <v>74120.89</v>
      </c>
      <c r="W296">
        <v>143.05000000000001</v>
      </c>
      <c r="X296" s="1">
        <v>129917.69</v>
      </c>
      <c r="Y296">
        <v>0.85440000000000005</v>
      </c>
      <c r="Z296">
        <v>8.5900000000000004E-2</v>
      </c>
      <c r="AA296">
        <v>5.9700000000000003E-2</v>
      </c>
      <c r="AB296">
        <v>0.14560000000000001</v>
      </c>
      <c r="AC296">
        <v>129.91999999999999</v>
      </c>
      <c r="AD296" s="1">
        <v>3560.92</v>
      </c>
      <c r="AE296">
        <v>481.59</v>
      </c>
      <c r="AF296" s="13">
        <v>124707.41</v>
      </c>
      <c r="AG296" s="79" t="s">
        <v>759</v>
      </c>
      <c r="AH296" s="1">
        <v>34166</v>
      </c>
      <c r="AI296" s="1">
        <v>53328.26</v>
      </c>
      <c r="AJ296">
        <v>42.46</v>
      </c>
      <c r="AK296">
        <v>27.04</v>
      </c>
      <c r="AL296">
        <v>30.14</v>
      </c>
      <c r="AM296">
        <v>4.5199999999999996</v>
      </c>
      <c r="AN296" s="1">
        <v>1125.1500000000001</v>
      </c>
      <c r="AO296">
        <v>0.98240000000000005</v>
      </c>
      <c r="AP296" s="1">
        <v>1167.4100000000001</v>
      </c>
      <c r="AQ296" s="1">
        <v>1933.95</v>
      </c>
      <c r="AR296" s="1">
        <v>5483.6</v>
      </c>
      <c r="AS296">
        <v>498.34</v>
      </c>
      <c r="AT296">
        <v>301.95</v>
      </c>
      <c r="AU296" s="1">
        <v>9385.24</v>
      </c>
      <c r="AV296" s="1">
        <v>5593.1</v>
      </c>
      <c r="AW296">
        <v>0.51690000000000003</v>
      </c>
      <c r="AX296" s="1">
        <v>3582.85</v>
      </c>
      <c r="AY296">
        <v>0.33110000000000001</v>
      </c>
      <c r="AZ296" s="1">
        <v>1029.6500000000001</v>
      </c>
      <c r="BA296">
        <v>9.5200000000000007E-2</v>
      </c>
      <c r="BB296">
        <v>614.75</v>
      </c>
      <c r="BC296">
        <v>5.6800000000000003E-2</v>
      </c>
      <c r="BD296" s="1">
        <v>10820.36</v>
      </c>
      <c r="BE296" s="1">
        <v>4903.8</v>
      </c>
      <c r="BF296">
        <v>1.419</v>
      </c>
      <c r="BG296">
        <v>0.5534</v>
      </c>
      <c r="BH296">
        <v>0.222</v>
      </c>
      <c r="BI296">
        <v>0.16900000000000001</v>
      </c>
      <c r="BJ296">
        <v>3.8300000000000001E-2</v>
      </c>
      <c r="BK296">
        <v>1.7299999999999999E-2</v>
      </c>
    </row>
    <row r="297" spans="1:63" x14ac:dyDescent="0.25">
      <c r="A297" t="s">
        <v>296</v>
      </c>
      <c r="B297">
        <v>44271</v>
      </c>
      <c r="C297">
        <v>45.43</v>
      </c>
      <c r="D297">
        <v>81.59</v>
      </c>
      <c r="E297" s="1">
        <v>3706.59</v>
      </c>
      <c r="F297" s="1">
        <v>3575.24</v>
      </c>
      <c r="G297">
        <v>2.2499999999999999E-2</v>
      </c>
      <c r="H297">
        <v>5.0000000000000001E-4</v>
      </c>
      <c r="I297">
        <v>1.5100000000000001E-2</v>
      </c>
      <c r="J297">
        <v>1E-3</v>
      </c>
      <c r="K297">
        <v>2.9899999999999999E-2</v>
      </c>
      <c r="L297">
        <v>0.90669999999999995</v>
      </c>
      <c r="M297">
        <v>2.4299999999999999E-2</v>
      </c>
      <c r="N297">
        <v>0.13589999999999999</v>
      </c>
      <c r="O297">
        <v>8.0999999999999996E-3</v>
      </c>
      <c r="P297">
        <v>0.1048</v>
      </c>
      <c r="Q297" s="1">
        <v>62202.66</v>
      </c>
      <c r="R297">
        <v>0.25509999999999999</v>
      </c>
      <c r="S297">
        <v>0.1951</v>
      </c>
      <c r="T297">
        <v>0.54979999999999996</v>
      </c>
      <c r="U297">
        <v>19.350000000000001</v>
      </c>
      <c r="V297" s="1">
        <v>88431.79</v>
      </c>
      <c r="W297">
        <v>188.59</v>
      </c>
      <c r="X297" s="1">
        <v>194683.17</v>
      </c>
      <c r="Y297">
        <v>0.86719999999999997</v>
      </c>
      <c r="Z297">
        <v>9.8199999999999996E-2</v>
      </c>
      <c r="AA297">
        <v>3.4599999999999999E-2</v>
      </c>
      <c r="AB297">
        <v>0.1328</v>
      </c>
      <c r="AC297">
        <v>194.68</v>
      </c>
      <c r="AD297" s="1">
        <v>7490.31</v>
      </c>
      <c r="AE297">
        <v>943.91</v>
      </c>
      <c r="AF297" s="13">
        <v>208178.07</v>
      </c>
      <c r="AG297" s="79" t="s">
        <v>759</v>
      </c>
      <c r="AH297" s="1">
        <v>50302</v>
      </c>
      <c r="AI297" s="1">
        <v>89364.800000000003</v>
      </c>
      <c r="AJ297">
        <v>67.790000000000006</v>
      </c>
      <c r="AK297">
        <v>37.86</v>
      </c>
      <c r="AL297">
        <v>42.14</v>
      </c>
      <c r="AM297">
        <v>4.49</v>
      </c>
      <c r="AN297" s="1">
        <v>1717.08</v>
      </c>
      <c r="AO297">
        <v>0.7198</v>
      </c>
      <c r="AP297" s="1">
        <v>1274.83</v>
      </c>
      <c r="AQ297" s="1">
        <v>1840.41</v>
      </c>
      <c r="AR297" s="1">
        <v>6223.12</v>
      </c>
      <c r="AS297">
        <v>600.23</v>
      </c>
      <c r="AT297">
        <v>333.18</v>
      </c>
      <c r="AU297" s="1">
        <v>10271.76</v>
      </c>
      <c r="AV297" s="1">
        <v>3506</v>
      </c>
      <c r="AW297">
        <v>0.30719999999999997</v>
      </c>
      <c r="AX297" s="1">
        <v>6729.55</v>
      </c>
      <c r="AY297">
        <v>0.5897</v>
      </c>
      <c r="AZ297">
        <v>807.62</v>
      </c>
      <c r="BA297">
        <v>7.0800000000000002E-2</v>
      </c>
      <c r="BB297">
        <v>368.45</v>
      </c>
      <c r="BC297">
        <v>3.2300000000000002E-2</v>
      </c>
      <c r="BD297" s="1">
        <v>11411.62</v>
      </c>
      <c r="BE297" s="1">
        <v>2096.4499999999998</v>
      </c>
      <c r="BF297">
        <v>0.25219999999999998</v>
      </c>
      <c r="BG297">
        <v>0.58760000000000001</v>
      </c>
      <c r="BH297">
        <v>0.2208</v>
      </c>
      <c r="BI297">
        <v>0.13980000000000001</v>
      </c>
      <c r="BJ297">
        <v>3.6299999999999999E-2</v>
      </c>
      <c r="BK297">
        <v>1.5599999999999999E-2</v>
      </c>
    </row>
    <row r="298" spans="1:63" x14ac:dyDescent="0.25">
      <c r="A298" t="s">
        <v>297</v>
      </c>
      <c r="B298">
        <v>48330</v>
      </c>
      <c r="C298">
        <v>60.19</v>
      </c>
      <c r="D298">
        <v>14.15</v>
      </c>
      <c r="E298">
        <v>851.77</v>
      </c>
      <c r="F298">
        <v>843.2</v>
      </c>
      <c r="G298">
        <v>4.1999999999999997E-3</v>
      </c>
      <c r="H298">
        <v>1E-3</v>
      </c>
      <c r="I298">
        <v>7.9000000000000008E-3</v>
      </c>
      <c r="J298">
        <v>1.6000000000000001E-3</v>
      </c>
      <c r="K298">
        <v>5.5300000000000002E-2</v>
      </c>
      <c r="L298">
        <v>0.90569999999999995</v>
      </c>
      <c r="M298">
        <v>2.4299999999999999E-2</v>
      </c>
      <c r="N298">
        <v>0.36120000000000002</v>
      </c>
      <c r="O298">
        <v>2.8E-3</v>
      </c>
      <c r="P298">
        <v>0.13389999999999999</v>
      </c>
      <c r="Q298" s="1">
        <v>51257.37</v>
      </c>
      <c r="R298">
        <v>0.3402</v>
      </c>
      <c r="S298">
        <v>0.1709</v>
      </c>
      <c r="T298">
        <v>0.4889</v>
      </c>
      <c r="U298">
        <v>8.58</v>
      </c>
      <c r="V298" s="1">
        <v>62238.2</v>
      </c>
      <c r="W298">
        <v>95.45</v>
      </c>
      <c r="X298" s="1">
        <v>156029.54999999999</v>
      </c>
      <c r="Y298">
        <v>0.87819999999999998</v>
      </c>
      <c r="Z298">
        <v>7.4899999999999994E-2</v>
      </c>
      <c r="AA298">
        <v>4.6899999999999997E-2</v>
      </c>
      <c r="AB298">
        <v>0.12180000000000001</v>
      </c>
      <c r="AC298">
        <v>156.03</v>
      </c>
      <c r="AD298" s="1">
        <v>4285.0200000000004</v>
      </c>
      <c r="AE298">
        <v>571.29999999999995</v>
      </c>
      <c r="AF298" s="13">
        <v>132911.81</v>
      </c>
      <c r="AG298" s="79" t="s">
        <v>759</v>
      </c>
      <c r="AH298" s="1">
        <v>33795</v>
      </c>
      <c r="AI298" s="1">
        <v>51672.62</v>
      </c>
      <c r="AJ298">
        <v>48.16</v>
      </c>
      <c r="AK298">
        <v>25.52</v>
      </c>
      <c r="AL298">
        <v>34.119999999999997</v>
      </c>
      <c r="AM298">
        <v>4.34</v>
      </c>
      <c r="AN298" s="1">
        <v>1837.39</v>
      </c>
      <c r="AO298">
        <v>1.2562</v>
      </c>
      <c r="AP298" s="1">
        <v>1568.71</v>
      </c>
      <c r="AQ298" s="1">
        <v>1963.58</v>
      </c>
      <c r="AR298" s="1">
        <v>6027.69</v>
      </c>
      <c r="AS298">
        <v>503.25</v>
      </c>
      <c r="AT298">
        <v>291.37</v>
      </c>
      <c r="AU298" s="1">
        <v>10354.6</v>
      </c>
      <c r="AV298" s="1">
        <v>5818.97</v>
      </c>
      <c r="AW298">
        <v>0.45900000000000002</v>
      </c>
      <c r="AX298" s="1">
        <v>4621.72</v>
      </c>
      <c r="AY298">
        <v>0.36449999999999999</v>
      </c>
      <c r="AZ298" s="1">
        <v>1550.86</v>
      </c>
      <c r="BA298">
        <v>0.12230000000000001</v>
      </c>
      <c r="BB298">
        <v>686.53</v>
      </c>
      <c r="BC298">
        <v>5.4199999999999998E-2</v>
      </c>
      <c r="BD298" s="1">
        <v>12678.08</v>
      </c>
      <c r="BE298" s="1">
        <v>4810.7299999999996</v>
      </c>
      <c r="BF298">
        <v>1.3731</v>
      </c>
      <c r="BG298">
        <v>0.52190000000000003</v>
      </c>
      <c r="BH298">
        <v>0.20860000000000001</v>
      </c>
      <c r="BI298">
        <v>0.2109</v>
      </c>
      <c r="BJ298">
        <v>3.7400000000000003E-2</v>
      </c>
      <c r="BK298">
        <v>2.12E-2</v>
      </c>
    </row>
    <row r="299" spans="1:63" x14ac:dyDescent="0.25">
      <c r="A299" t="s">
        <v>298</v>
      </c>
      <c r="B299">
        <v>49445</v>
      </c>
      <c r="C299">
        <v>50.71</v>
      </c>
      <c r="D299">
        <v>16.84</v>
      </c>
      <c r="E299">
        <v>854.08</v>
      </c>
      <c r="F299">
        <v>808.67</v>
      </c>
      <c r="G299">
        <v>4.4000000000000003E-3</v>
      </c>
      <c r="H299">
        <v>5.0000000000000001E-4</v>
      </c>
      <c r="I299">
        <v>7.4000000000000003E-3</v>
      </c>
      <c r="J299">
        <v>5.9999999999999995E-4</v>
      </c>
      <c r="K299">
        <v>1.6400000000000001E-2</v>
      </c>
      <c r="L299">
        <v>0.95150000000000001</v>
      </c>
      <c r="M299">
        <v>1.9099999999999999E-2</v>
      </c>
      <c r="N299">
        <v>0.31559999999999999</v>
      </c>
      <c r="O299">
        <v>2.2000000000000001E-3</v>
      </c>
      <c r="P299">
        <v>0.12939999999999999</v>
      </c>
      <c r="Q299" s="1">
        <v>51688.14</v>
      </c>
      <c r="R299">
        <v>0.31380000000000002</v>
      </c>
      <c r="S299">
        <v>0.19139999999999999</v>
      </c>
      <c r="T299">
        <v>0.49480000000000002</v>
      </c>
      <c r="U299">
        <v>6.65</v>
      </c>
      <c r="V299" s="1">
        <v>68678.83</v>
      </c>
      <c r="W299">
        <v>124.64</v>
      </c>
      <c r="X299" s="1">
        <v>185442.02</v>
      </c>
      <c r="Y299">
        <v>0.80159999999999998</v>
      </c>
      <c r="Z299">
        <v>0.1172</v>
      </c>
      <c r="AA299">
        <v>8.1199999999999994E-2</v>
      </c>
      <c r="AB299">
        <v>0.19839999999999999</v>
      </c>
      <c r="AC299">
        <v>185.44</v>
      </c>
      <c r="AD299" s="1">
        <v>5675.43</v>
      </c>
      <c r="AE299">
        <v>663.95</v>
      </c>
      <c r="AF299" s="13">
        <v>178516.51</v>
      </c>
      <c r="AG299" s="79" t="s">
        <v>759</v>
      </c>
      <c r="AH299" s="1">
        <v>34759</v>
      </c>
      <c r="AI299" s="1">
        <v>57632.63</v>
      </c>
      <c r="AJ299">
        <v>48.13</v>
      </c>
      <c r="AK299">
        <v>28.64</v>
      </c>
      <c r="AL299">
        <v>32.32</v>
      </c>
      <c r="AM299">
        <v>4.5199999999999996</v>
      </c>
      <c r="AN299" s="1">
        <v>1814.52</v>
      </c>
      <c r="AO299">
        <v>1.2639</v>
      </c>
      <c r="AP299" s="1">
        <v>1569.5</v>
      </c>
      <c r="AQ299" s="1">
        <v>2088.8200000000002</v>
      </c>
      <c r="AR299" s="1">
        <v>6090.78</v>
      </c>
      <c r="AS299">
        <v>482.24</v>
      </c>
      <c r="AT299">
        <v>253.69</v>
      </c>
      <c r="AU299" s="1">
        <v>10485.030000000001</v>
      </c>
      <c r="AV299" s="1">
        <v>5054.8999999999996</v>
      </c>
      <c r="AW299">
        <v>0.37919999999999998</v>
      </c>
      <c r="AX299" s="1">
        <v>6236.7</v>
      </c>
      <c r="AY299">
        <v>0.46779999999999999</v>
      </c>
      <c r="AZ299" s="1">
        <v>1418.89</v>
      </c>
      <c r="BA299">
        <v>0.10639999999999999</v>
      </c>
      <c r="BB299">
        <v>621.15</v>
      </c>
      <c r="BC299">
        <v>4.6600000000000003E-2</v>
      </c>
      <c r="BD299" s="1">
        <v>13331.65</v>
      </c>
      <c r="BE299" s="1">
        <v>3577.9</v>
      </c>
      <c r="BF299">
        <v>0.78290000000000004</v>
      </c>
      <c r="BG299">
        <v>0.52049999999999996</v>
      </c>
      <c r="BH299">
        <v>0.20230000000000001</v>
      </c>
      <c r="BI299">
        <v>0.21199999999999999</v>
      </c>
      <c r="BJ299">
        <v>3.6999999999999998E-2</v>
      </c>
      <c r="BK299">
        <v>2.8299999999999999E-2</v>
      </c>
    </row>
    <row r="300" spans="1:63" x14ac:dyDescent="0.25">
      <c r="A300" t="s">
        <v>299</v>
      </c>
      <c r="B300">
        <v>47639</v>
      </c>
      <c r="C300">
        <v>88.38</v>
      </c>
      <c r="D300">
        <v>13.13</v>
      </c>
      <c r="E300" s="1">
        <v>1160.1400000000001</v>
      </c>
      <c r="F300" s="1">
        <v>1171.23</v>
      </c>
      <c r="G300">
        <v>2E-3</v>
      </c>
      <c r="H300">
        <v>4.0000000000000002E-4</v>
      </c>
      <c r="I300">
        <v>5.3E-3</v>
      </c>
      <c r="J300">
        <v>1E-3</v>
      </c>
      <c r="K300">
        <v>1.24E-2</v>
      </c>
      <c r="L300">
        <v>0.96279999999999999</v>
      </c>
      <c r="M300">
        <v>1.6E-2</v>
      </c>
      <c r="N300">
        <v>0.4103</v>
      </c>
      <c r="O300">
        <v>2E-3</v>
      </c>
      <c r="P300">
        <v>0.1351</v>
      </c>
      <c r="Q300" s="1">
        <v>51405.19</v>
      </c>
      <c r="R300">
        <v>0.25</v>
      </c>
      <c r="S300">
        <v>0.19869999999999999</v>
      </c>
      <c r="T300">
        <v>0.55130000000000001</v>
      </c>
      <c r="U300">
        <v>9.92</v>
      </c>
      <c r="V300" s="1">
        <v>66256.47</v>
      </c>
      <c r="W300">
        <v>113.22</v>
      </c>
      <c r="X300" s="1">
        <v>115558.01</v>
      </c>
      <c r="Y300">
        <v>0.91849999999999998</v>
      </c>
      <c r="Z300">
        <v>4.4400000000000002E-2</v>
      </c>
      <c r="AA300">
        <v>3.7100000000000001E-2</v>
      </c>
      <c r="AB300">
        <v>8.1500000000000003E-2</v>
      </c>
      <c r="AC300">
        <v>115.56</v>
      </c>
      <c r="AD300" s="1">
        <v>2777.88</v>
      </c>
      <c r="AE300">
        <v>398.68</v>
      </c>
      <c r="AF300" s="13">
        <v>102773.39</v>
      </c>
      <c r="AG300" s="79" t="s">
        <v>759</v>
      </c>
      <c r="AH300" s="1">
        <v>33101</v>
      </c>
      <c r="AI300" s="1">
        <v>49025.72</v>
      </c>
      <c r="AJ300">
        <v>33.450000000000003</v>
      </c>
      <c r="AK300">
        <v>23.67</v>
      </c>
      <c r="AL300">
        <v>26.41</v>
      </c>
      <c r="AM300">
        <v>4.41</v>
      </c>
      <c r="AN300" s="1">
        <v>1109.0999999999999</v>
      </c>
      <c r="AO300">
        <v>1.1436999999999999</v>
      </c>
      <c r="AP300" s="1">
        <v>1269.6099999999999</v>
      </c>
      <c r="AQ300" s="1">
        <v>2112.7600000000002</v>
      </c>
      <c r="AR300" s="1">
        <v>5653.52</v>
      </c>
      <c r="AS300">
        <v>465.85</v>
      </c>
      <c r="AT300">
        <v>263.76</v>
      </c>
      <c r="AU300" s="1">
        <v>9765.5</v>
      </c>
      <c r="AV300" s="1">
        <v>6948.91</v>
      </c>
      <c r="AW300">
        <v>0.58740000000000003</v>
      </c>
      <c r="AX300" s="1">
        <v>2844.08</v>
      </c>
      <c r="AY300">
        <v>0.2404</v>
      </c>
      <c r="AZ300" s="1">
        <v>1292.9000000000001</v>
      </c>
      <c r="BA300">
        <v>0.10929999999999999</v>
      </c>
      <c r="BB300">
        <v>743.23</v>
      </c>
      <c r="BC300">
        <v>6.2799999999999995E-2</v>
      </c>
      <c r="BD300" s="1">
        <v>11829.13</v>
      </c>
      <c r="BE300" s="1">
        <v>6456.42</v>
      </c>
      <c r="BF300">
        <v>2.4891999999999999</v>
      </c>
      <c r="BG300">
        <v>0.52129999999999999</v>
      </c>
      <c r="BH300">
        <v>0.21440000000000001</v>
      </c>
      <c r="BI300">
        <v>0.19969999999999999</v>
      </c>
      <c r="BJ300">
        <v>4.02E-2</v>
      </c>
      <c r="BK300">
        <v>2.4400000000000002E-2</v>
      </c>
    </row>
    <row r="301" spans="1:63" x14ac:dyDescent="0.25">
      <c r="A301" t="s">
        <v>300</v>
      </c>
      <c r="B301">
        <v>48702</v>
      </c>
      <c r="C301">
        <v>29.19</v>
      </c>
      <c r="D301">
        <v>112.77</v>
      </c>
      <c r="E301" s="1">
        <v>3291.67</v>
      </c>
      <c r="F301" s="1">
        <v>3101.08</v>
      </c>
      <c r="G301">
        <v>7.7000000000000002E-3</v>
      </c>
      <c r="H301">
        <v>6.9999999999999999E-4</v>
      </c>
      <c r="I301">
        <v>0.08</v>
      </c>
      <c r="J301">
        <v>1.6000000000000001E-3</v>
      </c>
      <c r="K301">
        <v>5.1299999999999998E-2</v>
      </c>
      <c r="L301">
        <v>0.78610000000000002</v>
      </c>
      <c r="M301">
        <v>7.2499999999999995E-2</v>
      </c>
      <c r="N301">
        <v>0.64710000000000001</v>
      </c>
      <c r="O301">
        <v>1.3899999999999999E-2</v>
      </c>
      <c r="P301">
        <v>0.14849999999999999</v>
      </c>
      <c r="Q301" s="1">
        <v>54341.64</v>
      </c>
      <c r="R301">
        <v>0.29039999999999999</v>
      </c>
      <c r="S301">
        <v>0.19120000000000001</v>
      </c>
      <c r="T301">
        <v>0.51839999999999997</v>
      </c>
      <c r="U301">
        <v>21.75</v>
      </c>
      <c r="V301" s="1">
        <v>75749.08</v>
      </c>
      <c r="W301">
        <v>148.28</v>
      </c>
      <c r="X301" s="1">
        <v>97315.13</v>
      </c>
      <c r="Y301">
        <v>0.73560000000000003</v>
      </c>
      <c r="Z301">
        <v>0.2225</v>
      </c>
      <c r="AA301">
        <v>4.19E-2</v>
      </c>
      <c r="AB301">
        <v>0.26440000000000002</v>
      </c>
      <c r="AC301">
        <v>97.32</v>
      </c>
      <c r="AD301" s="1">
        <v>3474.86</v>
      </c>
      <c r="AE301">
        <v>480.55</v>
      </c>
      <c r="AF301" s="13">
        <v>90764.05</v>
      </c>
      <c r="AG301" s="79" t="s">
        <v>759</v>
      </c>
      <c r="AH301" s="1">
        <v>28107</v>
      </c>
      <c r="AI301" s="1">
        <v>43213.62</v>
      </c>
      <c r="AJ301">
        <v>51.45</v>
      </c>
      <c r="AK301">
        <v>33.64</v>
      </c>
      <c r="AL301">
        <v>38.130000000000003</v>
      </c>
      <c r="AM301">
        <v>4.5199999999999996</v>
      </c>
      <c r="AN301">
        <v>733.92</v>
      </c>
      <c r="AO301">
        <v>0.99670000000000003</v>
      </c>
      <c r="AP301" s="1">
        <v>1286.2</v>
      </c>
      <c r="AQ301" s="1">
        <v>1844.43</v>
      </c>
      <c r="AR301" s="1">
        <v>6106.89</v>
      </c>
      <c r="AS301">
        <v>577.79</v>
      </c>
      <c r="AT301">
        <v>279.07</v>
      </c>
      <c r="AU301" s="1">
        <v>10094.379999999999</v>
      </c>
      <c r="AV301" s="1">
        <v>6833.09</v>
      </c>
      <c r="AW301">
        <v>0.56579999999999997</v>
      </c>
      <c r="AX301" s="1">
        <v>3357.97</v>
      </c>
      <c r="AY301">
        <v>0.27800000000000002</v>
      </c>
      <c r="AZ301">
        <v>833.98</v>
      </c>
      <c r="BA301">
        <v>6.9099999999999995E-2</v>
      </c>
      <c r="BB301" s="1">
        <v>1052.04</v>
      </c>
      <c r="BC301">
        <v>8.7099999999999997E-2</v>
      </c>
      <c r="BD301" s="1">
        <v>12077.08</v>
      </c>
      <c r="BE301" s="1">
        <v>5101.24</v>
      </c>
      <c r="BF301">
        <v>1.9378</v>
      </c>
      <c r="BG301">
        <v>0.53180000000000005</v>
      </c>
      <c r="BH301">
        <v>0.21640000000000001</v>
      </c>
      <c r="BI301">
        <v>0.20499999999999999</v>
      </c>
      <c r="BJ301">
        <v>3.1199999999999999E-2</v>
      </c>
      <c r="BK301">
        <v>1.55E-2</v>
      </c>
    </row>
    <row r="302" spans="1:63" x14ac:dyDescent="0.25">
      <c r="A302" t="s">
        <v>301</v>
      </c>
      <c r="B302">
        <v>44289</v>
      </c>
      <c r="C302">
        <v>23.48</v>
      </c>
      <c r="D302">
        <v>123.4</v>
      </c>
      <c r="E302" s="1">
        <v>2897.03</v>
      </c>
      <c r="F302" s="1">
        <v>2827.42</v>
      </c>
      <c r="G302">
        <v>2.7099999999999999E-2</v>
      </c>
      <c r="H302">
        <v>5.9999999999999995E-4</v>
      </c>
      <c r="I302">
        <v>1.6500000000000001E-2</v>
      </c>
      <c r="J302">
        <v>8.0000000000000004E-4</v>
      </c>
      <c r="K302">
        <v>3.0499999999999999E-2</v>
      </c>
      <c r="L302">
        <v>0.89700000000000002</v>
      </c>
      <c r="M302">
        <v>2.75E-2</v>
      </c>
      <c r="N302">
        <v>9.5899999999999999E-2</v>
      </c>
      <c r="O302">
        <v>8.2000000000000007E-3</v>
      </c>
      <c r="P302">
        <v>9.9299999999999999E-2</v>
      </c>
      <c r="Q302" s="1">
        <v>66261.990000000005</v>
      </c>
      <c r="R302">
        <v>0.22869999999999999</v>
      </c>
      <c r="S302">
        <v>0.19239999999999999</v>
      </c>
      <c r="T302">
        <v>0.57889999999999997</v>
      </c>
      <c r="U302">
        <v>16.21</v>
      </c>
      <c r="V302" s="1">
        <v>91051.28</v>
      </c>
      <c r="W302">
        <v>176.97</v>
      </c>
      <c r="X302" s="1">
        <v>217202.38</v>
      </c>
      <c r="Y302">
        <v>0.85470000000000002</v>
      </c>
      <c r="Z302">
        <v>0.1177</v>
      </c>
      <c r="AA302">
        <v>2.76E-2</v>
      </c>
      <c r="AB302">
        <v>0.14530000000000001</v>
      </c>
      <c r="AC302">
        <v>217.2</v>
      </c>
      <c r="AD302" s="1">
        <v>9199.84</v>
      </c>
      <c r="AE302" s="1">
        <v>1097.46</v>
      </c>
      <c r="AF302" s="13">
        <v>241547.02</v>
      </c>
      <c r="AG302" s="79" t="s">
        <v>759</v>
      </c>
      <c r="AH302" s="1">
        <v>52348</v>
      </c>
      <c r="AI302" s="1">
        <v>111806.28</v>
      </c>
      <c r="AJ302">
        <v>78.239999999999995</v>
      </c>
      <c r="AK302">
        <v>41.48</v>
      </c>
      <c r="AL302">
        <v>49.37</v>
      </c>
      <c r="AM302">
        <v>4.79</v>
      </c>
      <c r="AN302" s="1">
        <v>1280.71</v>
      </c>
      <c r="AO302">
        <v>0.65049999999999997</v>
      </c>
      <c r="AP302" s="1">
        <v>1439.61</v>
      </c>
      <c r="AQ302" s="1">
        <v>1935.55</v>
      </c>
      <c r="AR302" s="1">
        <v>6699.58</v>
      </c>
      <c r="AS302">
        <v>695.88</v>
      </c>
      <c r="AT302">
        <v>384.51</v>
      </c>
      <c r="AU302" s="1">
        <v>11155.14</v>
      </c>
      <c r="AV302" s="1">
        <v>3126.52</v>
      </c>
      <c r="AW302">
        <v>0.25380000000000003</v>
      </c>
      <c r="AX302" s="1">
        <v>8107</v>
      </c>
      <c r="AY302">
        <v>0.65800000000000003</v>
      </c>
      <c r="AZ302">
        <v>773.25</v>
      </c>
      <c r="BA302">
        <v>6.2799999999999995E-2</v>
      </c>
      <c r="BB302">
        <v>313.83</v>
      </c>
      <c r="BC302">
        <v>2.5499999999999998E-2</v>
      </c>
      <c r="BD302" s="1">
        <v>12320.6</v>
      </c>
      <c r="BE302" s="1">
        <v>1580.69</v>
      </c>
      <c r="BF302">
        <v>0.1487</v>
      </c>
      <c r="BG302">
        <v>0.58819999999999995</v>
      </c>
      <c r="BH302">
        <v>0.214</v>
      </c>
      <c r="BI302">
        <v>0.1431</v>
      </c>
      <c r="BJ302">
        <v>3.7100000000000001E-2</v>
      </c>
      <c r="BK302">
        <v>1.7600000000000001E-2</v>
      </c>
    </row>
    <row r="303" spans="1:63" x14ac:dyDescent="0.25">
      <c r="A303" t="s">
        <v>302</v>
      </c>
      <c r="B303">
        <v>46128</v>
      </c>
      <c r="C303">
        <v>80.81</v>
      </c>
      <c r="D303">
        <v>16.829999999999998</v>
      </c>
      <c r="E303" s="1">
        <v>1360</v>
      </c>
      <c r="F303" s="1">
        <v>1349.08</v>
      </c>
      <c r="G303">
        <v>2.5000000000000001E-3</v>
      </c>
      <c r="H303">
        <v>8.9999999999999998E-4</v>
      </c>
      <c r="I303">
        <v>5.1999999999999998E-3</v>
      </c>
      <c r="J303">
        <v>1.1000000000000001E-3</v>
      </c>
      <c r="K303">
        <v>1.1900000000000001E-2</v>
      </c>
      <c r="L303">
        <v>0.96330000000000005</v>
      </c>
      <c r="M303">
        <v>1.52E-2</v>
      </c>
      <c r="N303">
        <v>0.37640000000000001</v>
      </c>
      <c r="O303">
        <v>6.9999999999999999E-4</v>
      </c>
      <c r="P303">
        <v>0.12959999999999999</v>
      </c>
      <c r="Q303" s="1">
        <v>51567.21</v>
      </c>
      <c r="R303">
        <v>0.26350000000000001</v>
      </c>
      <c r="S303">
        <v>0.16900000000000001</v>
      </c>
      <c r="T303">
        <v>0.5675</v>
      </c>
      <c r="U303">
        <v>10.8</v>
      </c>
      <c r="V303" s="1">
        <v>67125.98</v>
      </c>
      <c r="W303">
        <v>121.59</v>
      </c>
      <c r="X303" s="1">
        <v>122735.07</v>
      </c>
      <c r="Y303">
        <v>0.90810000000000002</v>
      </c>
      <c r="Z303">
        <v>5.4199999999999998E-2</v>
      </c>
      <c r="AA303">
        <v>3.7699999999999997E-2</v>
      </c>
      <c r="AB303">
        <v>9.1899999999999996E-2</v>
      </c>
      <c r="AC303">
        <v>122.74</v>
      </c>
      <c r="AD303" s="1">
        <v>3212.31</v>
      </c>
      <c r="AE303">
        <v>461.37</v>
      </c>
      <c r="AF303" s="13">
        <v>113943.23</v>
      </c>
      <c r="AG303" s="79" t="s">
        <v>759</v>
      </c>
      <c r="AH303" s="1">
        <v>33876</v>
      </c>
      <c r="AI303" s="1">
        <v>50632.61</v>
      </c>
      <c r="AJ303">
        <v>36.619999999999997</v>
      </c>
      <c r="AK303">
        <v>25.39</v>
      </c>
      <c r="AL303">
        <v>28.21</v>
      </c>
      <c r="AM303">
        <v>4.5599999999999996</v>
      </c>
      <c r="AN303" s="1">
        <v>1217.1099999999999</v>
      </c>
      <c r="AO303">
        <v>1.0696000000000001</v>
      </c>
      <c r="AP303" s="1">
        <v>1204.6199999999999</v>
      </c>
      <c r="AQ303" s="1">
        <v>1996.96</v>
      </c>
      <c r="AR303" s="1">
        <v>5392.53</v>
      </c>
      <c r="AS303">
        <v>499.51</v>
      </c>
      <c r="AT303">
        <v>342.88</v>
      </c>
      <c r="AU303" s="1">
        <v>9436.51</v>
      </c>
      <c r="AV303" s="1">
        <v>6240.19</v>
      </c>
      <c r="AW303">
        <v>0.55620000000000003</v>
      </c>
      <c r="AX303" s="1">
        <v>3145.04</v>
      </c>
      <c r="AY303">
        <v>0.28029999999999999</v>
      </c>
      <c r="AZ303" s="1">
        <v>1180.57</v>
      </c>
      <c r="BA303">
        <v>0.1052</v>
      </c>
      <c r="BB303">
        <v>653.27</v>
      </c>
      <c r="BC303">
        <v>5.8200000000000002E-2</v>
      </c>
      <c r="BD303" s="1">
        <v>11219.06</v>
      </c>
      <c r="BE303" s="1">
        <v>5566.53</v>
      </c>
      <c r="BF303">
        <v>1.8873</v>
      </c>
      <c r="BG303">
        <v>0.52390000000000003</v>
      </c>
      <c r="BH303">
        <v>0.2109</v>
      </c>
      <c r="BI303">
        <v>0.20300000000000001</v>
      </c>
      <c r="BJ303">
        <v>3.7699999999999997E-2</v>
      </c>
      <c r="BK303">
        <v>2.4400000000000002E-2</v>
      </c>
    </row>
    <row r="304" spans="1:63" x14ac:dyDescent="0.25">
      <c r="A304" t="s">
        <v>303</v>
      </c>
      <c r="B304">
        <v>47886</v>
      </c>
      <c r="C304">
        <v>70.62</v>
      </c>
      <c r="D304">
        <v>36.24</v>
      </c>
      <c r="E304" s="1">
        <v>2559.29</v>
      </c>
      <c r="F304" s="1">
        <v>2558.1799999999998</v>
      </c>
      <c r="G304">
        <v>6.3E-3</v>
      </c>
      <c r="H304">
        <v>1.2999999999999999E-3</v>
      </c>
      <c r="I304">
        <v>1.5100000000000001E-2</v>
      </c>
      <c r="J304">
        <v>1.2999999999999999E-3</v>
      </c>
      <c r="K304">
        <v>4.48E-2</v>
      </c>
      <c r="L304">
        <v>0.89710000000000001</v>
      </c>
      <c r="M304">
        <v>3.4200000000000001E-2</v>
      </c>
      <c r="N304">
        <v>0.42680000000000001</v>
      </c>
      <c r="O304">
        <v>1.29E-2</v>
      </c>
      <c r="P304">
        <v>0.13669999999999999</v>
      </c>
      <c r="Q304" s="1">
        <v>55156.79</v>
      </c>
      <c r="R304">
        <v>0.26910000000000001</v>
      </c>
      <c r="S304">
        <v>0.17430000000000001</v>
      </c>
      <c r="T304">
        <v>0.55659999999999998</v>
      </c>
      <c r="U304">
        <v>15.82</v>
      </c>
      <c r="V304" s="1">
        <v>78673.440000000002</v>
      </c>
      <c r="W304">
        <v>157.65</v>
      </c>
      <c r="X304" s="1">
        <v>128038.28</v>
      </c>
      <c r="Y304">
        <v>0.80940000000000001</v>
      </c>
      <c r="Z304">
        <v>0.15079999999999999</v>
      </c>
      <c r="AA304">
        <v>3.9800000000000002E-2</v>
      </c>
      <c r="AB304">
        <v>0.19059999999999999</v>
      </c>
      <c r="AC304">
        <v>128.04</v>
      </c>
      <c r="AD304" s="1">
        <v>4055.96</v>
      </c>
      <c r="AE304">
        <v>535.20000000000005</v>
      </c>
      <c r="AF304" s="13">
        <v>118467.78</v>
      </c>
      <c r="AG304" s="79" t="s">
        <v>759</v>
      </c>
      <c r="AH304" s="1">
        <v>33122</v>
      </c>
      <c r="AI304" s="1">
        <v>51447.5</v>
      </c>
      <c r="AJ304">
        <v>47.37</v>
      </c>
      <c r="AK304">
        <v>29.86</v>
      </c>
      <c r="AL304">
        <v>35.270000000000003</v>
      </c>
      <c r="AM304">
        <v>4.2699999999999996</v>
      </c>
      <c r="AN304">
        <v>741.12</v>
      </c>
      <c r="AO304">
        <v>0.99080000000000001</v>
      </c>
      <c r="AP304" s="1">
        <v>1193.6400000000001</v>
      </c>
      <c r="AQ304" s="1">
        <v>1718.08</v>
      </c>
      <c r="AR304" s="1">
        <v>5587.2</v>
      </c>
      <c r="AS304">
        <v>536.88</v>
      </c>
      <c r="AT304">
        <v>267.85000000000002</v>
      </c>
      <c r="AU304" s="1">
        <v>9303.66</v>
      </c>
      <c r="AV304" s="1">
        <v>5274.23</v>
      </c>
      <c r="AW304">
        <v>0.47470000000000001</v>
      </c>
      <c r="AX304" s="1">
        <v>3783.05</v>
      </c>
      <c r="AY304">
        <v>0.34050000000000002</v>
      </c>
      <c r="AZ304" s="1">
        <v>1283.06</v>
      </c>
      <c r="BA304">
        <v>0.11550000000000001</v>
      </c>
      <c r="BB304">
        <v>770.03</v>
      </c>
      <c r="BC304">
        <v>6.93E-2</v>
      </c>
      <c r="BD304" s="1">
        <v>11110.37</v>
      </c>
      <c r="BE304" s="1">
        <v>4489.18</v>
      </c>
      <c r="BF304">
        <v>1.254</v>
      </c>
      <c r="BG304">
        <v>0.5383</v>
      </c>
      <c r="BH304">
        <v>0.2213</v>
      </c>
      <c r="BI304">
        <v>0.18329999999999999</v>
      </c>
      <c r="BJ304">
        <v>3.4700000000000002E-2</v>
      </c>
      <c r="BK304">
        <v>2.23E-2</v>
      </c>
    </row>
    <row r="305" spans="1:63" x14ac:dyDescent="0.25">
      <c r="A305" t="s">
        <v>304</v>
      </c>
      <c r="B305">
        <v>49452</v>
      </c>
      <c r="C305">
        <v>50.19</v>
      </c>
      <c r="D305">
        <v>54.59</v>
      </c>
      <c r="E305" s="1">
        <v>2739.68</v>
      </c>
      <c r="F305" s="1">
        <v>2536.79</v>
      </c>
      <c r="G305">
        <v>6.1000000000000004E-3</v>
      </c>
      <c r="H305">
        <v>6.9999999999999999E-4</v>
      </c>
      <c r="I305">
        <v>3.9199999999999999E-2</v>
      </c>
      <c r="J305">
        <v>1.2999999999999999E-3</v>
      </c>
      <c r="K305">
        <v>3.3700000000000001E-2</v>
      </c>
      <c r="L305">
        <v>0.85709999999999997</v>
      </c>
      <c r="M305">
        <v>6.1899999999999997E-2</v>
      </c>
      <c r="N305">
        <v>0.62439999999999996</v>
      </c>
      <c r="O305">
        <v>6.8999999999999999E-3</v>
      </c>
      <c r="P305">
        <v>0.1517</v>
      </c>
      <c r="Q305" s="1">
        <v>52800.98</v>
      </c>
      <c r="R305">
        <v>0.28520000000000001</v>
      </c>
      <c r="S305">
        <v>0.17810000000000001</v>
      </c>
      <c r="T305">
        <v>0.53669999999999995</v>
      </c>
      <c r="U305">
        <v>18.47</v>
      </c>
      <c r="V305" s="1">
        <v>74314.55</v>
      </c>
      <c r="W305">
        <v>144.37</v>
      </c>
      <c r="X305" s="1">
        <v>104900.63</v>
      </c>
      <c r="Y305">
        <v>0.73219999999999996</v>
      </c>
      <c r="Z305">
        <v>0.21579999999999999</v>
      </c>
      <c r="AA305">
        <v>5.1900000000000002E-2</v>
      </c>
      <c r="AB305">
        <v>0.26779999999999998</v>
      </c>
      <c r="AC305">
        <v>104.9</v>
      </c>
      <c r="AD305" s="1">
        <v>3337.75</v>
      </c>
      <c r="AE305">
        <v>436.98</v>
      </c>
      <c r="AF305" s="13">
        <v>98219.33</v>
      </c>
      <c r="AG305" s="79" t="s">
        <v>759</v>
      </c>
      <c r="AH305" s="1">
        <v>28420</v>
      </c>
      <c r="AI305" s="1">
        <v>44146.41</v>
      </c>
      <c r="AJ305">
        <v>45.89</v>
      </c>
      <c r="AK305">
        <v>29.23</v>
      </c>
      <c r="AL305">
        <v>34.5</v>
      </c>
      <c r="AM305">
        <v>4.04</v>
      </c>
      <c r="AN305">
        <v>818.41</v>
      </c>
      <c r="AO305">
        <v>0.98599999999999999</v>
      </c>
      <c r="AP305" s="1">
        <v>1315.96</v>
      </c>
      <c r="AQ305" s="1">
        <v>1775.34</v>
      </c>
      <c r="AR305" s="1">
        <v>6016.62</v>
      </c>
      <c r="AS305">
        <v>552.66</v>
      </c>
      <c r="AT305">
        <v>293.41000000000003</v>
      </c>
      <c r="AU305" s="1">
        <v>9953.9699999999993</v>
      </c>
      <c r="AV305" s="1">
        <v>6762.9</v>
      </c>
      <c r="AW305">
        <v>0.56389999999999996</v>
      </c>
      <c r="AX305" s="1">
        <v>3307.1</v>
      </c>
      <c r="AY305">
        <v>0.2757</v>
      </c>
      <c r="AZ305">
        <v>850.35</v>
      </c>
      <c r="BA305">
        <v>7.0900000000000005E-2</v>
      </c>
      <c r="BB305" s="1">
        <v>1072.94</v>
      </c>
      <c r="BC305">
        <v>8.9499999999999996E-2</v>
      </c>
      <c r="BD305" s="1">
        <v>11993.3</v>
      </c>
      <c r="BE305" s="1">
        <v>4978.9799999999996</v>
      </c>
      <c r="BF305">
        <v>1.8485</v>
      </c>
      <c r="BG305">
        <v>0.52759999999999996</v>
      </c>
      <c r="BH305">
        <v>0.21820000000000001</v>
      </c>
      <c r="BI305">
        <v>0.20430000000000001</v>
      </c>
      <c r="BJ305">
        <v>3.1199999999999999E-2</v>
      </c>
      <c r="BK305">
        <v>1.8700000000000001E-2</v>
      </c>
    </row>
    <row r="306" spans="1:63" x14ac:dyDescent="0.25">
      <c r="A306" t="s">
        <v>305</v>
      </c>
      <c r="B306">
        <v>48272</v>
      </c>
      <c r="C306">
        <v>121.38</v>
      </c>
      <c r="D306">
        <v>9.9600000000000009</v>
      </c>
      <c r="E306" s="1">
        <v>1209.02</v>
      </c>
      <c r="F306" s="1">
        <v>1140.52</v>
      </c>
      <c r="G306">
        <v>2.5999999999999999E-3</v>
      </c>
      <c r="H306">
        <v>5.0000000000000001E-4</v>
      </c>
      <c r="I306">
        <v>5.8999999999999999E-3</v>
      </c>
      <c r="J306">
        <v>1E-3</v>
      </c>
      <c r="K306">
        <v>1.7999999999999999E-2</v>
      </c>
      <c r="L306">
        <v>0.9496</v>
      </c>
      <c r="M306">
        <v>2.24E-2</v>
      </c>
      <c r="N306">
        <v>0.4778</v>
      </c>
      <c r="O306">
        <v>2.3E-3</v>
      </c>
      <c r="P306">
        <v>0.13769999999999999</v>
      </c>
      <c r="Q306" s="1">
        <v>50338.81</v>
      </c>
      <c r="R306">
        <v>0.29509999999999997</v>
      </c>
      <c r="S306">
        <v>0.156</v>
      </c>
      <c r="T306">
        <v>0.54890000000000005</v>
      </c>
      <c r="U306">
        <v>8.99</v>
      </c>
      <c r="V306" s="1">
        <v>67446.03</v>
      </c>
      <c r="W306">
        <v>129.27000000000001</v>
      </c>
      <c r="X306" s="1">
        <v>146987.51</v>
      </c>
      <c r="Y306">
        <v>0.85289999999999999</v>
      </c>
      <c r="Z306">
        <v>8.0399999999999999E-2</v>
      </c>
      <c r="AA306">
        <v>6.6699999999999995E-2</v>
      </c>
      <c r="AB306">
        <v>0.14710000000000001</v>
      </c>
      <c r="AC306">
        <v>146.99</v>
      </c>
      <c r="AD306" s="1">
        <v>3898.07</v>
      </c>
      <c r="AE306">
        <v>485.84</v>
      </c>
      <c r="AF306" s="13">
        <v>130372.38</v>
      </c>
      <c r="AG306" s="79" t="s">
        <v>759</v>
      </c>
      <c r="AH306" s="1">
        <v>31590</v>
      </c>
      <c r="AI306" s="1">
        <v>47393.25</v>
      </c>
      <c r="AJ306">
        <v>41.94</v>
      </c>
      <c r="AK306">
        <v>25.22</v>
      </c>
      <c r="AL306">
        <v>30.84</v>
      </c>
      <c r="AM306">
        <v>4.43</v>
      </c>
      <c r="AN306" s="1">
        <v>1042.9000000000001</v>
      </c>
      <c r="AO306">
        <v>1.2748999999999999</v>
      </c>
      <c r="AP306" s="1">
        <v>1455.47</v>
      </c>
      <c r="AQ306" s="1">
        <v>2241.27</v>
      </c>
      <c r="AR306" s="1">
        <v>5629.95</v>
      </c>
      <c r="AS306">
        <v>516.96</v>
      </c>
      <c r="AT306">
        <v>238.97</v>
      </c>
      <c r="AU306" s="1">
        <v>10082.620000000001</v>
      </c>
      <c r="AV306" s="1">
        <v>6533.45</v>
      </c>
      <c r="AW306">
        <v>0.52569999999999995</v>
      </c>
      <c r="AX306" s="1">
        <v>3830.68</v>
      </c>
      <c r="AY306">
        <v>0.30819999999999997</v>
      </c>
      <c r="AZ306" s="1">
        <v>1258.78</v>
      </c>
      <c r="BA306">
        <v>0.1013</v>
      </c>
      <c r="BB306">
        <v>804.55</v>
      </c>
      <c r="BC306">
        <v>6.4699999999999994E-2</v>
      </c>
      <c r="BD306" s="1">
        <v>12427.46</v>
      </c>
      <c r="BE306" s="1">
        <v>5197.95</v>
      </c>
      <c r="BF306">
        <v>1.9094</v>
      </c>
      <c r="BG306">
        <v>0.502</v>
      </c>
      <c r="BH306">
        <v>0.21740000000000001</v>
      </c>
      <c r="BI306">
        <v>0.22059999999999999</v>
      </c>
      <c r="BJ306">
        <v>4.07E-2</v>
      </c>
      <c r="BK306">
        <v>1.95E-2</v>
      </c>
    </row>
    <row r="307" spans="1:63" x14ac:dyDescent="0.25">
      <c r="A307" t="s">
        <v>306</v>
      </c>
      <c r="B307">
        <v>442</v>
      </c>
      <c r="C307">
        <v>252.92</v>
      </c>
      <c r="D307">
        <v>6.82</v>
      </c>
      <c r="E307" s="1">
        <v>1723.68</v>
      </c>
      <c r="F307" s="1">
        <v>1575.57</v>
      </c>
      <c r="G307">
        <v>1.1000000000000001E-3</v>
      </c>
      <c r="H307">
        <v>4.0000000000000002E-4</v>
      </c>
      <c r="I307">
        <v>8.9999999999999993E-3</v>
      </c>
      <c r="J307">
        <v>8.9999999999999998E-4</v>
      </c>
      <c r="K307">
        <v>8.5000000000000006E-3</v>
      </c>
      <c r="L307">
        <v>0.96179999999999999</v>
      </c>
      <c r="M307">
        <v>1.84E-2</v>
      </c>
      <c r="N307">
        <v>0.69879999999999998</v>
      </c>
      <c r="O307">
        <v>2.9999999999999997E-4</v>
      </c>
      <c r="P307">
        <v>0.1648</v>
      </c>
      <c r="Q307" s="1">
        <v>47772.43</v>
      </c>
      <c r="R307">
        <v>0.27650000000000002</v>
      </c>
      <c r="S307">
        <v>0.17130000000000001</v>
      </c>
      <c r="T307">
        <v>0.55210000000000004</v>
      </c>
      <c r="U307">
        <v>13.43</v>
      </c>
      <c r="V307" s="1">
        <v>67512.92</v>
      </c>
      <c r="W307">
        <v>123.88</v>
      </c>
      <c r="X307" s="1">
        <v>197841.85</v>
      </c>
      <c r="Y307">
        <v>0.46379999999999999</v>
      </c>
      <c r="Z307">
        <v>0.154</v>
      </c>
      <c r="AA307">
        <v>0.38219999999999998</v>
      </c>
      <c r="AB307">
        <v>0.53620000000000001</v>
      </c>
      <c r="AC307">
        <v>197.84</v>
      </c>
      <c r="AD307" s="1">
        <v>5132.07</v>
      </c>
      <c r="AE307">
        <v>321.88</v>
      </c>
      <c r="AF307" s="13">
        <v>165844.88</v>
      </c>
      <c r="AG307" s="79" t="s">
        <v>759</v>
      </c>
      <c r="AH307" s="1">
        <v>30992</v>
      </c>
      <c r="AI307" s="1">
        <v>51720.74</v>
      </c>
      <c r="AJ307">
        <v>30.4</v>
      </c>
      <c r="AK307">
        <v>22.45</v>
      </c>
      <c r="AL307">
        <v>26.17</v>
      </c>
      <c r="AM307">
        <v>3.84</v>
      </c>
      <c r="AN307">
        <v>0</v>
      </c>
      <c r="AO307">
        <v>0.69899999999999995</v>
      </c>
      <c r="AP307" s="1">
        <v>1664.28</v>
      </c>
      <c r="AQ307" s="1">
        <v>2579.19</v>
      </c>
      <c r="AR307" s="1">
        <v>6238.03</v>
      </c>
      <c r="AS307">
        <v>464.3</v>
      </c>
      <c r="AT307">
        <v>341.58</v>
      </c>
      <c r="AU307" s="1">
        <v>11287.39</v>
      </c>
      <c r="AV307" s="1">
        <v>6685.31</v>
      </c>
      <c r="AW307">
        <v>0.48089999999999999</v>
      </c>
      <c r="AX307" s="1">
        <v>4940.2700000000004</v>
      </c>
      <c r="AY307">
        <v>0.35539999999999999</v>
      </c>
      <c r="AZ307">
        <v>951.74</v>
      </c>
      <c r="BA307">
        <v>6.8500000000000005E-2</v>
      </c>
      <c r="BB307" s="1">
        <v>1323.46</v>
      </c>
      <c r="BC307">
        <v>9.5200000000000007E-2</v>
      </c>
      <c r="BD307" s="1">
        <v>13900.77</v>
      </c>
      <c r="BE307" s="1">
        <v>4796.21</v>
      </c>
      <c r="BF307">
        <v>1.4345000000000001</v>
      </c>
      <c r="BG307">
        <v>0.47839999999999999</v>
      </c>
      <c r="BH307">
        <v>0.25850000000000001</v>
      </c>
      <c r="BI307">
        <v>0.19259999999999999</v>
      </c>
      <c r="BJ307">
        <v>4.2999999999999997E-2</v>
      </c>
      <c r="BK307">
        <v>2.7400000000000001E-2</v>
      </c>
    </row>
    <row r="308" spans="1:63" x14ac:dyDescent="0.25">
      <c r="A308" t="s">
        <v>307</v>
      </c>
      <c r="B308">
        <v>50005</v>
      </c>
      <c r="C308">
        <v>56.76</v>
      </c>
      <c r="D308">
        <v>24.84</v>
      </c>
      <c r="E308" s="1">
        <v>1409.71</v>
      </c>
      <c r="F308" s="1">
        <v>1402.59</v>
      </c>
      <c r="G308">
        <v>4.1999999999999997E-3</v>
      </c>
      <c r="H308">
        <v>8.0000000000000004E-4</v>
      </c>
      <c r="I308">
        <v>5.7999999999999996E-3</v>
      </c>
      <c r="J308">
        <v>1.5E-3</v>
      </c>
      <c r="K308">
        <v>1.6799999999999999E-2</v>
      </c>
      <c r="L308">
        <v>0.95</v>
      </c>
      <c r="M308">
        <v>2.0899999999999998E-2</v>
      </c>
      <c r="N308">
        <v>0.2782</v>
      </c>
      <c r="O308">
        <v>2.2000000000000001E-3</v>
      </c>
      <c r="P308">
        <v>0.1174</v>
      </c>
      <c r="Q308" s="1">
        <v>52803.11</v>
      </c>
      <c r="R308">
        <v>0.33239999999999997</v>
      </c>
      <c r="S308">
        <v>0.1734</v>
      </c>
      <c r="T308">
        <v>0.49419999999999997</v>
      </c>
      <c r="U308">
        <v>12.28</v>
      </c>
      <c r="V308" s="1">
        <v>65306.7</v>
      </c>
      <c r="W308">
        <v>111.07</v>
      </c>
      <c r="X308" s="1">
        <v>152202.9</v>
      </c>
      <c r="Y308">
        <v>0.8619</v>
      </c>
      <c r="Z308">
        <v>8.1100000000000005E-2</v>
      </c>
      <c r="AA308">
        <v>5.7000000000000002E-2</v>
      </c>
      <c r="AB308">
        <v>0.1381</v>
      </c>
      <c r="AC308">
        <v>152.19999999999999</v>
      </c>
      <c r="AD308" s="1">
        <v>4690.43</v>
      </c>
      <c r="AE308">
        <v>593.85</v>
      </c>
      <c r="AF308" s="13">
        <v>145685.47</v>
      </c>
      <c r="AG308" s="79" t="s">
        <v>759</v>
      </c>
      <c r="AH308" s="1">
        <v>36525</v>
      </c>
      <c r="AI308" s="1">
        <v>57112.5</v>
      </c>
      <c r="AJ308">
        <v>46.37</v>
      </c>
      <c r="AK308">
        <v>29.63</v>
      </c>
      <c r="AL308">
        <v>33.15</v>
      </c>
      <c r="AM308">
        <v>4.8099999999999996</v>
      </c>
      <c r="AN308" s="1">
        <v>1484.28</v>
      </c>
      <c r="AO308">
        <v>1.0375000000000001</v>
      </c>
      <c r="AP308" s="1">
        <v>1285.3399999999999</v>
      </c>
      <c r="AQ308" s="1">
        <v>1841.07</v>
      </c>
      <c r="AR308" s="1">
        <v>5667.92</v>
      </c>
      <c r="AS308">
        <v>488.39</v>
      </c>
      <c r="AT308">
        <v>312.49</v>
      </c>
      <c r="AU308" s="1">
        <v>9595.2000000000007</v>
      </c>
      <c r="AV308" s="1">
        <v>5145.3500000000004</v>
      </c>
      <c r="AW308">
        <v>0.44790000000000002</v>
      </c>
      <c r="AX308" s="1">
        <v>4597.47</v>
      </c>
      <c r="AY308">
        <v>0.4002</v>
      </c>
      <c r="AZ308" s="1">
        <v>1189.3399999999999</v>
      </c>
      <c r="BA308">
        <v>0.10349999999999999</v>
      </c>
      <c r="BB308">
        <v>554.51</v>
      </c>
      <c r="BC308">
        <v>4.8300000000000003E-2</v>
      </c>
      <c r="BD308" s="1">
        <v>11486.67</v>
      </c>
      <c r="BE308" s="1">
        <v>4409.09</v>
      </c>
      <c r="BF308">
        <v>1.0421</v>
      </c>
      <c r="BG308">
        <v>0.54720000000000002</v>
      </c>
      <c r="BH308">
        <v>0.21970000000000001</v>
      </c>
      <c r="BI308">
        <v>0.17469999999999999</v>
      </c>
      <c r="BJ308">
        <v>3.6600000000000001E-2</v>
      </c>
      <c r="BK308">
        <v>2.1700000000000001E-2</v>
      </c>
    </row>
    <row r="309" spans="1:63" x14ac:dyDescent="0.25">
      <c r="A309" t="s">
        <v>308</v>
      </c>
      <c r="B309">
        <v>44297</v>
      </c>
      <c r="C309">
        <v>16.809999999999999</v>
      </c>
      <c r="D309">
        <v>229.94</v>
      </c>
      <c r="E309" s="1">
        <v>3865.11</v>
      </c>
      <c r="F309" s="1">
        <v>3243.61</v>
      </c>
      <c r="G309">
        <v>4.7000000000000002E-3</v>
      </c>
      <c r="H309">
        <v>4.0000000000000002E-4</v>
      </c>
      <c r="I309">
        <v>0.29709999999999998</v>
      </c>
      <c r="J309">
        <v>1.2999999999999999E-3</v>
      </c>
      <c r="K309">
        <v>4.6300000000000001E-2</v>
      </c>
      <c r="L309">
        <v>0.54279999999999995</v>
      </c>
      <c r="M309">
        <v>0.1075</v>
      </c>
      <c r="N309">
        <v>0.87029999999999996</v>
      </c>
      <c r="O309">
        <v>1.12E-2</v>
      </c>
      <c r="P309">
        <v>0.18060000000000001</v>
      </c>
      <c r="Q309" s="1">
        <v>54852.84</v>
      </c>
      <c r="R309">
        <v>0.30780000000000002</v>
      </c>
      <c r="S309">
        <v>0.17979999999999999</v>
      </c>
      <c r="T309">
        <v>0.51239999999999997</v>
      </c>
      <c r="U309">
        <v>26.4</v>
      </c>
      <c r="V309" s="1">
        <v>73612.73</v>
      </c>
      <c r="W309">
        <v>144.13999999999999</v>
      </c>
      <c r="X309" s="1">
        <v>79140.960000000006</v>
      </c>
      <c r="Y309">
        <v>0.67869999999999997</v>
      </c>
      <c r="Z309">
        <v>0.2596</v>
      </c>
      <c r="AA309">
        <v>6.1699999999999998E-2</v>
      </c>
      <c r="AB309">
        <v>0.32129999999999997</v>
      </c>
      <c r="AC309">
        <v>79.14</v>
      </c>
      <c r="AD309" s="1">
        <v>3230.46</v>
      </c>
      <c r="AE309">
        <v>452.05</v>
      </c>
      <c r="AF309" s="13">
        <v>78411.789999999994</v>
      </c>
      <c r="AG309" s="79" t="s">
        <v>759</v>
      </c>
      <c r="AH309" s="1">
        <v>25556</v>
      </c>
      <c r="AI309" s="1">
        <v>38635.449999999997</v>
      </c>
      <c r="AJ309">
        <v>55.73</v>
      </c>
      <c r="AK309">
        <v>38.5</v>
      </c>
      <c r="AL309">
        <v>42.01</v>
      </c>
      <c r="AM309">
        <v>4.34</v>
      </c>
      <c r="AN309">
        <v>3.19</v>
      </c>
      <c r="AO309">
        <v>1.1035999999999999</v>
      </c>
      <c r="AP309" s="1">
        <v>1535.69</v>
      </c>
      <c r="AQ309" s="1">
        <v>2228.98</v>
      </c>
      <c r="AR309" s="1">
        <v>6413.7</v>
      </c>
      <c r="AS309">
        <v>682.52</v>
      </c>
      <c r="AT309">
        <v>444.44</v>
      </c>
      <c r="AU309" s="1">
        <v>11305.34</v>
      </c>
      <c r="AV309" s="1">
        <v>8734.26</v>
      </c>
      <c r="AW309">
        <v>0.61029999999999995</v>
      </c>
      <c r="AX309" s="1">
        <v>3272.12</v>
      </c>
      <c r="AY309">
        <v>0.2286</v>
      </c>
      <c r="AZ309">
        <v>695.59</v>
      </c>
      <c r="BA309">
        <v>4.8599999999999997E-2</v>
      </c>
      <c r="BB309" s="1">
        <v>1609.26</v>
      </c>
      <c r="BC309">
        <v>0.1124</v>
      </c>
      <c r="BD309" s="1">
        <v>14311.23</v>
      </c>
      <c r="BE309" s="1">
        <v>5311.08</v>
      </c>
      <c r="BF309">
        <v>2.6642999999999999</v>
      </c>
      <c r="BG309">
        <v>0.49230000000000002</v>
      </c>
      <c r="BH309">
        <v>0.2019</v>
      </c>
      <c r="BI309">
        <v>0.26229999999999998</v>
      </c>
      <c r="BJ309">
        <v>2.9000000000000001E-2</v>
      </c>
      <c r="BK309">
        <v>1.44E-2</v>
      </c>
    </row>
    <row r="310" spans="1:63" x14ac:dyDescent="0.25">
      <c r="A310" t="s">
        <v>309</v>
      </c>
      <c r="B310">
        <v>44305</v>
      </c>
      <c r="C310">
        <v>15.1</v>
      </c>
      <c r="D310">
        <v>332.86</v>
      </c>
      <c r="E310" s="1">
        <v>5024.5600000000004</v>
      </c>
      <c r="F310" s="1">
        <v>3914.54</v>
      </c>
      <c r="G310">
        <v>6.7000000000000002E-3</v>
      </c>
      <c r="H310">
        <v>5.9999999999999995E-4</v>
      </c>
      <c r="I310">
        <v>0.46750000000000003</v>
      </c>
      <c r="J310">
        <v>1.1999999999999999E-3</v>
      </c>
      <c r="K310">
        <v>0.10920000000000001</v>
      </c>
      <c r="L310">
        <v>0.32229999999999998</v>
      </c>
      <c r="M310">
        <v>9.2499999999999999E-2</v>
      </c>
      <c r="N310">
        <v>0.83840000000000003</v>
      </c>
      <c r="O310">
        <v>3.7499999999999999E-2</v>
      </c>
      <c r="P310">
        <v>0.17680000000000001</v>
      </c>
      <c r="Q310" s="1">
        <v>57097.77</v>
      </c>
      <c r="R310">
        <v>0.33129999999999998</v>
      </c>
      <c r="S310">
        <v>0.1666</v>
      </c>
      <c r="T310">
        <v>0.502</v>
      </c>
      <c r="U310">
        <v>33.159999999999997</v>
      </c>
      <c r="V310" s="1">
        <v>80255.350000000006</v>
      </c>
      <c r="W310">
        <v>149.41999999999999</v>
      </c>
      <c r="X310" s="1">
        <v>74814.22</v>
      </c>
      <c r="Y310">
        <v>0.65720000000000001</v>
      </c>
      <c r="Z310">
        <v>0.2833</v>
      </c>
      <c r="AA310">
        <v>5.9499999999999997E-2</v>
      </c>
      <c r="AB310">
        <v>0.34279999999999999</v>
      </c>
      <c r="AC310">
        <v>74.81</v>
      </c>
      <c r="AD310" s="1">
        <v>3682.92</v>
      </c>
      <c r="AE310">
        <v>467.83</v>
      </c>
      <c r="AF310" s="13">
        <v>73350.92</v>
      </c>
      <c r="AG310" s="79" t="s">
        <v>759</v>
      </c>
      <c r="AH310" s="1">
        <v>24833</v>
      </c>
      <c r="AI310" s="1">
        <v>37297.42</v>
      </c>
      <c r="AJ310">
        <v>65.569999999999993</v>
      </c>
      <c r="AK310">
        <v>45.05</v>
      </c>
      <c r="AL310">
        <v>52.09</v>
      </c>
      <c r="AM310">
        <v>4.6100000000000003</v>
      </c>
      <c r="AN310">
        <v>0</v>
      </c>
      <c r="AO310">
        <v>1.2768999999999999</v>
      </c>
      <c r="AP310" s="1">
        <v>1798.29</v>
      </c>
      <c r="AQ310" s="1">
        <v>2384.15</v>
      </c>
      <c r="AR310" s="1">
        <v>6655.5</v>
      </c>
      <c r="AS310">
        <v>751.4</v>
      </c>
      <c r="AT310">
        <v>585.97</v>
      </c>
      <c r="AU310" s="1">
        <v>12175.32</v>
      </c>
      <c r="AV310" s="1">
        <v>9409.36</v>
      </c>
      <c r="AW310">
        <v>0.58179999999999998</v>
      </c>
      <c r="AX310" s="1">
        <v>4146.3599999999997</v>
      </c>
      <c r="AY310">
        <v>0.25640000000000002</v>
      </c>
      <c r="AZ310">
        <v>823.71</v>
      </c>
      <c r="BA310">
        <v>5.0900000000000001E-2</v>
      </c>
      <c r="BB310" s="1">
        <v>1792.42</v>
      </c>
      <c r="BC310">
        <v>0.1108</v>
      </c>
      <c r="BD310" s="1">
        <v>16171.85</v>
      </c>
      <c r="BE310" s="1">
        <v>5062.49</v>
      </c>
      <c r="BF310">
        <v>2.7869000000000002</v>
      </c>
      <c r="BG310">
        <v>0.46729999999999999</v>
      </c>
      <c r="BH310">
        <v>0.18360000000000001</v>
      </c>
      <c r="BI310">
        <v>0.30819999999999997</v>
      </c>
      <c r="BJ310">
        <v>2.7799999999999998E-2</v>
      </c>
      <c r="BK310">
        <v>1.3100000000000001E-2</v>
      </c>
    </row>
    <row r="311" spans="1:63" x14ac:dyDescent="0.25">
      <c r="A311" t="s">
        <v>310</v>
      </c>
      <c r="B311">
        <v>45831</v>
      </c>
      <c r="C311">
        <v>93.1</v>
      </c>
      <c r="D311">
        <v>10.92</v>
      </c>
      <c r="E311" s="1">
        <v>1016.21</v>
      </c>
      <c r="F311" s="1">
        <v>1028.6500000000001</v>
      </c>
      <c r="G311">
        <v>2E-3</v>
      </c>
      <c r="H311">
        <v>5.9999999999999995E-4</v>
      </c>
      <c r="I311">
        <v>4.0000000000000001E-3</v>
      </c>
      <c r="J311">
        <v>5.9999999999999995E-4</v>
      </c>
      <c r="K311">
        <v>7.4000000000000003E-3</v>
      </c>
      <c r="L311">
        <v>0.9758</v>
      </c>
      <c r="M311">
        <v>9.5999999999999992E-3</v>
      </c>
      <c r="N311">
        <v>0.44540000000000002</v>
      </c>
      <c r="O311">
        <v>1.8E-3</v>
      </c>
      <c r="P311">
        <v>0.13250000000000001</v>
      </c>
      <c r="Q311" s="1">
        <v>50045.55</v>
      </c>
      <c r="R311">
        <v>0.2777</v>
      </c>
      <c r="S311">
        <v>0.1709</v>
      </c>
      <c r="T311">
        <v>0.5514</v>
      </c>
      <c r="U311">
        <v>8.84</v>
      </c>
      <c r="V311" s="1">
        <v>65698.55</v>
      </c>
      <c r="W311">
        <v>111.2</v>
      </c>
      <c r="X311" s="1">
        <v>130456.79</v>
      </c>
      <c r="Y311">
        <v>0.88560000000000005</v>
      </c>
      <c r="Z311">
        <v>5.4600000000000003E-2</v>
      </c>
      <c r="AA311">
        <v>5.9799999999999999E-2</v>
      </c>
      <c r="AB311">
        <v>0.1144</v>
      </c>
      <c r="AC311">
        <v>130.46</v>
      </c>
      <c r="AD311" s="1">
        <v>3332.86</v>
      </c>
      <c r="AE311">
        <v>447.57</v>
      </c>
      <c r="AF311" s="13">
        <v>111779.74</v>
      </c>
      <c r="AG311" s="79" t="s">
        <v>759</v>
      </c>
      <c r="AH311" s="1">
        <v>32587</v>
      </c>
      <c r="AI311" s="1">
        <v>49513.46</v>
      </c>
      <c r="AJ311">
        <v>36.590000000000003</v>
      </c>
      <c r="AK311">
        <v>24.24</v>
      </c>
      <c r="AL311">
        <v>26.91</v>
      </c>
      <c r="AM311">
        <v>4.6399999999999997</v>
      </c>
      <c r="AN311" s="1">
        <v>1413.08</v>
      </c>
      <c r="AO311">
        <v>1.1456</v>
      </c>
      <c r="AP311" s="1">
        <v>1343.66</v>
      </c>
      <c r="AQ311" s="1">
        <v>2112.7199999999998</v>
      </c>
      <c r="AR311" s="1">
        <v>5520.43</v>
      </c>
      <c r="AS311">
        <v>527.35</v>
      </c>
      <c r="AT311">
        <v>303.52999999999997</v>
      </c>
      <c r="AU311" s="1">
        <v>9807.68</v>
      </c>
      <c r="AV311" s="1">
        <v>6588.2</v>
      </c>
      <c r="AW311">
        <v>0.54279999999999995</v>
      </c>
      <c r="AX311" s="1">
        <v>3363.5</v>
      </c>
      <c r="AY311">
        <v>0.27710000000000001</v>
      </c>
      <c r="AZ311" s="1">
        <v>1404.85</v>
      </c>
      <c r="BA311">
        <v>0.1157</v>
      </c>
      <c r="BB311">
        <v>781.9</v>
      </c>
      <c r="BC311">
        <v>6.4399999999999999E-2</v>
      </c>
      <c r="BD311" s="1">
        <v>12138.44</v>
      </c>
      <c r="BE311" s="1">
        <v>6097.22</v>
      </c>
      <c r="BF311">
        <v>2.0341</v>
      </c>
      <c r="BG311">
        <v>0.50939999999999996</v>
      </c>
      <c r="BH311">
        <v>0.21579999999999999</v>
      </c>
      <c r="BI311">
        <v>0.21360000000000001</v>
      </c>
      <c r="BJ311">
        <v>4.24E-2</v>
      </c>
      <c r="BK311">
        <v>1.8800000000000001E-2</v>
      </c>
    </row>
    <row r="312" spans="1:63" x14ac:dyDescent="0.25">
      <c r="A312" t="s">
        <v>311</v>
      </c>
      <c r="B312">
        <v>50211</v>
      </c>
      <c r="C312">
        <v>82.71</v>
      </c>
      <c r="D312">
        <v>10.95</v>
      </c>
      <c r="E312">
        <v>906.12</v>
      </c>
      <c r="F312">
        <v>888.57</v>
      </c>
      <c r="G312">
        <v>1.9E-3</v>
      </c>
      <c r="H312">
        <v>4.0000000000000002E-4</v>
      </c>
      <c r="I312">
        <v>4.3E-3</v>
      </c>
      <c r="J312">
        <v>8.0000000000000004E-4</v>
      </c>
      <c r="K312">
        <v>1.26E-2</v>
      </c>
      <c r="L312">
        <v>0.96289999999999998</v>
      </c>
      <c r="M312">
        <v>1.7000000000000001E-2</v>
      </c>
      <c r="N312">
        <v>0.37269999999999998</v>
      </c>
      <c r="O312">
        <v>2.8E-3</v>
      </c>
      <c r="P312">
        <v>0.1303</v>
      </c>
      <c r="Q312" s="1">
        <v>50510.26</v>
      </c>
      <c r="R312">
        <v>0.26600000000000001</v>
      </c>
      <c r="S312">
        <v>0.1653</v>
      </c>
      <c r="T312">
        <v>0.56869999999999998</v>
      </c>
      <c r="U312">
        <v>8.58</v>
      </c>
      <c r="V312" s="1">
        <v>59505.38</v>
      </c>
      <c r="W312">
        <v>102.61</v>
      </c>
      <c r="X312" s="1">
        <v>132906.51</v>
      </c>
      <c r="Y312">
        <v>0.91830000000000001</v>
      </c>
      <c r="Z312">
        <v>4.2500000000000003E-2</v>
      </c>
      <c r="AA312">
        <v>3.9199999999999999E-2</v>
      </c>
      <c r="AB312">
        <v>8.1699999999999995E-2</v>
      </c>
      <c r="AC312">
        <v>132.91</v>
      </c>
      <c r="AD312" s="1">
        <v>3162.41</v>
      </c>
      <c r="AE312">
        <v>449.33</v>
      </c>
      <c r="AF312" s="13">
        <v>113901.73</v>
      </c>
      <c r="AG312" s="79" t="s">
        <v>759</v>
      </c>
      <c r="AH312" s="1">
        <v>33570</v>
      </c>
      <c r="AI312" s="1">
        <v>49589.78</v>
      </c>
      <c r="AJ312">
        <v>34.32</v>
      </c>
      <c r="AK312">
        <v>23.39</v>
      </c>
      <c r="AL312">
        <v>26.01</v>
      </c>
      <c r="AM312">
        <v>4.82</v>
      </c>
      <c r="AN312" s="1">
        <v>1414.62</v>
      </c>
      <c r="AO312">
        <v>1.1843999999999999</v>
      </c>
      <c r="AP312" s="1">
        <v>1325.03</v>
      </c>
      <c r="AQ312" s="1">
        <v>2003.51</v>
      </c>
      <c r="AR312" s="1">
        <v>5531.57</v>
      </c>
      <c r="AS312">
        <v>473.83</v>
      </c>
      <c r="AT312">
        <v>317.77999999999997</v>
      </c>
      <c r="AU312" s="1">
        <v>9651.73</v>
      </c>
      <c r="AV312" s="1">
        <v>6882.19</v>
      </c>
      <c r="AW312">
        <v>0.55649999999999999</v>
      </c>
      <c r="AX312" s="1">
        <v>3391.74</v>
      </c>
      <c r="AY312">
        <v>0.2742</v>
      </c>
      <c r="AZ312" s="1">
        <v>1408.32</v>
      </c>
      <c r="BA312">
        <v>0.1139</v>
      </c>
      <c r="BB312">
        <v>685.18</v>
      </c>
      <c r="BC312">
        <v>5.5399999999999998E-2</v>
      </c>
      <c r="BD312" s="1">
        <v>12367.42</v>
      </c>
      <c r="BE312" s="1">
        <v>6030.14</v>
      </c>
      <c r="BF312">
        <v>2.1417000000000002</v>
      </c>
      <c r="BG312">
        <v>0.51480000000000004</v>
      </c>
      <c r="BH312">
        <v>0.20910000000000001</v>
      </c>
      <c r="BI312">
        <v>0.2117</v>
      </c>
      <c r="BJ312">
        <v>3.8800000000000001E-2</v>
      </c>
      <c r="BK312">
        <v>2.5600000000000001E-2</v>
      </c>
    </row>
    <row r="313" spans="1:63" x14ac:dyDescent="0.25">
      <c r="A313" t="s">
        <v>312</v>
      </c>
      <c r="B313">
        <v>46805</v>
      </c>
      <c r="C313">
        <v>77.38</v>
      </c>
      <c r="D313">
        <v>15.82</v>
      </c>
      <c r="E313" s="1">
        <v>1223.9100000000001</v>
      </c>
      <c r="F313" s="1">
        <v>1178.54</v>
      </c>
      <c r="G313">
        <v>3.7000000000000002E-3</v>
      </c>
      <c r="H313">
        <v>5.9999999999999995E-4</v>
      </c>
      <c r="I313">
        <v>6.8999999999999999E-3</v>
      </c>
      <c r="J313">
        <v>1.8E-3</v>
      </c>
      <c r="K313">
        <v>3.2800000000000003E-2</v>
      </c>
      <c r="L313">
        <v>0.92920000000000003</v>
      </c>
      <c r="M313">
        <v>2.4899999999999999E-2</v>
      </c>
      <c r="N313">
        <v>0.39639999999999997</v>
      </c>
      <c r="O313">
        <v>3.2000000000000002E-3</v>
      </c>
      <c r="P313">
        <v>0.14430000000000001</v>
      </c>
      <c r="Q313" s="1">
        <v>52069.48</v>
      </c>
      <c r="R313">
        <v>0.28539999999999999</v>
      </c>
      <c r="S313">
        <v>0.1769</v>
      </c>
      <c r="T313">
        <v>0.53769999999999996</v>
      </c>
      <c r="U313">
        <v>9.64</v>
      </c>
      <c r="V313" s="1">
        <v>68719.429999999993</v>
      </c>
      <c r="W313">
        <v>122.47</v>
      </c>
      <c r="X313" s="1">
        <v>137000.28</v>
      </c>
      <c r="Y313">
        <v>0.83330000000000004</v>
      </c>
      <c r="Z313">
        <v>0.1116</v>
      </c>
      <c r="AA313">
        <v>5.5100000000000003E-2</v>
      </c>
      <c r="AB313">
        <v>0.16669999999999999</v>
      </c>
      <c r="AC313">
        <v>137</v>
      </c>
      <c r="AD313" s="1">
        <v>3816.29</v>
      </c>
      <c r="AE313">
        <v>508.5</v>
      </c>
      <c r="AF313" s="13">
        <v>126771.31</v>
      </c>
      <c r="AG313" s="79" t="s">
        <v>759</v>
      </c>
      <c r="AH313" s="1">
        <v>33086</v>
      </c>
      <c r="AI313" s="1">
        <v>48831.65</v>
      </c>
      <c r="AJ313">
        <v>45.53</v>
      </c>
      <c r="AK313">
        <v>26.35</v>
      </c>
      <c r="AL313">
        <v>33.299999999999997</v>
      </c>
      <c r="AM313">
        <v>4.37</v>
      </c>
      <c r="AN313" s="1">
        <v>1355.72</v>
      </c>
      <c r="AO313">
        <v>1.2158</v>
      </c>
      <c r="AP313" s="1">
        <v>1439.04</v>
      </c>
      <c r="AQ313" s="1">
        <v>1897.72</v>
      </c>
      <c r="AR313" s="1">
        <v>5770.09</v>
      </c>
      <c r="AS313">
        <v>530.41999999999996</v>
      </c>
      <c r="AT313">
        <v>288.67</v>
      </c>
      <c r="AU313" s="1">
        <v>9925.93</v>
      </c>
      <c r="AV313" s="1">
        <v>5894.24</v>
      </c>
      <c r="AW313">
        <v>0.4819</v>
      </c>
      <c r="AX313" s="1">
        <v>4224.47</v>
      </c>
      <c r="AY313">
        <v>0.34539999999999998</v>
      </c>
      <c r="AZ313" s="1">
        <v>1367.6</v>
      </c>
      <c r="BA313">
        <v>0.1118</v>
      </c>
      <c r="BB313">
        <v>744.54</v>
      </c>
      <c r="BC313">
        <v>6.0900000000000003E-2</v>
      </c>
      <c r="BD313" s="1">
        <v>12230.85</v>
      </c>
      <c r="BE313" s="1">
        <v>4664.22</v>
      </c>
      <c r="BF313">
        <v>1.4956</v>
      </c>
      <c r="BG313">
        <v>0.52249999999999996</v>
      </c>
      <c r="BH313">
        <v>0.22109999999999999</v>
      </c>
      <c r="BI313">
        <v>0.20469999999999999</v>
      </c>
      <c r="BJ313">
        <v>3.5200000000000002E-2</v>
      </c>
      <c r="BK313">
        <v>1.6500000000000001E-2</v>
      </c>
    </row>
    <row r="314" spans="1:63" x14ac:dyDescent="0.25">
      <c r="A314" t="s">
        <v>313</v>
      </c>
      <c r="B314">
        <v>44313</v>
      </c>
      <c r="C314">
        <v>26.95</v>
      </c>
      <c r="D314">
        <v>109.1</v>
      </c>
      <c r="E314" s="1">
        <v>2940.38</v>
      </c>
      <c r="F314" s="1">
        <v>2856.43</v>
      </c>
      <c r="G314">
        <v>2.86E-2</v>
      </c>
      <c r="H314">
        <v>6.9999999999999999E-4</v>
      </c>
      <c r="I314">
        <v>1.8100000000000002E-2</v>
      </c>
      <c r="J314">
        <v>8.0000000000000004E-4</v>
      </c>
      <c r="K314">
        <v>3.2599999999999997E-2</v>
      </c>
      <c r="L314">
        <v>0.89190000000000003</v>
      </c>
      <c r="M314">
        <v>2.7400000000000001E-2</v>
      </c>
      <c r="N314">
        <v>0.1056</v>
      </c>
      <c r="O314">
        <v>1.04E-2</v>
      </c>
      <c r="P314">
        <v>9.64E-2</v>
      </c>
      <c r="Q314" s="1">
        <v>64849.79</v>
      </c>
      <c r="R314">
        <v>0.23780000000000001</v>
      </c>
      <c r="S314">
        <v>0.20100000000000001</v>
      </c>
      <c r="T314">
        <v>0.56120000000000003</v>
      </c>
      <c r="U314">
        <v>17.100000000000001</v>
      </c>
      <c r="V314" s="1">
        <v>89079.01</v>
      </c>
      <c r="W314">
        <v>169.67</v>
      </c>
      <c r="X314" s="1">
        <v>220113.75</v>
      </c>
      <c r="Y314">
        <v>0.83550000000000002</v>
      </c>
      <c r="Z314">
        <v>0.13500000000000001</v>
      </c>
      <c r="AA314">
        <v>2.9399999999999999E-2</v>
      </c>
      <c r="AB314">
        <v>0.16450000000000001</v>
      </c>
      <c r="AC314">
        <v>220.11</v>
      </c>
      <c r="AD314" s="1">
        <v>8916.02</v>
      </c>
      <c r="AE314" s="1">
        <v>1048.57</v>
      </c>
      <c r="AF314" s="13">
        <v>242725.65</v>
      </c>
      <c r="AG314" s="79" t="s">
        <v>759</v>
      </c>
      <c r="AH314" s="1">
        <v>52074</v>
      </c>
      <c r="AI314" s="1">
        <v>105393.06</v>
      </c>
      <c r="AJ314">
        <v>75.09</v>
      </c>
      <c r="AK314">
        <v>40.07</v>
      </c>
      <c r="AL314">
        <v>46.83</v>
      </c>
      <c r="AM314">
        <v>4.71</v>
      </c>
      <c r="AN314" s="1">
        <v>1280.71</v>
      </c>
      <c r="AO314">
        <v>0.64780000000000004</v>
      </c>
      <c r="AP314" s="1">
        <v>1379.54</v>
      </c>
      <c r="AQ314" s="1">
        <v>1952.25</v>
      </c>
      <c r="AR314" s="1">
        <v>6589.65</v>
      </c>
      <c r="AS314">
        <v>672.71</v>
      </c>
      <c r="AT314">
        <v>385.91</v>
      </c>
      <c r="AU314" s="1">
        <v>10980.06</v>
      </c>
      <c r="AV314" s="1">
        <v>2995.99</v>
      </c>
      <c r="AW314">
        <v>0.251</v>
      </c>
      <c r="AX314" s="1">
        <v>7833.26</v>
      </c>
      <c r="AY314">
        <v>0.65629999999999999</v>
      </c>
      <c r="AZ314">
        <v>788.17</v>
      </c>
      <c r="BA314">
        <v>6.6000000000000003E-2</v>
      </c>
      <c r="BB314">
        <v>318.68</v>
      </c>
      <c r="BC314">
        <v>2.6700000000000002E-2</v>
      </c>
      <c r="BD314" s="1">
        <v>11936.1</v>
      </c>
      <c r="BE314" s="1">
        <v>1427.76</v>
      </c>
      <c r="BF314">
        <v>0.14050000000000001</v>
      </c>
      <c r="BG314">
        <v>0.58540000000000003</v>
      </c>
      <c r="BH314">
        <v>0.21529999999999999</v>
      </c>
      <c r="BI314">
        <v>0.1462</v>
      </c>
      <c r="BJ314">
        <v>3.5499999999999997E-2</v>
      </c>
      <c r="BK314">
        <v>1.7600000000000001E-2</v>
      </c>
    </row>
    <row r="315" spans="1:63" x14ac:dyDescent="0.25">
      <c r="A315" t="s">
        <v>314</v>
      </c>
      <c r="B315">
        <v>44321</v>
      </c>
      <c r="C315">
        <v>85.81</v>
      </c>
      <c r="D315">
        <v>29.97</v>
      </c>
      <c r="E315" s="1">
        <v>2571.8000000000002</v>
      </c>
      <c r="F315" s="1">
        <v>2409.5</v>
      </c>
      <c r="G315">
        <v>9.1000000000000004E-3</v>
      </c>
      <c r="H315">
        <v>8.0000000000000004E-4</v>
      </c>
      <c r="I315">
        <v>1.7000000000000001E-2</v>
      </c>
      <c r="J315">
        <v>1.1000000000000001E-3</v>
      </c>
      <c r="K315">
        <v>2.5399999999999999E-2</v>
      </c>
      <c r="L315">
        <v>0.91169999999999995</v>
      </c>
      <c r="M315">
        <v>3.4799999999999998E-2</v>
      </c>
      <c r="N315">
        <v>0.4466</v>
      </c>
      <c r="O315">
        <v>6.7999999999999996E-3</v>
      </c>
      <c r="P315">
        <v>0.13919999999999999</v>
      </c>
      <c r="Q315" s="1">
        <v>54487.08</v>
      </c>
      <c r="R315">
        <v>0.2777</v>
      </c>
      <c r="S315">
        <v>0.1704</v>
      </c>
      <c r="T315">
        <v>0.55200000000000005</v>
      </c>
      <c r="U315">
        <v>16.22</v>
      </c>
      <c r="V315" s="1">
        <v>74949.39</v>
      </c>
      <c r="W315">
        <v>153.26</v>
      </c>
      <c r="X315" s="1">
        <v>161147.16</v>
      </c>
      <c r="Y315">
        <v>0.69879999999999998</v>
      </c>
      <c r="Z315">
        <v>0.2203</v>
      </c>
      <c r="AA315">
        <v>8.09E-2</v>
      </c>
      <c r="AB315">
        <v>0.30120000000000002</v>
      </c>
      <c r="AC315">
        <v>161.15</v>
      </c>
      <c r="AD315" s="1">
        <v>5218.96</v>
      </c>
      <c r="AE315">
        <v>565.52</v>
      </c>
      <c r="AF315" s="13">
        <v>159454.78</v>
      </c>
      <c r="AG315" s="79" t="s">
        <v>759</v>
      </c>
      <c r="AH315" s="1">
        <v>31687</v>
      </c>
      <c r="AI315" s="1">
        <v>53075.5</v>
      </c>
      <c r="AJ315">
        <v>49.12</v>
      </c>
      <c r="AK315">
        <v>29.94</v>
      </c>
      <c r="AL315">
        <v>34.42</v>
      </c>
      <c r="AM315">
        <v>3.95</v>
      </c>
      <c r="AN315" s="1">
        <v>1125.6500000000001</v>
      </c>
      <c r="AO315">
        <v>0.99219999999999997</v>
      </c>
      <c r="AP315" s="1">
        <v>1312.58</v>
      </c>
      <c r="AQ315" s="1">
        <v>1862.76</v>
      </c>
      <c r="AR315" s="1">
        <v>5926.62</v>
      </c>
      <c r="AS315">
        <v>567.73</v>
      </c>
      <c r="AT315">
        <v>317.10000000000002</v>
      </c>
      <c r="AU315" s="1">
        <v>9986.7800000000007</v>
      </c>
      <c r="AV315" s="1">
        <v>4959.49</v>
      </c>
      <c r="AW315">
        <v>0.41420000000000001</v>
      </c>
      <c r="AX315" s="1">
        <v>5063.32</v>
      </c>
      <c r="AY315">
        <v>0.42280000000000001</v>
      </c>
      <c r="AZ315" s="1">
        <v>1109.6300000000001</v>
      </c>
      <c r="BA315">
        <v>9.2700000000000005E-2</v>
      </c>
      <c r="BB315">
        <v>842.22</v>
      </c>
      <c r="BC315">
        <v>7.0300000000000001E-2</v>
      </c>
      <c r="BD315" s="1">
        <v>11974.66</v>
      </c>
      <c r="BE315" s="1">
        <v>3372.27</v>
      </c>
      <c r="BF315">
        <v>0.8609</v>
      </c>
      <c r="BG315">
        <v>0.53459999999999996</v>
      </c>
      <c r="BH315">
        <v>0.2205</v>
      </c>
      <c r="BI315">
        <v>0.19650000000000001</v>
      </c>
      <c r="BJ315">
        <v>3.1E-2</v>
      </c>
      <c r="BK315">
        <v>1.7500000000000002E-2</v>
      </c>
    </row>
    <row r="316" spans="1:63" x14ac:dyDescent="0.25">
      <c r="A316" t="s">
        <v>315</v>
      </c>
      <c r="B316">
        <v>44339</v>
      </c>
      <c r="C316">
        <v>18.190000000000001</v>
      </c>
      <c r="D316">
        <v>244.76</v>
      </c>
      <c r="E316" s="1">
        <v>4452.21</v>
      </c>
      <c r="F316" s="1">
        <v>3593.2</v>
      </c>
      <c r="G316">
        <v>4.1000000000000003E-3</v>
      </c>
      <c r="H316">
        <v>4.0000000000000002E-4</v>
      </c>
      <c r="I316">
        <v>0.23119999999999999</v>
      </c>
      <c r="J316">
        <v>1.4E-3</v>
      </c>
      <c r="K316">
        <v>7.6700000000000004E-2</v>
      </c>
      <c r="L316">
        <v>0.57750000000000001</v>
      </c>
      <c r="M316">
        <v>0.1087</v>
      </c>
      <c r="N316">
        <v>0.92979999999999996</v>
      </c>
      <c r="O316">
        <v>2.7699999999999999E-2</v>
      </c>
      <c r="P316">
        <v>0.18049999999999999</v>
      </c>
      <c r="Q316" s="1">
        <v>54136.33</v>
      </c>
      <c r="R316">
        <v>0.3241</v>
      </c>
      <c r="S316">
        <v>0.1709</v>
      </c>
      <c r="T316">
        <v>0.505</v>
      </c>
      <c r="U316">
        <v>27.55</v>
      </c>
      <c r="V316" s="1">
        <v>74132.740000000005</v>
      </c>
      <c r="W316">
        <v>158.91</v>
      </c>
      <c r="X316" s="1">
        <v>73875.59</v>
      </c>
      <c r="Y316">
        <v>0.65600000000000003</v>
      </c>
      <c r="Z316">
        <v>0.2707</v>
      </c>
      <c r="AA316">
        <v>7.3300000000000004E-2</v>
      </c>
      <c r="AB316">
        <v>0.34399999999999997</v>
      </c>
      <c r="AC316">
        <v>73.88</v>
      </c>
      <c r="AD316" s="1">
        <v>2941.24</v>
      </c>
      <c r="AE316">
        <v>400.29</v>
      </c>
      <c r="AF316" s="13">
        <v>72426.42</v>
      </c>
      <c r="AG316" s="79" t="s">
        <v>759</v>
      </c>
      <c r="AH316" s="1">
        <v>25010</v>
      </c>
      <c r="AI316" s="1">
        <v>37905.22</v>
      </c>
      <c r="AJ316">
        <v>53.44</v>
      </c>
      <c r="AK316">
        <v>36.43</v>
      </c>
      <c r="AL316">
        <v>40.85</v>
      </c>
      <c r="AM316">
        <v>4.46</v>
      </c>
      <c r="AN316">
        <v>3.19</v>
      </c>
      <c r="AO316">
        <v>1.0196000000000001</v>
      </c>
      <c r="AP316" s="1">
        <v>1582</v>
      </c>
      <c r="AQ316" s="1">
        <v>2378.31</v>
      </c>
      <c r="AR316" s="1">
        <v>6450.78</v>
      </c>
      <c r="AS316">
        <v>715.1</v>
      </c>
      <c r="AT316">
        <v>516.32000000000005</v>
      </c>
      <c r="AU316" s="1">
        <v>11642.51</v>
      </c>
      <c r="AV316" s="1">
        <v>9662.7900000000009</v>
      </c>
      <c r="AW316">
        <v>0.63039999999999996</v>
      </c>
      <c r="AX316" s="1">
        <v>3143.97</v>
      </c>
      <c r="AY316">
        <v>0.2051</v>
      </c>
      <c r="AZ316">
        <v>705.17</v>
      </c>
      <c r="BA316">
        <v>4.5999999999999999E-2</v>
      </c>
      <c r="BB316" s="1">
        <v>1816.73</v>
      </c>
      <c r="BC316">
        <v>0.11849999999999999</v>
      </c>
      <c r="BD316" s="1">
        <v>15328.66</v>
      </c>
      <c r="BE316" s="1">
        <v>5576.05</v>
      </c>
      <c r="BF316">
        <v>3.0282</v>
      </c>
      <c r="BG316">
        <v>0.46610000000000001</v>
      </c>
      <c r="BH316">
        <v>0.1956</v>
      </c>
      <c r="BI316">
        <v>0.30009999999999998</v>
      </c>
      <c r="BJ316">
        <v>2.7E-2</v>
      </c>
      <c r="BK316">
        <v>1.11E-2</v>
      </c>
    </row>
    <row r="317" spans="1:63" x14ac:dyDescent="0.25">
      <c r="A317" t="s">
        <v>316</v>
      </c>
      <c r="B317">
        <v>48553</v>
      </c>
      <c r="C317">
        <v>62.24</v>
      </c>
      <c r="D317">
        <v>12.39</v>
      </c>
      <c r="E317">
        <v>771.34</v>
      </c>
      <c r="F317">
        <v>836.59</v>
      </c>
      <c r="G317">
        <v>2E-3</v>
      </c>
      <c r="H317">
        <v>2E-3</v>
      </c>
      <c r="I317">
        <v>4.0000000000000001E-3</v>
      </c>
      <c r="J317">
        <v>2.9999999999999997E-4</v>
      </c>
      <c r="K317">
        <v>1.0999999999999999E-2</v>
      </c>
      <c r="L317">
        <v>0.97330000000000005</v>
      </c>
      <c r="M317">
        <v>7.4000000000000003E-3</v>
      </c>
      <c r="N317">
        <v>0.2074</v>
      </c>
      <c r="O317">
        <v>2.0999999999999999E-3</v>
      </c>
      <c r="P317">
        <v>0.1046</v>
      </c>
      <c r="Q317" s="1">
        <v>53552.959999999999</v>
      </c>
      <c r="R317">
        <v>0.22739999999999999</v>
      </c>
      <c r="S317">
        <v>0.16420000000000001</v>
      </c>
      <c r="T317">
        <v>0.60840000000000005</v>
      </c>
      <c r="U317">
        <v>6.77</v>
      </c>
      <c r="V317" s="1">
        <v>65211.11</v>
      </c>
      <c r="W317">
        <v>111.84</v>
      </c>
      <c r="X317" s="1">
        <v>146061.92000000001</v>
      </c>
      <c r="Y317">
        <v>0.90780000000000005</v>
      </c>
      <c r="Z317">
        <v>5.6099999999999997E-2</v>
      </c>
      <c r="AA317">
        <v>3.61E-2</v>
      </c>
      <c r="AB317">
        <v>9.2200000000000004E-2</v>
      </c>
      <c r="AC317">
        <v>146.06</v>
      </c>
      <c r="AD317" s="1">
        <v>3437.86</v>
      </c>
      <c r="AE317">
        <v>472.52</v>
      </c>
      <c r="AF317" s="13">
        <v>114714.42</v>
      </c>
      <c r="AG317" s="79" t="s">
        <v>759</v>
      </c>
      <c r="AH317" s="1">
        <v>36397</v>
      </c>
      <c r="AI317" s="1">
        <v>57573.04</v>
      </c>
      <c r="AJ317">
        <v>34.9</v>
      </c>
      <c r="AK317">
        <v>22.67</v>
      </c>
      <c r="AL317">
        <v>27.05</v>
      </c>
      <c r="AM317">
        <v>5.04</v>
      </c>
      <c r="AN317" s="1">
        <v>1500.11</v>
      </c>
      <c r="AO317">
        <v>1.2938000000000001</v>
      </c>
      <c r="AP317" s="1">
        <v>1240.8900000000001</v>
      </c>
      <c r="AQ317" s="1">
        <v>1785.6</v>
      </c>
      <c r="AR317" s="1">
        <v>5851.58</v>
      </c>
      <c r="AS317">
        <v>394.35</v>
      </c>
      <c r="AT317">
        <v>335.38</v>
      </c>
      <c r="AU317" s="1">
        <v>9607.7999999999993</v>
      </c>
      <c r="AV317" s="1">
        <v>5833.38</v>
      </c>
      <c r="AW317">
        <v>0.49480000000000002</v>
      </c>
      <c r="AX317" s="1">
        <v>3877.68</v>
      </c>
      <c r="AY317">
        <v>0.32890000000000003</v>
      </c>
      <c r="AZ317" s="1">
        <v>1596.7</v>
      </c>
      <c r="BA317">
        <v>0.13539999999999999</v>
      </c>
      <c r="BB317">
        <v>482.08</v>
      </c>
      <c r="BC317">
        <v>4.0899999999999999E-2</v>
      </c>
      <c r="BD317" s="1">
        <v>11789.84</v>
      </c>
      <c r="BE317" s="1">
        <v>5954.96</v>
      </c>
      <c r="BF317">
        <v>1.7432000000000001</v>
      </c>
      <c r="BG317">
        <v>0.55100000000000005</v>
      </c>
      <c r="BH317">
        <v>0.21909999999999999</v>
      </c>
      <c r="BI317">
        <v>0.15970000000000001</v>
      </c>
      <c r="BJ317">
        <v>3.7400000000000003E-2</v>
      </c>
      <c r="BK317">
        <v>3.27E-2</v>
      </c>
    </row>
    <row r="318" spans="1:63" x14ac:dyDescent="0.25">
      <c r="A318" t="s">
        <v>317</v>
      </c>
      <c r="B318">
        <v>49882</v>
      </c>
      <c r="C318">
        <v>115.38</v>
      </c>
      <c r="D318">
        <v>19.23</v>
      </c>
      <c r="E318" s="1">
        <v>2218.3200000000002</v>
      </c>
      <c r="F318" s="1">
        <v>2099.9</v>
      </c>
      <c r="G318">
        <v>7.6E-3</v>
      </c>
      <c r="H318">
        <v>1.6000000000000001E-3</v>
      </c>
      <c r="I318">
        <v>1.12E-2</v>
      </c>
      <c r="J318">
        <v>8.9999999999999998E-4</v>
      </c>
      <c r="K318">
        <v>2.4199999999999999E-2</v>
      </c>
      <c r="L318">
        <v>0.92279999999999995</v>
      </c>
      <c r="M318">
        <v>3.1699999999999999E-2</v>
      </c>
      <c r="N318">
        <v>0.4123</v>
      </c>
      <c r="O318">
        <v>5.1000000000000004E-3</v>
      </c>
      <c r="P318">
        <v>0.14149999999999999</v>
      </c>
      <c r="Q318" s="1">
        <v>52664.77</v>
      </c>
      <c r="R318">
        <v>0.29730000000000001</v>
      </c>
      <c r="S318">
        <v>0.16880000000000001</v>
      </c>
      <c r="T318">
        <v>0.53390000000000004</v>
      </c>
      <c r="U318">
        <v>15.67</v>
      </c>
      <c r="V318" s="1">
        <v>70507.31</v>
      </c>
      <c r="W318">
        <v>138.02000000000001</v>
      </c>
      <c r="X318" s="1">
        <v>149072.78</v>
      </c>
      <c r="Y318">
        <v>0.78820000000000001</v>
      </c>
      <c r="Z318">
        <v>0.16</v>
      </c>
      <c r="AA318">
        <v>5.1700000000000003E-2</v>
      </c>
      <c r="AB318">
        <v>0.21179999999999999</v>
      </c>
      <c r="AC318">
        <v>149.07</v>
      </c>
      <c r="AD318" s="1">
        <v>4213.91</v>
      </c>
      <c r="AE318">
        <v>531.04</v>
      </c>
      <c r="AF318" s="13">
        <v>140861.99</v>
      </c>
      <c r="AG318" s="79" t="s">
        <v>759</v>
      </c>
      <c r="AH318" s="1">
        <v>32107</v>
      </c>
      <c r="AI318" s="1">
        <v>50533.52</v>
      </c>
      <c r="AJ318">
        <v>44.08</v>
      </c>
      <c r="AK318">
        <v>26.02</v>
      </c>
      <c r="AL318">
        <v>30.73</v>
      </c>
      <c r="AM318">
        <v>4.05</v>
      </c>
      <c r="AN318" s="1">
        <v>1308.6600000000001</v>
      </c>
      <c r="AO318">
        <v>1.1176999999999999</v>
      </c>
      <c r="AP318" s="1">
        <v>1290.32</v>
      </c>
      <c r="AQ318" s="1">
        <v>1897.66</v>
      </c>
      <c r="AR318" s="1">
        <v>5725.72</v>
      </c>
      <c r="AS318">
        <v>499.75</v>
      </c>
      <c r="AT318">
        <v>292.75</v>
      </c>
      <c r="AU318" s="1">
        <v>9706.2000000000007</v>
      </c>
      <c r="AV318" s="1">
        <v>5339.67</v>
      </c>
      <c r="AW318">
        <v>0.45889999999999997</v>
      </c>
      <c r="AX318" s="1">
        <v>4479.05</v>
      </c>
      <c r="AY318">
        <v>0.38500000000000001</v>
      </c>
      <c r="AZ318" s="1">
        <v>1060.49</v>
      </c>
      <c r="BA318">
        <v>9.11E-2</v>
      </c>
      <c r="BB318">
        <v>756.14</v>
      </c>
      <c r="BC318">
        <v>6.5000000000000002E-2</v>
      </c>
      <c r="BD318" s="1">
        <v>11635.35</v>
      </c>
      <c r="BE318" s="1">
        <v>3924</v>
      </c>
      <c r="BF318">
        <v>1.1241000000000001</v>
      </c>
      <c r="BG318">
        <v>0.53090000000000004</v>
      </c>
      <c r="BH318">
        <v>0.22059999999999999</v>
      </c>
      <c r="BI318">
        <v>0.191</v>
      </c>
      <c r="BJ318">
        <v>3.3599999999999998E-2</v>
      </c>
      <c r="BK318">
        <v>2.3900000000000001E-2</v>
      </c>
    </row>
    <row r="319" spans="1:63" x14ac:dyDescent="0.25">
      <c r="A319" t="s">
        <v>318</v>
      </c>
      <c r="B319">
        <v>44347</v>
      </c>
      <c r="C319">
        <v>52.43</v>
      </c>
      <c r="D319">
        <v>35.630000000000003</v>
      </c>
      <c r="E319" s="1">
        <v>1868.23</v>
      </c>
      <c r="F319" s="1">
        <v>1743.97</v>
      </c>
      <c r="G319">
        <v>3.8999999999999998E-3</v>
      </c>
      <c r="H319">
        <v>5.0000000000000001E-4</v>
      </c>
      <c r="I319">
        <v>3.1399999999999997E-2</v>
      </c>
      <c r="J319">
        <v>1.5E-3</v>
      </c>
      <c r="K319">
        <v>4.4200000000000003E-2</v>
      </c>
      <c r="L319">
        <v>0.86750000000000005</v>
      </c>
      <c r="M319">
        <v>5.0999999999999997E-2</v>
      </c>
      <c r="N319">
        <v>0.61319999999999997</v>
      </c>
      <c r="O319">
        <v>1.01E-2</v>
      </c>
      <c r="P319">
        <v>0.15459999999999999</v>
      </c>
      <c r="Q319" s="1">
        <v>50227</v>
      </c>
      <c r="R319">
        <v>0.29310000000000003</v>
      </c>
      <c r="S319">
        <v>0.16889999999999999</v>
      </c>
      <c r="T319">
        <v>0.53790000000000004</v>
      </c>
      <c r="U319">
        <v>12.49</v>
      </c>
      <c r="V319" s="1">
        <v>70983.350000000006</v>
      </c>
      <c r="W319">
        <v>145.28</v>
      </c>
      <c r="X319" s="1">
        <v>95075.98</v>
      </c>
      <c r="Y319">
        <v>0.76670000000000005</v>
      </c>
      <c r="Z319">
        <v>0.16980000000000001</v>
      </c>
      <c r="AA319">
        <v>6.3600000000000004E-2</v>
      </c>
      <c r="AB319">
        <v>0.23330000000000001</v>
      </c>
      <c r="AC319">
        <v>95.08</v>
      </c>
      <c r="AD319" s="1">
        <v>2698.81</v>
      </c>
      <c r="AE319">
        <v>395.6</v>
      </c>
      <c r="AF319" s="13">
        <v>85708.56</v>
      </c>
      <c r="AG319" s="79" t="s">
        <v>759</v>
      </c>
      <c r="AH319" s="1">
        <v>26989</v>
      </c>
      <c r="AI319" s="1">
        <v>41929.22</v>
      </c>
      <c r="AJ319">
        <v>41.78</v>
      </c>
      <c r="AK319">
        <v>26.81</v>
      </c>
      <c r="AL319">
        <v>32.51</v>
      </c>
      <c r="AM319">
        <v>4.3</v>
      </c>
      <c r="AN319">
        <v>754.94</v>
      </c>
      <c r="AO319">
        <v>0.85829999999999995</v>
      </c>
      <c r="AP319" s="1">
        <v>1385.58</v>
      </c>
      <c r="AQ319" s="1">
        <v>1962.91</v>
      </c>
      <c r="AR319" s="1">
        <v>5905.22</v>
      </c>
      <c r="AS319">
        <v>529.47</v>
      </c>
      <c r="AT319">
        <v>319.51</v>
      </c>
      <c r="AU319" s="1">
        <v>10102.700000000001</v>
      </c>
      <c r="AV319" s="1">
        <v>7528.19</v>
      </c>
      <c r="AW319">
        <v>0.61699999999999999</v>
      </c>
      <c r="AX319" s="1">
        <v>2603.29</v>
      </c>
      <c r="AY319">
        <v>0.21340000000000001</v>
      </c>
      <c r="AZ319">
        <v>977.88</v>
      </c>
      <c r="BA319">
        <v>8.0100000000000005E-2</v>
      </c>
      <c r="BB319" s="1">
        <v>1092.05</v>
      </c>
      <c r="BC319">
        <v>8.9499999999999996E-2</v>
      </c>
      <c r="BD319" s="1">
        <v>12201.41</v>
      </c>
      <c r="BE319" s="1">
        <v>5963.85</v>
      </c>
      <c r="BF319">
        <v>2.5017</v>
      </c>
      <c r="BG319">
        <v>0.51280000000000003</v>
      </c>
      <c r="BH319">
        <v>0.21959999999999999</v>
      </c>
      <c r="BI319">
        <v>0.20849999999999999</v>
      </c>
      <c r="BJ319">
        <v>3.9600000000000003E-2</v>
      </c>
      <c r="BK319">
        <v>1.95E-2</v>
      </c>
    </row>
    <row r="320" spans="1:63" x14ac:dyDescent="0.25">
      <c r="A320" t="s">
        <v>319</v>
      </c>
      <c r="B320">
        <v>45476</v>
      </c>
      <c r="C320">
        <v>64.900000000000006</v>
      </c>
      <c r="D320">
        <v>59.73</v>
      </c>
      <c r="E320" s="1">
        <v>3876.97</v>
      </c>
      <c r="F320" s="1">
        <v>3688.67</v>
      </c>
      <c r="G320">
        <v>1.66E-2</v>
      </c>
      <c r="H320">
        <v>5.0000000000000001E-4</v>
      </c>
      <c r="I320">
        <v>1.6299999999999999E-2</v>
      </c>
      <c r="J320">
        <v>1.1999999999999999E-3</v>
      </c>
      <c r="K320">
        <v>2.64E-2</v>
      </c>
      <c r="L320">
        <v>0.91020000000000001</v>
      </c>
      <c r="M320">
        <v>2.87E-2</v>
      </c>
      <c r="N320">
        <v>0.24940000000000001</v>
      </c>
      <c r="O320">
        <v>1.06E-2</v>
      </c>
      <c r="P320">
        <v>0.12139999999999999</v>
      </c>
      <c r="Q320" s="1">
        <v>58747.47</v>
      </c>
      <c r="R320">
        <v>0.28029999999999999</v>
      </c>
      <c r="S320">
        <v>0.18840000000000001</v>
      </c>
      <c r="T320">
        <v>0.53139999999999998</v>
      </c>
      <c r="U320">
        <v>21.05</v>
      </c>
      <c r="V320" s="1">
        <v>83890.33</v>
      </c>
      <c r="W320">
        <v>180.08</v>
      </c>
      <c r="X320" s="1">
        <v>169927.14</v>
      </c>
      <c r="Y320">
        <v>0.77990000000000004</v>
      </c>
      <c r="Z320">
        <v>0.16800000000000001</v>
      </c>
      <c r="AA320">
        <v>5.21E-2</v>
      </c>
      <c r="AB320">
        <v>0.22009999999999999</v>
      </c>
      <c r="AC320">
        <v>169.93</v>
      </c>
      <c r="AD320" s="1">
        <v>5906.64</v>
      </c>
      <c r="AE320">
        <v>716.56</v>
      </c>
      <c r="AF320" s="13">
        <v>173597.24</v>
      </c>
      <c r="AG320" s="79" t="s">
        <v>759</v>
      </c>
      <c r="AH320" s="1">
        <v>40525</v>
      </c>
      <c r="AI320" s="1">
        <v>65771.09</v>
      </c>
      <c r="AJ320">
        <v>56.13</v>
      </c>
      <c r="AK320">
        <v>33.22</v>
      </c>
      <c r="AL320">
        <v>36.130000000000003</v>
      </c>
      <c r="AM320">
        <v>4.24</v>
      </c>
      <c r="AN320" s="1">
        <v>1479.75</v>
      </c>
      <c r="AO320">
        <v>0.85740000000000005</v>
      </c>
      <c r="AP320" s="1">
        <v>1204.73</v>
      </c>
      <c r="AQ320" s="1">
        <v>1832.03</v>
      </c>
      <c r="AR320" s="1">
        <v>5729.88</v>
      </c>
      <c r="AS320">
        <v>567.52</v>
      </c>
      <c r="AT320">
        <v>327.27999999999997</v>
      </c>
      <c r="AU320" s="1">
        <v>9661.44</v>
      </c>
      <c r="AV320" s="1">
        <v>4215.34</v>
      </c>
      <c r="AW320">
        <v>0.38080000000000003</v>
      </c>
      <c r="AX320" s="1">
        <v>5612.83</v>
      </c>
      <c r="AY320">
        <v>0.5071</v>
      </c>
      <c r="AZ320">
        <v>744.26</v>
      </c>
      <c r="BA320">
        <v>6.7199999999999996E-2</v>
      </c>
      <c r="BB320">
        <v>496.45</v>
      </c>
      <c r="BC320">
        <v>4.4900000000000002E-2</v>
      </c>
      <c r="BD320" s="1">
        <v>11068.88</v>
      </c>
      <c r="BE320" s="1">
        <v>2845.05</v>
      </c>
      <c r="BF320">
        <v>0.52200000000000002</v>
      </c>
      <c r="BG320">
        <v>0.57110000000000005</v>
      </c>
      <c r="BH320">
        <v>0.2215</v>
      </c>
      <c r="BI320">
        <v>0.15640000000000001</v>
      </c>
      <c r="BJ320">
        <v>3.3399999999999999E-2</v>
      </c>
      <c r="BK320">
        <v>1.77E-2</v>
      </c>
    </row>
    <row r="321" spans="1:63" x14ac:dyDescent="0.25">
      <c r="A321" t="s">
        <v>320</v>
      </c>
      <c r="B321">
        <v>50450</v>
      </c>
      <c r="C321">
        <v>34.619999999999997</v>
      </c>
      <c r="D321">
        <v>248.78</v>
      </c>
      <c r="E321" s="1">
        <v>8612.49</v>
      </c>
      <c r="F321" s="1">
        <v>8430.99</v>
      </c>
      <c r="G321">
        <v>7.5800000000000006E-2</v>
      </c>
      <c r="H321">
        <v>8.0000000000000004E-4</v>
      </c>
      <c r="I321">
        <v>6.3899999999999998E-2</v>
      </c>
      <c r="J321">
        <v>1.1999999999999999E-3</v>
      </c>
      <c r="K321">
        <v>4.53E-2</v>
      </c>
      <c r="L321">
        <v>0.76770000000000005</v>
      </c>
      <c r="M321">
        <v>4.53E-2</v>
      </c>
      <c r="N321">
        <v>0.1673</v>
      </c>
      <c r="O321">
        <v>3.49E-2</v>
      </c>
      <c r="P321">
        <v>0.1159</v>
      </c>
      <c r="Q321" s="1">
        <v>67646.03</v>
      </c>
      <c r="R321">
        <v>0.245</v>
      </c>
      <c r="S321">
        <v>0.1807</v>
      </c>
      <c r="T321">
        <v>0.57430000000000003</v>
      </c>
      <c r="U321">
        <v>46.77</v>
      </c>
      <c r="V321" s="1">
        <v>88470.55</v>
      </c>
      <c r="W321">
        <v>181.98</v>
      </c>
      <c r="X321" s="1">
        <v>184322.42</v>
      </c>
      <c r="Y321">
        <v>0.79090000000000005</v>
      </c>
      <c r="Z321">
        <v>0.18260000000000001</v>
      </c>
      <c r="AA321">
        <v>2.64E-2</v>
      </c>
      <c r="AB321">
        <v>0.20910000000000001</v>
      </c>
      <c r="AC321">
        <v>184.32</v>
      </c>
      <c r="AD321" s="1">
        <v>8292.83</v>
      </c>
      <c r="AE321">
        <v>949.43</v>
      </c>
      <c r="AF321" s="13">
        <v>205490.72</v>
      </c>
      <c r="AG321" s="79" t="s">
        <v>759</v>
      </c>
      <c r="AH321" s="1">
        <v>49930</v>
      </c>
      <c r="AI321" s="1">
        <v>92882.240000000005</v>
      </c>
      <c r="AJ321">
        <v>74.59</v>
      </c>
      <c r="AK321">
        <v>42.01</v>
      </c>
      <c r="AL321">
        <v>48.42</v>
      </c>
      <c r="AM321">
        <v>4.8099999999999996</v>
      </c>
      <c r="AN321" s="1">
        <v>1467.33</v>
      </c>
      <c r="AO321">
        <v>0.68720000000000003</v>
      </c>
      <c r="AP321" s="1">
        <v>1315.45</v>
      </c>
      <c r="AQ321" s="1">
        <v>1903.2</v>
      </c>
      <c r="AR321" s="1">
        <v>6867.84</v>
      </c>
      <c r="AS321">
        <v>685.88</v>
      </c>
      <c r="AT321">
        <v>378.85</v>
      </c>
      <c r="AU321" s="1">
        <v>11151.22</v>
      </c>
      <c r="AV321" s="1">
        <v>3382.07</v>
      </c>
      <c r="AW321">
        <v>0.2762</v>
      </c>
      <c r="AX321" s="1">
        <v>7473.78</v>
      </c>
      <c r="AY321">
        <v>0.61029999999999995</v>
      </c>
      <c r="AZ321">
        <v>993.34</v>
      </c>
      <c r="BA321">
        <v>8.1100000000000005E-2</v>
      </c>
      <c r="BB321">
        <v>396.65</v>
      </c>
      <c r="BC321">
        <v>3.2399999999999998E-2</v>
      </c>
      <c r="BD321" s="1">
        <v>12245.84</v>
      </c>
      <c r="BE321" s="1">
        <v>1962.91</v>
      </c>
      <c r="BF321">
        <v>0.24440000000000001</v>
      </c>
      <c r="BG321">
        <v>0.60189999999999999</v>
      </c>
      <c r="BH321">
        <v>0.22509999999999999</v>
      </c>
      <c r="BI321">
        <v>0.1205</v>
      </c>
      <c r="BJ321">
        <v>3.2199999999999999E-2</v>
      </c>
      <c r="BK321">
        <v>2.0299999999999999E-2</v>
      </c>
    </row>
    <row r="322" spans="1:63" x14ac:dyDescent="0.25">
      <c r="A322" t="s">
        <v>321</v>
      </c>
      <c r="B322">
        <v>44354</v>
      </c>
      <c r="C322">
        <v>32.81</v>
      </c>
      <c r="D322">
        <v>111.72</v>
      </c>
      <c r="E322" s="1">
        <v>3665.63</v>
      </c>
      <c r="F322" s="1">
        <v>3336.82</v>
      </c>
      <c r="G322">
        <v>7.7000000000000002E-3</v>
      </c>
      <c r="H322">
        <v>5.9999999999999995E-4</v>
      </c>
      <c r="I322">
        <v>0.1555</v>
      </c>
      <c r="J322">
        <v>1.5E-3</v>
      </c>
      <c r="K322">
        <v>6.5000000000000002E-2</v>
      </c>
      <c r="L322">
        <v>0.68799999999999994</v>
      </c>
      <c r="M322">
        <v>8.1699999999999995E-2</v>
      </c>
      <c r="N322">
        <v>0.66979999999999995</v>
      </c>
      <c r="O322">
        <v>1.67E-2</v>
      </c>
      <c r="P322">
        <v>0.15390000000000001</v>
      </c>
      <c r="Q322" s="1">
        <v>55300.9</v>
      </c>
      <c r="R322">
        <v>0.29649999999999999</v>
      </c>
      <c r="S322">
        <v>0.19359999999999999</v>
      </c>
      <c r="T322">
        <v>0.50980000000000003</v>
      </c>
      <c r="U322">
        <v>24.78</v>
      </c>
      <c r="V322" s="1">
        <v>76380.86</v>
      </c>
      <c r="W322">
        <v>145.06</v>
      </c>
      <c r="X322" s="1">
        <v>96053.55</v>
      </c>
      <c r="Y322">
        <v>0.71220000000000006</v>
      </c>
      <c r="Z322">
        <v>0.24179999999999999</v>
      </c>
      <c r="AA322">
        <v>4.6100000000000002E-2</v>
      </c>
      <c r="AB322">
        <v>0.2878</v>
      </c>
      <c r="AC322">
        <v>96.05</v>
      </c>
      <c r="AD322" s="1">
        <v>3630.63</v>
      </c>
      <c r="AE322">
        <v>481.83</v>
      </c>
      <c r="AF322" s="13">
        <v>92304.15</v>
      </c>
      <c r="AG322" s="79" t="s">
        <v>759</v>
      </c>
      <c r="AH322" s="1">
        <v>28620</v>
      </c>
      <c r="AI322" s="1">
        <v>42038.97</v>
      </c>
      <c r="AJ322">
        <v>55.08</v>
      </c>
      <c r="AK322">
        <v>36.04</v>
      </c>
      <c r="AL322">
        <v>41.03</v>
      </c>
      <c r="AM322">
        <v>4.55</v>
      </c>
      <c r="AN322">
        <v>915.19</v>
      </c>
      <c r="AO322">
        <v>1.1247</v>
      </c>
      <c r="AP322" s="1">
        <v>1413.06</v>
      </c>
      <c r="AQ322" s="1">
        <v>1849.27</v>
      </c>
      <c r="AR322" s="1">
        <v>6278.02</v>
      </c>
      <c r="AS322">
        <v>612.20000000000005</v>
      </c>
      <c r="AT322">
        <v>297.14</v>
      </c>
      <c r="AU322" s="1">
        <v>10449.69</v>
      </c>
      <c r="AV322" s="1">
        <v>6960.84</v>
      </c>
      <c r="AW322">
        <v>0.55269999999999997</v>
      </c>
      <c r="AX322" s="1">
        <v>3688.76</v>
      </c>
      <c r="AY322">
        <v>0.29289999999999999</v>
      </c>
      <c r="AZ322">
        <v>784.35</v>
      </c>
      <c r="BA322">
        <v>6.2300000000000001E-2</v>
      </c>
      <c r="BB322" s="1">
        <v>1160.82</v>
      </c>
      <c r="BC322">
        <v>9.2200000000000004E-2</v>
      </c>
      <c r="BD322" s="1">
        <v>12594.78</v>
      </c>
      <c r="BE322" s="1">
        <v>4755.18</v>
      </c>
      <c r="BF322">
        <v>1.9123000000000001</v>
      </c>
      <c r="BG322">
        <v>0.5282</v>
      </c>
      <c r="BH322">
        <v>0.21249999999999999</v>
      </c>
      <c r="BI322">
        <v>0.21490000000000001</v>
      </c>
      <c r="BJ322">
        <v>2.9499999999999998E-2</v>
      </c>
      <c r="BK322">
        <v>1.4999999999999999E-2</v>
      </c>
    </row>
    <row r="323" spans="1:63" x14ac:dyDescent="0.25">
      <c r="A323" t="s">
        <v>322</v>
      </c>
      <c r="B323">
        <v>50153</v>
      </c>
      <c r="C323">
        <v>74.290000000000006</v>
      </c>
      <c r="D323">
        <v>13</v>
      </c>
      <c r="E323">
        <v>966.08</v>
      </c>
      <c r="F323">
        <v>932.82</v>
      </c>
      <c r="G323">
        <v>4.7999999999999996E-3</v>
      </c>
      <c r="H323">
        <v>2.9999999999999997E-4</v>
      </c>
      <c r="I323">
        <v>4.7000000000000002E-3</v>
      </c>
      <c r="J323">
        <v>5.0000000000000001E-4</v>
      </c>
      <c r="K323">
        <v>1.2500000000000001E-2</v>
      </c>
      <c r="L323">
        <v>0.95950000000000002</v>
      </c>
      <c r="M323">
        <v>1.77E-2</v>
      </c>
      <c r="N323">
        <v>0.34399999999999997</v>
      </c>
      <c r="O323">
        <v>1.4E-3</v>
      </c>
      <c r="P323">
        <v>0.1263</v>
      </c>
      <c r="Q323" s="1">
        <v>51725.29</v>
      </c>
      <c r="R323">
        <v>0.27800000000000002</v>
      </c>
      <c r="S323">
        <v>0.1671</v>
      </c>
      <c r="T323">
        <v>0.55489999999999995</v>
      </c>
      <c r="U323">
        <v>7.37</v>
      </c>
      <c r="V323" s="1">
        <v>67631.570000000007</v>
      </c>
      <c r="W323">
        <v>125.84</v>
      </c>
      <c r="X323" s="1">
        <v>172712.4</v>
      </c>
      <c r="Y323">
        <v>0.77290000000000003</v>
      </c>
      <c r="Z323">
        <v>0.1469</v>
      </c>
      <c r="AA323">
        <v>8.0199999999999994E-2</v>
      </c>
      <c r="AB323">
        <v>0.2271</v>
      </c>
      <c r="AC323">
        <v>172.71</v>
      </c>
      <c r="AD323" s="1">
        <v>5092.2</v>
      </c>
      <c r="AE323">
        <v>578.36</v>
      </c>
      <c r="AF323" s="13">
        <v>160804.78</v>
      </c>
      <c r="AG323" s="79" t="s">
        <v>759</v>
      </c>
      <c r="AH323" s="1">
        <v>33139</v>
      </c>
      <c r="AI323" s="1">
        <v>55471.5</v>
      </c>
      <c r="AJ323">
        <v>45.42</v>
      </c>
      <c r="AK323">
        <v>27.99</v>
      </c>
      <c r="AL323">
        <v>31.56</v>
      </c>
      <c r="AM323">
        <v>4.5999999999999996</v>
      </c>
      <c r="AN323" s="1">
        <v>1353.81</v>
      </c>
      <c r="AO323">
        <v>1.1783999999999999</v>
      </c>
      <c r="AP323" s="1">
        <v>1436.68</v>
      </c>
      <c r="AQ323" s="1">
        <v>1995.94</v>
      </c>
      <c r="AR323" s="1">
        <v>5816.41</v>
      </c>
      <c r="AS323">
        <v>575.30999999999995</v>
      </c>
      <c r="AT323">
        <v>298.67</v>
      </c>
      <c r="AU323" s="1">
        <v>10123</v>
      </c>
      <c r="AV323" s="1">
        <v>5122.63</v>
      </c>
      <c r="AW323">
        <v>0.40860000000000002</v>
      </c>
      <c r="AX323" s="1">
        <v>5358.6</v>
      </c>
      <c r="AY323">
        <v>0.4274</v>
      </c>
      <c r="AZ323" s="1">
        <v>1351.51</v>
      </c>
      <c r="BA323">
        <v>0.10780000000000001</v>
      </c>
      <c r="BB323">
        <v>705.52</v>
      </c>
      <c r="BC323">
        <v>5.6300000000000003E-2</v>
      </c>
      <c r="BD323" s="1">
        <v>12538.26</v>
      </c>
      <c r="BE323" s="1">
        <v>4012.92</v>
      </c>
      <c r="BF323">
        <v>0.94299999999999995</v>
      </c>
      <c r="BG323">
        <v>0.52380000000000004</v>
      </c>
      <c r="BH323">
        <v>0.21909999999999999</v>
      </c>
      <c r="BI323">
        <v>0.18990000000000001</v>
      </c>
      <c r="BJ323">
        <v>3.8300000000000001E-2</v>
      </c>
      <c r="BK323">
        <v>2.8899999999999999E-2</v>
      </c>
    </row>
    <row r="324" spans="1:63" x14ac:dyDescent="0.25">
      <c r="A324" t="s">
        <v>323</v>
      </c>
      <c r="B324">
        <v>44362</v>
      </c>
      <c r="C324">
        <v>34.57</v>
      </c>
      <c r="D324">
        <v>80.760000000000005</v>
      </c>
      <c r="E324" s="1">
        <v>2791.98</v>
      </c>
      <c r="F324" s="1">
        <v>2687.27</v>
      </c>
      <c r="G324">
        <v>2.2200000000000001E-2</v>
      </c>
      <c r="H324">
        <v>6.9999999999999999E-4</v>
      </c>
      <c r="I324">
        <v>7.1300000000000002E-2</v>
      </c>
      <c r="J324">
        <v>1.1999999999999999E-3</v>
      </c>
      <c r="K324">
        <v>4.6899999999999997E-2</v>
      </c>
      <c r="L324">
        <v>0.79820000000000002</v>
      </c>
      <c r="M324">
        <v>5.96E-2</v>
      </c>
      <c r="N324">
        <v>0.38129999999999997</v>
      </c>
      <c r="O324">
        <v>1.8200000000000001E-2</v>
      </c>
      <c r="P324">
        <v>0.13350000000000001</v>
      </c>
      <c r="Q324" s="1">
        <v>61396.78</v>
      </c>
      <c r="R324">
        <v>0.29160000000000003</v>
      </c>
      <c r="S324">
        <v>0.1885</v>
      </c>
      <c r="T324">
        <v>0.52</v>
      </c>
      <c r="U324">
        <v>17.989999999999998</v>
      </c>
      <c r="V324" s="1">
        <v>81966.44</v>
      </c>
      <c r="W324">
        <v>151.18</v>
      </c>
      <c r="X324" s="1">
        <v>184756.36</v>
      </c>
      <c r="Y324">
        <v>0.65449999999999997</v>
      </c>
      <c r="Z324">
        <v>0.30830000000000002</v>
      </c>
      <c r="AA324">
        <v>3.7199999999999997E-2</v>
      </c>
      <c r="AB324">
        <v>0.34549999999999997</v>
      </c>
      <c r="AC324">
        <v>184.76</v>
      </c>
      <c r="AD324" s="1">
        <v>7772.57</v>
      </c>
      <c r="AE324">
        <v>800.55</v>
      </c>
      <c r="AF324" s="13">
        <v>189634.96</v>
      </c>
      <c r="AG324" s="79" t="s">
        <v>759</v>
      </c>
      <c r="AH324" s="1">
        <v>33997</v>
      </c>
      <c r="AI324" s="1">
        <v>57715.89</v>
      </c>
      <c r="AJ324">
        <v>63.97</v>
      </c>
      <c r="AK324">
        <v>40.18</v>
      </c>
      <c r="AL324">
        <v>44.04</v>
      </c>
      <c r="AM324">
        <v>4.84</v>
      </c>
      <c r="AN324" s="1">
        <v>1290.01</v>
      </c>
      <c r="AO324">
        <v>1.0058</v>
      </c>
      <c r="AP324" s="1">
        <v>1443.12</v>
      </c>
      <c r="AQ324" s="1">
        <v>1953.35</v>
      </c>
      <c r="AR324" s="1">
        <v>6711.25</v>
      </c>
      <c r="AS324">
        <v>713.65</v>
      </c>
      <c r="AT324">
        <v>320.81</v>
      </c>
      <c r="AU324" s="1">
        <v>11142.18</v>
      </c>
      <c r="AV324" s="1">
        <v>3870.18</v>
      </c>
      <c r="AW324">
        <v>0.3014</v>
      </c>
      <c r="AX324" s="1">
        <v>7082.96</v>
      </c>
      <c r="AY324">
        <v>0.55149999999999999</v>
      </c>
      <c r="AZ324" s="1">
        <v>1145.47</v>
      </c>
      <c r="BA324">
        <v>8.9200000000000002E-2</v>
      </c>
      <c r="BB324">
        <v>743.5</v>
      </c>
      <c r="BC324">
        <v>5.79E-2</v>
      </c>
      <c r="BD324" s="1">
        <v>12842.12</v>
      </c>
      <c r="BE324" s="1">
        <v>1989.13</v>
      </c>
      <c r="BF324">
        <v>0.3785</v>
      </c>
      <c r="BG324">
        <v>0.56789999999999996</v>
      </c>
      <c r="BH324">
        <v>0.21829999999999999</v>
      </c>
      <c r="BI324">
        <v>0.16120000000000001</v>
      </c>
      <c r="BJ324">
        <v>3.2899999999999999E-2</v>
      </c>
      <c r="BK324">
        <v>1.9699999999999999E-2</v>
      </c>
    </row>
    <row r="325" spans="1:63" x14ac:dyDescent="0.25">
      <c r="A325" t="s">
        <v>324</v>
      </c>
      <c r="B325">
        <v>44370</v>
      </c>
      <c r="C325">
        <v>28.71</v>
      </c>
      <c r="D325">
        <v>139.74</v>
      </c>
      <c r="E325" s="1">
        <v>4012.65</v>
      </c>
      <c r="F325" s="1">
        <v>3864.21</v>
      </c>
      <c r="G325">
        <v>5.7099999999999998E-2</v>
      </c>
      <c r="H325">
        <v>8.0000000000000004E-4</v>
      </c>
      <c r="I325">
        <v>8.1199999999999994E-2</v>
      </c>
      <c r="J325">
        <v>1E-3</v>
      </c>
      <c r="K325">
        <v>4.3700000000000003E-2</v>
      </c>
      <c r="L325">
        <v>0.76900000000000002</v>
      </c>
      <c r="M325">
        <v>4.7300000000000002E-2</v>
      </c>
      <c r="N325">
        <v>0.2387</v>
      </c>
      <c r="O325">
        <v>2.7099999999999999E-2</v>
      </c>
      <c r="P325">
        <v>0.1179</v>
      </c>
      <c r="Q325" s="1">
        <v>64935.33</v>
      </c>
      <c r="R325">
        <v>0.26069999999999999</v>
      </c>
      <c r="S325">
        <v>0.18990000000000001</v>
      </c>
      <c r="T325">
        <v>0.5494</v>
      </c>
      <c r="U325">
        <v>26.65</v>
      </c>
      <c r="V325" s="1">
        <v>80439.149999999994</v>
      </c>
      <c r="W325">
        <v>148.31</v>
      </c>
      <c r="X325" s="1">
        <v>225679.3</v>
      </c>
      <c r="Y325">
        <v>0.69269999999999998</v>
      </c>
      <c r="Z325">
        <v>0.27700000000000002</v>
      </c>
      <c r="AA325">
        <v>3.04E-2</v>
      </c>
      <c r="AB325">
        <v>0.30730000000000002</v>
      </c>
      <c r="AC325">
        <v>225.68</v>
      </c>
      <c r="AD325" s="1">
        <v>9196.4599999999991</v>
      </c>
      <c r="AE325">
        <v>961.71</v>
      </c>
      <c r="AF325" s="13">
        <v>230596.42</v>
      </c>
      <c r="AG325" s="79" t="s">
        <v>759</v>
      </c>
      <c r="AH325" s="1">
        <v>42991</v>
      </c>
      <c r="AI325" s="1">
        <v>79392.97</v>
      </c>
      <c r="AJ325">
        <v>66.67</v>
      </c>
      <c r="AK325">
        <v>39.74</v>
      </c>
      <c r="AL325">
        <v>43.78</v>
      </c>
      <c r="AM325">
        <v>4.99</v>
      </c>
      <c r="AN325" s="1">
        <v>1204.8399999999999</v>
      </c>
      <c r="AO325">
        <v>0.77380000000000004</v>
      </c>
      <c r="AP325" s="1">
        <v>1458.05</v>
      </c>
      <c r="AQ325" s="1">
        <v>2108.21</v>
      </c>
      <c r="AR325" s="1">
        <v>6861.51</v>
      </c>
      <c r="AS325">
        <v>753.34</v>
      </c>
      <c r="AT325">
        <v>365.25</v>
      </c>
      <c r="AU325" s="1">
        <v>11546.36</v>
      </c>
      <c r="AV325" s="1">
        <v>3234.82</v>
      </c>
      <c r="AW325">
        <v>0.24759999999999999</v>
      </c>
      <c r="AX325" s="1">
        <v>8381.48</v>
      </c>
      <c r="AY325">
        <v>0.64149999999999996</v>
      </c>
      <c r="AZ325">
        <v>922.03</v>
      </c>
      <c r="BA325">
        <v>7.0599999999999996E-2</v>
      </c>
      <c r="BB325">
        <v>526.95000000000005</v>
      </c>
      <c r="BC325">
        <v>4.0300000000000002E-2</v>
      </c>
      <c r="BD325" s="1">
        <v>13065.28</v>
      </c>
      <c r="BE325" s="1">
        <v>1253.06</v>
      </c>
      <c r="BF325">
        <v>0.1512</v>
      </c>
      <c r="BG325">
        <v>0.58420000000000005</v>
      </c>
      <c r="BH325">
        <v>0.2218</v>
      </c>
      <c r="BI325">
        <v>0.1431</v>
      </c>
      <c r="BJ325">
        <v>3.2500000000000001E-2</v>
      </c>
      <c r="BK325">
        <v>1.83E-2</v>
      </c>
    </row>
    <row r="326" spans="1:63" x14ac:dyDescent="0.25">
      <c r="A326" t="s">
        <v>325</v>
      </c>
      <c r="B326">
        <v>48850</v>
      </c>
      <c r="C326">
        <v>85.62</v>
      </c>
      <c r="D326">
        <v>23.47</v>
      </c>
      <c r="E326" s="1">
        <v>2009.88</v>
      </c>
      <c r="F326" s="1">
        <v>1923.86</v>
      </c>
      <c r="G326">
        <v>4.0000000000000001E-3</v>
      </c>
      <c r="H326">
        <v>5.0000000000000001E-4</v>
      </c>
      <c r="I326">
        <v>2.1000000000000001E-2</v>
      </c>
      <c r="J326">
        <v>1.5E-3</v>
      </c>
      <c r="K326">
        <v>1.84E-2</v>
      </c>
      <c r="L326">
        <v>0.91120000000000001</v>
      </c>
      <c r="M326">
        <v>4.3299999999999998E-2</v>
      </c>
      <c r="N326">
        <v>0.64249999999999996</v>
      </c>
      <c r="O326">
        <v>1.5E-3</v>
      </c>
      <c r="P326">
        <v>0.15870000000000001</v>
      </c>
      <c r="Q326" s="1">
        <v>50663.81</v>
      </c>
      <c r="R326">
        <v>0.28399999999999997</v>
      </c>
      <c r="S326">
        <v>0.17680000000000001</v>
      </c>
      <c r="T326">
        <v>0.53910000000000002</v>
      </c>
      <c r="U326">
        <v>14.01</v>
      </c>
      <c r="V326" s="1">
        <v>71422.14</v>
      </c>
      <c r="W326">
        <v>139.47</v>
      </c>
      <c r="X326" s="1">
        <v>98048.18</v>
      </c>
      <c r="Y326">
        <v>0.77480000000000004</v>
      </c>
      <c r="Z326">
        <v>0.15989999999999999</v>
      </c>
      <c r="AA326">
        <v>6.54E-2</v>
      </c>
      <c r="AB326">
        <v>0.22520000000000001</v>
      </c>
      <c r="AC326">
        <v>98.05</v>
      </c>
      <c r="AD326" s="1">
        <v>2701.58</v>
      </c>
      <c r="AE326">
        <v>385.28</v>
      </c>
      <c r="AF326" s="13">
        <v>88388.42</v>
      </c>
      <c r="AG326" s="79" t="s">
        <v>759</v>
      </c>
      <c r="AH326" s="1">
        <v>27416</v>
      </c>
      <c r="AI326" s="1">
        <v>42212.63</v>
      </c>
      <c r="AJ326">
        <v>39.520000000000003</v>
      </c>
      <c r="AK326">
        <v>25.64</v>
      </c>
      <c r="AL326">
        <v>31.56</v>
      </c>
      <c r="AM326">
        <v>3.87</v>
      </c>
      <c r="AN326" s="1">
        <v>1083.3</v>
      </c>
      <c r="AO326">
        <v>1.0359</v>
      </c>
      <c r="AP326" s="1">
        <v>1354.05</v>
      </c>
      <c r="AQ326" s="1">
        <v>2054.39</v>
      </c>
      <c r="AR326" s="1">
        <v>6229.05</v>
      </c>
      <c r="AS326">
        <v>507.61</v>
      </c>
      <c r="AT326">
        <v>314.73</v>
      </c>
      <c r="AU326" s="1">
        <v>10459.84</v>
      </c>
      <c r="AV326" s="1">
        <v>7487.01</v>
      </c>
      <c r="AW326">
        <v>0.60419999999999996</v>
      </c>
      <c r="AX326" s="1">
        <v>2701.99</v>
      </c>
      <c r="AY326">
        <v>0.21809999999999999</v>
      </c>
      <c r="AZ326">
        <v>980.7</v>
      </c>
      <c r="BA326">
        <v>7.9100000000000004E-2</v>
      </c>
      <c r="BB326" s="1">
        <v>1221.55</v>
      </c>
      <c r="BC326">
        <v>9.8599999999999993E-2</v>
      </c>
      <c r="BD326" s="1">
        <v>12391.25</v>
      </c>
      <c r="BE326" s="1">
        <v>6145.54</v>
      </c>
      <c r="BF326">
        <v>2.6524999999999999</v>
      </c>
      <c r="BG326">
        <v>0.50900000000000001</v>
      </c>
      <c r="BH326">
        <v>0.23200000000000001</v>
      </c>
      <c r="BI326">
        <v>0.2039</v>
      </c>
      <c r="BJ326">
        <v>3.8300000000000001E-2</v>
      </c>
      <c r="BK326">
        <v>1.6899999999999998E-2</v>
      </c>
    </row>
    <row r="327" spans="1:63" x14ac:dyDescent="0.25">
      <c r="A327" t="s">
        <v>326</v>
      </c>
      <c r="B327">
        <v>47456</v>
      </c>
      <c r="C327">
        <v>71.05</v>
      </c>
      <c r="D327">
        <v>10.23</v>
      </c>
      <c r="E327">
        <v>727.03</v>
      </c>
      <c r="F327">
        <v>721.81</v>
      </c>
      <c r="G327">
        <v>5.3E-3</v>
      </c>
      <c r="H327">
        <v>2.0000000000000001E-4</v>
      </c>
      <c r="I327">
        <v>6.6E-3</v>
      </c>
      <c r="J327">
        <v>1.4E-3</v>
      </c>
      <c r="K327">
        <v>6.4500000000000002E-2</v>
      </c>
      <c r="L327">
        <v>0.90090000000000003</v>
      </c>
      <c r="M327">
        <v>2.12E-2</v>
      </c>
      <c r="N327">
        <v>0.38190000000000002</v>
      </c>
      <c r="O327">
        <v>4.5999999999999999E-3</v>
      </c>
      <c r="P327">
        <v>0.13869999999999999</v>
      </c>
      <c r="Q327" s="1">
        <v>51774.18</v>
      </c>
      <c r="R327">
        <v>0.35220000000000001</v>
      </c>
      <c r="S327">
        <v>0.16270000000000001</v>
      </c>
      <c r="T327">
        <v>0.48509999999999998</v>
      </c>
      <c r="U327">
        <v>8.81</v>
      </c>
      <c r="V327" s="1">
        <v>59485.39</v>
      </c>
      <c r="W327">
        <v>79.569999999999993</v>
      </c>
      <c r="X327" s="1">
        <v>144417.93</v>
      </c>
      <c r="Y327">
        <v>0.89890000000000003</v>
      </c>
      <c r="Z327">
        <v>5.6599999999999998E-2</v>
      </c>
      <c r="AA327">
        <v>4.4499999999999998E-2</v>
      </c>
      <c r="AB327">
        <v>0.1011</v>
      </c>
      <c r="AC327">
        <v>144.41999999999999</v>
      </c>
      <c r="AD327" s="1">
        <v>3482.67</v>
      </c>
      <c r="AE327">
        <v>459.43</v>
      </c>
      <c r="AF327" s="13">
        <v>111816.57</v>
      </c>
      <c r="AG327" s="79" t="s">
        <v>759</v>
      </c>
      <c r="AH327" s="1">
        <v>32856</v>
      </c>
      <c r="AI327" s="1">
        <v>47915.42</v>
      </c>
      <c r="AJ327">
        <v>41.57</v>
      </c>
      <c r="AK327">
        <v>22.74</v>
      </c>
      <c r="AL327">
        <v>30.46</v>
      </c>
      <c r="AM327">
        <v>4.32</v>
      </c>
      <c r="AN327" s="1">
        <v>1449.79</v>
      </c>
      <c r="AO327">
        <v>1.5766</v>
      </c>
      <c r="AP327" s="1">
        <v>1506.47</v>
      </c>
      <c r="AQ327" s="1">
        <v>1964.34</v>
      </c>
      <c r="AR327" s="1">
        <v>6340.64</v>
      </c>
      <c r="AS327">
        <v>469.33</v>
      </c>
      <c r="AT327">
        <v>297.49</v>
      </c>
      <c r="AU327" s="1">
        <v>10578.27</v>
      </c>
      <c r="AV327" s="1">
        <v>6917.92</v>
      </c>
      <c r="AW327">
        <v>0.51739999999999997</v>
      </c>
      <c r="AX327" s="1">
        <v>4284.1000000000004</v>
      </c>
      <c r="AY327">
        <v>0.32040000000000002</v>
      </c>
      <c r="AZ327" s="1">
        <v>1426.64</v>
      </c>
      <c r="BA327">
        <v>0.1067</v>
      </c>
      <c r="BB327">
        <v>741.26</v>
      </c>
      <c r="BC327">
        <v>5.5399999999999998E-2</v>
      </c>
      <c r="BD327" s="1">
        <v>13369.92</v>
      </c>
      <c r="BE327" s="1">
        <v>6121.87</v>
      </c>
      <c r="BF327">
        <v>2.2591999999999999</v>
      </c>
      <c r="BG327">
        <v>0.52910000000000001</v>
      </c>
      <c r="BH327">
        <v>0.2122</v>
      </c>
      <c r="BI327">
        <v>0.20030000000000001</v>
      </c>
      <c r="BJ327">
        <v>3.5900000000000001E-2</v>
      </c>
      <c r="BK327">
        <v>2.2499999999999999E-2</v>
      </c>
    </row>
    <row r="328" spans="1:63" x14ac:dyDescent="0.25">
      <c r="A328" t="s">
        <v>327</v>
      </c>
      <c r="B328">
        <v>50229</v>
      </c>
      <c r="C328">
        <v>62.86</v>
      </c>
      <c r="D328">
        <v>15.28</v>
      </c>
      <c r="E328">
        <v>960.6</v>
      </c>
      <c r="F328">
        <v>947.54</v>
      </c>
      <c r="G328">
        <v>3.3E-3</v>
      </c>
      <c r="H328">
        <v>5.0000000000000001E-4</v>
      </c>
      <c r="I328">
        <v>6.0000000000000001E-3</v>
      </c>
      <c r="J328">
        <v>8.0000000000000004E-4</v>
      </c>
      <c r="K328">
        <v>2.01E-2</v>
      </c>
      <c r="L328">
        <v>0.94530000000000003</v>
      </c>
      <c r="M328">
        <v>2.3900000000000001E-2</v>
      </c>
      <c r="N328">
        <v>0.36630000000000001</v>
      </c>
      <c r="O328">
        <v>1E-3</v>
      </c>
      <c r="P328">
        <v>0.1263</v>
      </c>
      <c r="Q328" s="1">
        <v>50002.9</v>
      </c>
      <c r="R328">
        <v>0.30330000000000001</v>
      </c>
      <c r="S328">
        <v>0.16569999999999999</v>
      </c>
      <c r="T328">
        <v>0.53100000000000003</v>
      </c>
      <c r="U328">
        <v>8.1999999999999993</v>
      </c>
      <c r="V328" s="1">
        <v>62424.83</v>
      </c>
      <c r="W328">
        <v>112.72</v>
      </c>
      <c r="X328" s="1">
        <v>119827.77</v>
      </c>
      <c r="Y328">
        <v>0.92330000000000001</v>
      </c>
      <c r="Z328">
        <v>4.4499999999999998E-2</v>
      </c>
      <c r="AA328">
        <v>3.2199999999999999E-2</v>
      </c>
      <c r="AB328">
        <v>7.6700000000000004E-2</v>
      </c>
      <c r="AC328">
        <v>119.83</v>
      </c>
      <c r="AD328" s="1">
        <v>3040.95</v>
      </c>
      <c r="AE328">
        <v>437.67</v>
      </c>
      <c r="AF328" s="13">
        <v>109746.46</v>
      </c>
      <c r="AG328" s="79" t="s">
        <v>759</v>
      </c>
      <c r="AH328" s="1">
        <v>34191</v>
      </c>
      <c r="AI328" s="1">
        <v>50827.24</v>
      </c>
      <c r="AJ328">
        <v>39.340000000000003</v>
      </c>
      <c r="AK328">
        <v>24.6</v>
      </c>
      <c r="AL328">
        <v>28.68</v>
      </c>
      <c r="AM328">
        <v>4.5599999999999996</v>
      </c>
      <c r="AN328" s="1">
        <v>1257.31</v>
      </c>
      <c r="AO328">
        <v>1.1509</v>
      </c>
      <c r="AP328" s="1">
        <v>1358.71</v>
      </c>
      <c r="AQ328" s="1">
        <v>1970.37</v>
      </c>
      <c r="AR328" s="1">
        <v>5498.65</v>
      </c>
      <c r="AS328">
        <v>397.69</v>
      </c>
      <c r="AT328">
        <v>242.53</v>
      </c>
      <c r="AU328" s="1">
        <v>9467.9599999999991</v>
      </c>
      <c r="AV328" s="1">
        <v>6711.08</v>
      </c>
      <c r="AW328">
        <v>0.56730000000000003</v>
      </c>
      <c r="AX328" s="1">
        <v>3178.67</v>
      </c>
      <c r="AY328">
        <v>0.26869999999999999</v>
      </c>
      <c r="AZ328" s="1">
        <v>1279.8699999999999</v>
      </c>
      <c r="BA328">
        <v>0.1082</v>
      </c>
      <c r="BB328">
        <v>659.85</v>
      </c>
      <c r="BC328">
        <v>5.5800000000000002E-2</v>
      </c>
      <c r="BD328" s="1">
        <v>11829.47</v>
      </c>
      <c r="BE328" s="1">
        <v>6140.6</v>
      </c>
      <c r="BF328">
        <v>2.1141999999999999</v>
      </c>
      <c r="BG328">
        <v>0.51419999999999999</v>
      </c>
      <c r="BH328">
        <v>0.2097</v>
      </c>
      <c r="BI328">
        <v>0.21579999999999999</v>
      </c>
      <c r="BJ328">
        <v>3.7100000000000001E-2</v>
      </c>
      <c r="BK328">
        <v>2.3199999999999998E-2</v>
      </c>
    </row>
    <row r="329" spans="1:63" x14ac:dyDescent="0.25">
      <c r="A329" t="s">
        <v>328</v>
      </c>
      <c r="B329">
        <v>45484</v>
      </c>
      <c r="C329">
        <v>92.71</v>
      </c>
      <c r="D329">
        <v>10.79</v>
      </c>
      <c r="E329" s="1">
        <v>1000.35</v>
      </c>
      <c r="F329">
        <v>956.78</v>
      </c>
      <c r="G329">
        <v>2.5999999999999999E-3</v>
      </c>
      <c r="H329">
        <v>5.0000000000000001E-4</v>
      </c>
      <c r="I329">
        <v>4.8999999999999998E-3</v>
      </c>
      <c r="J329">
        <v>1.1000000000000001E-3</v>
      </c>
      <c r="K329">
        <v>2.2499999999999999E-2</v>
      </c>
      <c r="L329">
        <v>0.94479999999999997</v>
      </c>
      <c r="M329">
        <v>2.3599999999999999E-2</v>
      </c>
      <c r="N329">
        <v>0.34470000000000001</v>
      </c>
      <c r="O329">
        <v>1E-3</v>
      </c>
      <c r="P329">
        <v>0.13550000000000001</v>
      </c>
      <c r="Q329" s="1">
        <v>51153.08</v>
      </c>
      <c r="R329">
        <v>0.2999</v>
      </c>
      <c r="S329">
        <v>0.1704</v>
      </c>
      <c r="T329">
        <v>0.52969999999999995</v>
      </c>
      <c r="U329">
        <v>8.1199999999999992</v>
      </c>
      <c r="V329" s="1">
        <v>64363.05</v>
      </c>
      <c r="W329">
        <v>119.19</v>
      </c>
      <c r="X329" s="1">
        <v>145944.92000000001</v>
      </c>
      <c r="Y329">
        <v>0.9153</v>
      </c>
      <c r="Z329">
        <v>4.0899999999999999E-2</v>
      </c>
      <c r="AA329">
        <v>4.3799999999999999E-2</v>
      </c>
      <c r="AB329">
        <v>8.4699999999999998E-2</v>
      </c>
      <c r="AC329">
        <v>145.94</v>
      </c>
      <c r="AD329" s="1">
        <v>3461.39</v>
      </c>
      <c r="AE329">
        <v>469.69</v>
      </c>
      <c r="AF329" s="13">
        <v>122773.06</v>
      </c>
      <c r="AG329" s="79" t="s">
        <v>759</v>
      </c>
      <c r="AH329" s="1">
        <v>33421</v>
      </c>
      <c r="AI329" s="1">
        <v>50339.14</v>
      </c>
      <c r="AJ329">
        <v>35.57</v>
      </c>
      <c r="AK329">
        <v>23.06</v>
      </c>
      <c r="AL329">
        <v>26.88</v>
      </c>
      <c r="AM329">
        <v>4.47</v>
      </c>
      <c r="AN329" s="1">
        <v>1371.08</v>
      </c>
      <c r="AO329">
        <v>1.365</v>
      </c>
      <c r="AP329" s="1">
        <v>1422.7</v>
      </c>
      <c r="AQ329" s="1">
        <v>2041.08</v>
      </c>
      <c r="AR329" s="1">
        <v>5795.12</v>
      </c>
      <c r="AS329">
        <v>411.38</v>
      </c>
      <c r="AT329">
        <v>302.49</v>
      </c>
      <c r="AU329" s="1">
        <v>9972.77</v>
      </c>
      <c r="AV329" s="1">
        <v>6514.28</v>
      </c>
      <c r="AW329">
        <v>0.52239999999999998</v>
      </c>
      <c r="AX329" s="1">
        <v>3963.59</v>
      </c>
      <c r="AY329">
        <v>0.31780000000000003</v>
      </c>
      <c r="AZ329" s="1">
        <v>1268.33</v>
      </c>
      <c r="BA329">
        <v>0.1017</v>
      </c>
      <c r="BB329">
        <v>724.81</v>
      </c>
      <c r="BC329">
        <v>5.8099999999999999E-2</v>
      </c>
      <c r="BD329" s="1">
        <v>12471.02</v>
      </c>
      <c r="BE329" s="1">
        <v>5336.96</v>
      </c>
      <c r="BF329">
        <v>1.8475999999999999</v>
      </c>
      <c r="BG329">
        <v>0.51980000000000004</v>
      </c>
      <c r="BH329">
        <v>0.21329999999999999</v>
      </c>
      <c r="BI329">
        <v>0.2011</v>
      </c>
      <c r="BJ329">
        <v>3.8899999999999997E-2</v>
      </c>
      <c r="BK329">
        <v>2.69E-2</v>
      </c>
    </row>
    <row r="330" spans="1:63" x14ac:dyDescent="0.25">
      <c r="A330" t="s">
        <v>329</v>
      </c>
      <c r="B330">
        <v>44388</v>
      </c>
      <c r="C330">
        <v>31.57</v>
      </c>
      <c r="D330">
        <v>195.93</v>
      </c>
      <c r="E330" s="1">
        <v>6185.65</v>
      </c>
      <c r="F330" s="1">
        <v>5988.1</v>
      </c>
      <c r="G330">
        <v>2.9600000000000001E-2</v>
      </c>
      <c r="H330">
        <v>5.9999999999999995E-4</v>
      </c>
      <c r="I330">
        <v>3.2899999999999999E-2</v>
      </c>
      <c r="J330">
        <v>1E-3</v>
      </c>
      <c r="K330">
        <v>2.5899999999999999E-2</v>
      </c>
      <c r="L330">
        <v>0.87380000000000002</v>
      </c>
      <c r="M330">
        <v>3.6200000000000003E-2</v>
      </c>
      <c r="N330">
        <v>0.23899999999999999</v>
      </c>
      <c r="O330">
        <v>1.5299999999999999E-2</v>
      </c>
      <c r="P330">
        <v>0.12540000000000001</v>
      </c>
      <c r="Q330" s="1">
        <v>62957.37</v>
      </c>
      <c r="R330">
        <v>0.26850000000000002</v>
      </c>
      <c r="S330">
        <v>0.19109999999999999</v>
      </c>
      <c r="T330">
        <v>0.54039999999999999</v>
      </c>
      <c r="U330">
        <v>33.4</v>
      </c>
      <c r="V330" s="1">
        <v>87427.66</v>
      </c>
      <c r="W330">
        <v>182.71</v>
      </c>
      <c r="X330" s="1">
        <v>182608.86</v>
      </c>
      <c r="Y330">
        <v>0.76259999999999994</v>
      </c>
      <c r="Z330">
        <v>0.20469999999999999</v>
      </c>
      <c r="AA330">
        <v>3.27E-2</v>
      </c>
      <c r="AB330">
        <v>0.2374</v>
      </c>
      <c r="AC330">
        <v>182.61</v>
      </c>
      <c r="AD330" s="1">
        <v>7522.35</v>
      </c>
      <c r="AE330">
        <v>890.91</v>
      </c>
      <c r="AF330" s="13">
        <v>188353.16</v>
      </c>
      <c r="AG330" s="79" t="s">
        <v>759</v>
      </c>
      <c r="AH330" s="1">
        <v>41587</v>
      </c>
      <c r="AI330" s="1">
        <v>70331.98</v>
      </c>
      <c r="AJ330">
        <v>66.58</v>
      </c>
      <c r="AK330">
        <v>39.590000000000003</v>
      </c>
      <c r="AL330">
        <v>42.38</v>
      </c>
      <c r="AM330">
        <v>4.4000000000000004</v>
      </c>
      <c r="AN330">
        <v>0</v>
      </c>
      <c r="AO330">
        <v>0.76229999999999998</v>
      </c>
      <c r="AP330" s="1">
        <v>1350.34</v>
      </c>
      <c r="AQ330" s="1">
        <v>1971.49</v>
      </c>
      <c r="AR330" s="1">
        <v>6343.88</v>
      </c>
      <c r="AS330">
        <v>711.98</v>
      </c>
      <c r="AT330">
        <v>331.79</v>
      </c>
      <c r="AU330" s="1">
        <v>10709.49</v>
      </c>
      <c r="AV330" s="1">
        <v>3784.45</v>
      </c>
      <c r="AW330">
        <v>0.31809999999999999</v>
      </c>
      <c r="AX330" s="1">
        <v>6772.69</v>
      </c>
      <c r="AY330">
        <v>0.56930000000000003</v>
      </c>
      <c r="AZ330">
        <v>849.08</v>
      </c>
      <c r="BA330">
        <v>7.1400000000000005E-2</v>
      </c>
      <c r="BB330">
        <v>491.23</v>
      </c>
      <c r="BC330">
        <v>4.1300000000000003E-2</v>
      </c>
      <c r="BD330" s="1">
        <v>11897.45</v>
      </c>
      <c r="BE330" s="1">
        <v>2193.67</v>
      </c>
      <c r="BF330">
        <v>0.32300000000000001</v>
      </c>
      <c r="BG330">
        <v>0.57669999999999999</v>
      </c>
      <c r="BH330">
        <v>0.23449999999999999</v>
      </c>
      <c r="BI330">
        <v>0.13969999999999999</v>
      </c>
      <c r="BJ330">
        <v>3.1399999999999997E-2</v>
      </c>
      <c r="BK330">
        <v>1.77E-2</v>
      </c>
    </row>
    <row r="331" spans="1:63" x14ac:dyDescent="0.25">
      <c r="A331" t="s">
        <v>330</v>
      </c>
      <c r="B331">
        <v>48520</v>
      </c>
      <c r="C331">
        <v>109.9</v>
      </c>
      <c r="D331">
        <v>13.25</v>
      </c>
      <c r="E331" s="1">
        <v>1456.64</v>
      </c>
      <c r="F331" s="1">
        <v>1382.9</v>
      </c>
      <c r="G331">
        <v>4.4000000000000003E-3</v>
      </c>
      <c r="H331">
        <v>2.9999999999999997E-4</v>
      </c>
      <c r="I331">
        <v>1.09E-2</v>
      </c>
      <c r="J331">
        <v>8.9999999999999998E-4</v>
      </c>
      <c r="K331">
        <v>1.2999999999999999E-2</v>
      </c>
      <c r="L331">
        <v>0.94140000000000001</v>
      </c>
      <c r="M331">
        <v>2.9100000000000001E-2</v>
      </c>
      <c r="N331">
        <v>0.80840000000000001</v>
      </c>
      <c r="O331">
        <v>8.0000000000000004E-4</v>
      </c>
      <c r="P331">
        <v>0.1648</v>
      </c>
      <c r="Q331" s="1">
        <v>51938.31</v>
      </c>
      <c r="R331">
        <v>0.27929999999999999</v>
      </c>
      <c r="S331">
        <v>0.1651</v>
      </c>
      <c r="T331">
        <v>0.55559999999999998</v>
      </c>
      <c r="U331">
        <v>11.33</v>
      </c>
      <c r="V331" s="1">
        <v>72153.84</v>
      </c>
      <c r="W331">
        <v>123.92</v>
      </c>
      <c r="X331" s="1">
        <v>98734.34</v>
      </c>
      <c r="Y331">
        <v>0.73629999999999995</v>
      </c>
      <c r="Z331">
        <v>0.14530000000000001</v>
      </c>
      <c r="AA331">
        <v>0.11840000000000001</v>
      </c>
      <c r="AB331">
        <v>0.26369999999999999</v>
      </c>
      <c r="AC331">
        <v>98.73</v>
      </c>
      <c r="AD331" s="1">
        <v>2597.3000000000002</v>
      </c>
      <c r="AE331">
        <v>337.05</v>
      </c>
      <c r="AF331" s="13">
        <v>86983.14</v>
      </c>
      <c r="AG331" s="79" t="s">
        <v>759</v>
      </c>
      <c r="AH331" s="1">
        <v>28063</v>
      </c>
      <c r="AI331" s="1">
        <v>42070.69</v>
      </c>
      <c r="AJ331">
        <v>36.21</v>
      </c>
      <c r="AK331">
        <v>24.82</v>
      </c>
      <c r="AL331">
        <v>28.3</v>
      </c>
      <c r="AM331">
        <v>3.71</v>
      </c>
      <c r="AN331">
        <v>949.11</v>
      </c>
      <c r="AO331">
        <v>0.95289999999999997</v>
      </c>
      <c r="AP331" s="1">
        <v>1481.3</v>
      </c>
      <c r="AQ331" s="1">
        <v>2293.75</v>
      </c>
      <c r="AR331" s="1">
        <v>6357.89</v>
      </c>
      <c r="AS331">
        <v>477.72</v>
      </c>
      <c r="AT331">
        <v>329.18</v>
      </c>
      <c r="AU331" s="1">
        <v>10939.84</v>
      </c>
      <c r="AV331" s="1">
        <v>8426.76</v>
      </c>
      <c r="AW331">
        <v>0.63019999999999998</v>
      </c>
      <c r="AX331" s="1">
        <v>2426.59</v>
      </c>
      <c r="AY331">
        <v>0.18149999999999999</v>
      </c>
      <c r="AZ331">
        <v>994.75</v>
      </c>
      <c r="BA331">
        <v>7.4399999999999994E-2</v>
      </c>
      <c r="BB331" s="1">
        <v>1522.7</v>
      </c>
      <c r="BC331">
        <v>0.1139</v>
      </c>
      <c r="BD331" s="1">
        <v>13370.8</v>
      </c>
      <c r="BE331" s="1">
        <v>7007.59</v>
      </c>
      <c r="BF331">
        <v>3.4089</v>
      </c>
      <c r="BG331">
        <v>0.50800000000000001</v>
      </c>
      <c r="BH331">
        <v>0.23830000000000001</v>
      </c>
      <c r="BI331">
        <v>0.19539999999999999</v>
      </c>
      <c r="BJ331">
        <v>3.5299999999999998E-2</v>
      </c>
      <c r="BK331">
        <v>2.3E-2</v>
      </c>
    </row>
    <row r="332" spans="1:63" x14ac:dyDescent="0.25">
      <c r="A332" t="s">
        <v>331</v>
      </c>
      <c r="B332">
        <v>45492</v>
      </c>
      <c r="C332">
        <v>30.29</v>
      </c>
      <c r="D332">
        <v>221.73</v>
      </c>
      <c r="E332" s="1">
        <v>6715.13</v>
      </c>
      <c r="F332" s="1">
        <v>6480.34</v>
      </c>
      <c r="G332">
        <v>2.7099999999999999E-2</v>
      </c>
      <c r="H332">
        <v>6.9999999999999999E-4</v>
      </c>
      <c r="I332">
        <v>5.2299999999999999E-2</v>
      </c>
      <c r="J332">
        <v>1.1000000000000001E-3</v>
      </c>
      <c r="K332">
        <v>3.4799999999999998E-2</v>
      </c>
      <c r="L332">
        <v>0.84040000000000004</v>
      </c>
      <c r="M332">
        <v>4.3499999999999997E-2</v>
      </c>
      <c r="N332">
        <v>0.31590000000000001</v>
      </c>
      <c r="O332">
        <v>1.9E-2</v>
      </c>
      <c r="P332">
        <v>0.13450000000000001</v>
      </c>
      <c r="Q332" s="1">
        <v>61545.65</v>
      </c>
      <c r="R332">
        <v>0.27110000000000001</v>
      </c>
      <c r="S332">
        <v>0.18959999999999999</v>
      </c>
      <c r="T332">
        <v>0.5393</v>
      </c>
      <c r="U332">
        <v>35.54</v>
      </c>
      <c r="V332" s="1">
        <v>87973.43</v>
      </c>
      <c r="W332">
        <v>186.24</v>
      </c>
      <c r="X332" s="1">
        <v>172879.46</v>
      </c>
      <c r="Y332">
        <v>0.73640000000000005</v>
      </c>
      <c r="Z332">
        <v>0.2291</v>
      </c>
      <c r="AA332">
        <v>3.4500000000000003E-2</v>
      </c>
      <c r="AB332">
        <v>0.2636</v>
      </c>
      <c r="AC332">
        <v>172.88</v>
      </c>
      <c r="AD332" s="1">
        <v>7209.82</v>
      </c>
      <c r="AE332">
        <v>838.65</v>
      </c>
      <c r="AF332" s="13">
        <v>179130.08</v>
      </c>
      <c r="AG332" s="79" t="s">
        <v>759</v>
      </c>
      <c r="AH332" s="1">
        <v>36654</v>
      </c>
      <c r="AI332" s="1">
        <v>63912.2</v>
      </c>
      <c r="AJ332">
        <v>67.59</v>
      </c>
      <c r="AK332">
        <v>39.53</v>
      </c>
      <c r="AL332">
        <v>44.28</v>
      </c>
      <c r="AM332">
        <v>4.57</v>
      </c>
      <c r="AN332" s="1">
        <v>1686.56</v>
      </c>
      <c r="AO332">
        <v>0.85540000000000005</v>
      </c>
      <c r="AP332" s="1">
        <v>1344.58</v>
      </c>
      <c r="AQ332" s="1">
        <v>1939.4</v>
      </c>
      <c r="AR332" s="1">
        <v>6321.8</v>
      </c>
      <c r="AS332">
        <v>704.16</v>
      </c>
      <c r="AT332">
        <v>336.29</v>
      </c>
      <c r="AU332" s="1">
        <v>10646.22</v>
      </c>
      <c r="AV332" s="1">
        <v>3997.71</v>
      </c>
      <c r="AW332">
        <v>0.33150000000000002</v>
      </c>
      <c r="AX332" s="1">
        <v>6608.66</v>
      </c>
      <c r="AY332">
        <v>0.54810000000000003</v>
      </c>
      <c r="AZ332">
        <v>864.91</v>
      </c>
      <c r="BA332">
        <v>7.17E-2</v>
      </c>
      <c r="BB332">
        <v>586.61</v>
      </c>
      <c r="BC332">
        <v>4.8599999999999997E-2</v>
      </c>
      <c r="BD332" s="1">
        <v>12057.89</v>
      </c>
      <c r="BE332" s="1">
        <v>2345.06</v>
      </c>
      <c r="BF332">
        <v>0.38740000000000002</v>
      </c>
      <c r="BG332">
        <v>0.57430000000000003</v>
      </c>
      <c r="BH332">
        <v>0.23119999999999999</v>
      </c>
      <c r="BI332">
        <v>0.14699999999999999</v>
      </c>
      <c r="BJ332">
        <v>3.1800000000000002E-2</v>
      </c>
      <c r="BK332">
        <v>1.5800000000000002E-2</v>
      </c>
    </row>
    <row r="333" spans="1:63" x14ac:dyDescent="0.25">
      <c r="A333" t="s">
        <v>332</v>
      </c>
      <c r="B333">
        <v>48629</v>
      </c>
      <c r="C333">
        <v>68</v>
      </c>
      <c r="D333">
        <v>17.309999999999999</v>
      </c>
      <c r="E333" s="1">
        <v>1176.8800000000001</v>
      </c>
      <c r="F333" s="1">
        <v>1185.46</v>
      </c>
      <c r="G333">
        <v>3.8E-3</v>
      </c>
      <c r="H333">
        <v>1.6000000000000001E-3</v>
      </c>
      <c r="I333">
        <v>6.3E-3</v>
      </c>
      <c r="J333">
        <v>5.0000000000000001E-4</v>
      </c>
      <c r="K333">
        <v>1.34E-2</v>
      </c>
      <c r="L333">
        <v>0.95660000000000001</v>
      </c>
      <c r="M333">
        <v>1.7899999999999999E-2</v>
      </c>
      <c r="N333">
        <v>0.2707</v>
      </c>
      <c r="O333">
        <v>2.3999999999999998E-3</v>
      </c>
      <c r="P333">
        <v>0.11609999999999999</v>
      </c>
      <c r="Q333" s="1">
        <v>52716.99</v>
      </c>
      <c r="R333">
        <v>0.28410000000000002</v>
      </c>
      <c r="S333">
        <v>0.16389999999999999</v>
      </c>
      <c r="T333">
        <v>0.55200000000000005</v>
      </c>
      <c r="U333">
        <v>9.3000000000000007</v>
      </c>
      <c r="V333" s="1">
        <v>68240.740000000005</v>
      </c>
      <c r="W333">
        <v>123.07</v>
      </c>
      <c r="X333" s="1">
        <v>137011.29999999999</v>
      </c>
      <c r="Y333">
        <v>0.89749999999999996</v>
      </c>
      <c r="Z333">
        <v>5.7500000000000002E-2</v>
      </c>
      <c r="AA333">
        <v>4.4999999999999998E-2</v>
      </c>
      <c r="AB333">
        <v>0.10249999999999999</v>
      </c>
      <c r="AC333">
        <v>137.01</v>
      </c>
      <c r="AD333" s="1">
        <v>3531.57</v>
      </c>
      <c r="AE333">
        <v>502.32</v>
      </c>
      <c r="AF333" s="13">
        <v>123332.52</v>
      </c>
      <c r="AG333" s="79" t="s">
        <v>759</v>
      </c>
      <c r="AH333" s="1">
        <v>36381</v>
      </c>
      <c r="AI333" s="1">
        <v>56289.77</v>
      </c>
      <c r="AJ333">
        <v>37.39</v>
      </c>
      <c r="AK333">
        <v>24.78</v>
      </c>
      <c r="AL333">
        <v>28.14</v>
      </c>
      <c r="AM333">
        <v>4.88</v>
      </c>
      <c r="AN333" s="1">
        <v>1583.96</v>
      </c>
      <c r="AO333">
        <v>1.1753</v>
      </c>
      <c r="AP333" s="1">
        <v>1158.55</v>
      </c>
      <c r="AQ333" s="1">
        <v>1879.45</v>
      </c>
      <c r="AR333" s="1">
        <v>5699.28</v>
      </c>
      <c r="AS333">
        <v>467.87</v>
      </c>
      <c r="AT333">
        <v>391.01</v>
      </c>
      <c r="AU333" s="1">
        <v>9596.16</v>
      </c>
      <c r="AV333" s="1">
        <v>5642.76</v>
      </c>
      <c r="AW333">
        <v>0.49399999999999999</v>
      </c>
      <c r="AX333" s="1">
        <v>4031.53</v>
      </c>
      <c r="AY333">
        <v>0.35289999999999999</v>
      </c>
      <c r="AZ333" s="1">
        <v>1245.99</v>
      </c>
      <c r="BA333">
        <v>0.1091</v>
      </c>
      <c r="BB333">
        <v>502.45</v>
      </c>
      <c r="BC333">
        <v>4.3999999999999997E-2</v>
      </c>
      <c r="BD333" s="1">
        <v>11422.74</v>
      </c>
      <c r="BE333" s="1">
        <v>5073.41</v>
      </c>
      <c r="BF333">
        <v>1.4389000000000001</v>
      </c>
      <c r="BG333">
        <v>0.53349999999999997</v>
      </c>
      <c r="BH333">
        <v>0.21729999999999999</v>
      </c>
      <c r="BI333">
        <v>0.18049999999999999</v>
      </c>
      <c r="BJ333">
        <v>3.6600000000000001E-2</v>
      </c>
      <c r="BK333">
        <v>3.2199999999999999E-2</v>
      </c>
    </row>
    <row r="334" spans="1:63" x14ac:dyDescent="0.25">
      <c r="A334" t="s">
        <v>333</v>
      </c>
      <c r="B334">
        <v>46920</v>
      </c>
      <c r="C334">
        <v>137.29</v>
      </c>
      <c r="D334">
        <v>17</v>
      </c>
      <c r="E334" s="1">
        <v>2334.1</v>
      </c>
      <c r="F334" s="1">
        <v>2170.89</v>
      </c>
      <c r="G334">
        <v>6.3E-3</v>
      </c>
      <c r="H334">
        <v>6.9999999999999999E-4</v>
      </c>
      <c r="I334">
        <v>1.9099999999999999E-2</v>
      </c>
      <c r="J334">
        <v>1.2999999999999999E-3</v>
      </c>
      <c r="K334">
        <v>2.1999999999999999E-2</v>
      </c>
      <c r="L334">
        <v>0.91490000000000005</v>
      </c>
      <c r="M334">
        <v>3.5700000000000003E-2</v>
      </c>
      <c r="N334">
        <v>0.48380000000000001</v>
      </c>
      <c r="O334">
        <v>4.1999999999999997E-3</v>
      </c>
      <c r="P334">
        <v>0.14449999999999999</v>
      </c>
      <c r="Q334" s="1">
        <v>52526.62</v>
      </c>
      <c r="R334">
        <v>0.28920000000000001</v>
      </c>
      <c r="S334">
        <v>0.17530000000000001</v>
      </c>
      <c r="T334">
        <v>0.53549999999999998</v>
      </c>
      <c r="U334">
        <v>15.91</v>
      </c>
      <c r="V334" s="1">
        <v>72687.679999999993</v>
      </c>
      <c r="W334">
        <v>141.6</v>
      </c>
      <c r="X334" s="1">
        <v>165649.15</v>
      </c>
      <c r="Y334">
        <v>0.64980000000000004</v>
      </c>
      <c r="Z334">
        <v>0.2291</v>
      </c>
      <c r="AA334">
        <v>0.121</v>
      </c>
      <c r="AB334">
        <v>0.35020000000000001</v>
      </c>
      <c r="AC334">
        <v>165.65</v>
      </c>
      <c r="AD334" s="1">
        <v>4849.17</v>
      </c>
      <c r="AE334">
        <v>472.42</v>
      </c>
      <c r="AF334" s="13">
        <v>151479.69</v>
      </c>
      <c r="AG334" s="79" t="s">
        <v>759</v>
      </c>
      <c r="AH334" s="1">
        <v>30998</v>
      </c>
      <c r="AI334" s="1">
        <v>50717.01</v>
      </c>
      <c r="AJ334">
        <v>41.06</v>
      </c>
      <c r="AK334">
        <v>27.35</v>
      </c>
      <c r="AL334">
        <v>30.71</v>
      </c>
      <c r="AM334">
        <v>4.28</v>
      </c>
      <c r="AN334" s="1">
        <v>1104.6400000000001</v>
      </c>
      <c r="AO334">
        <v>0.91520000000000001</v>
      </c>
      <c r="AP334" s="1">
        <v>1310.78</v>
      </c>
      <c r="AQ334" s="1">
        <v>1967.72</v>
      </c>
      <c r="AR334" s="1">
        <v>5766.91</v>
      </c>
      <c r="AS334">
        <v>549.65</v>
      </c>
      <c r="AT334">
        <v>303.39999999999998</v>
      </c>
      <c r="AU334" s="1">
        <v>9898.4599999999991</v>
      </c>
      <c r="AV334" s="1">
        <v>5411.18</v>
      </c>
      <c r="AW334">
        <v>0.45169999999999999</v>
      </c>
      <c r="AX334" s="1">
        <v>4506.55</v>
      </c>
      <c r="AY334">
        <v>0.37619999999999998</v>
      </c>
      <c r="AZ334" s="1">
        <v>1115.3499999999999</v>
      </c>
      <c r="BA334">
        <v>9.3100000000000002E-2</v>
      </c>
      <c r="BB334">
        <v>947.11</v>
      </c>
      <c r="BC334">
        <v>7.9100000000000004E-2</v>
      </c>
      <c r="BD334" s="1">
        <v>11980.19</v>
      </c>
      <c r="BE334" s="1">
        <v>3774.09</v>
      </c>
      <c r="BF334">
        <v>1.0860000000000001</v>
      </c>
      <c r="BG334">
        <v>0.52159999999999995</v>
      </c>
      <c r="BH334">
        <v>0.22689999999999999</v>
      </c>
      <c r="BI334">
        <v>0.19750000000000001</v>
      </c>
      <c r="BJ334">
        <v>3.4200000000000001E-2</v>
      </c>
      <c r="BK334">
        <v>1.9699999999999999E-2</v>
      </c>
    </row>
    <row r="335" spans="1:63" x14ac:dyDescent="0.25">
      <c r="A335" t="s">
        <v>334</v>
      </c>
      <c r="B335">
        <v>44396</v>
      </c>
      <c r="C335">
        <v>39.950000000000003</v>
      </c>
      <c r="D335">
        <v>94.7</v>
      </c>
      <c r="E335" s="1">
        <v>3783.31</v>
      </c>
      <c r="F335" s="1">
        <v>3629.23</v>
      </c>
      <c r="G335">
        <v>1.8499999999999999E-2</v>
      </c>
      <c r="H335">
        <v>8.0000000000000004E-4</v>
      </c>
      <c r="I335">
        <v>6.13E-2</v>
      </c>
      <c r="J335">
        <v>1.1999999999999999E-3</v>
      </c>
      <c r="K335">
        <v>5.1299999999999998E-2</v>
      </c>
      <c r="L335">
        <v>0.81469999999999998</v>
      </c>
      <c r="M335">
        <v>5.2299999999999999E-2</v>
      </c>
      <c r="N335">
        <v>0.37859999999999999</v>
      </c>
      <c r="O335">
        <v>1.7600000000000001E-2</v>
      </c>
      <c r="P335">
        <v>0.13020000000000001</v>
      </c>
      <c r="Q335" s="1">
        <v>59891.17</v>
      </c>
      <c r="R335">
        <v>0.2702</v>
      </c>
      <c r="S335">
        <v>0.19850000000000001</v>
      </c>
      <c r="T335">
        <v>0.53129999999999999</v>
      </c>
      <c r="U335">
        <v>23.72</v>
      </c>
      <c r="V335" s="1">
        <v>82407.490000000005</v>
      </c>
      <c r="W335">
        <v>155.79</v>
      </c>
      <c r="X335" s="1">
        <v>164367.31</v>
      </c>
      <c r="Y335">
        <v>0.69230000000000003</v>
      </c>
      <c r="Z335">
        <v>0.26850000000000002</v>
      </c>
      <c r="AA335">
        <v>3.9199999999999999E-2</v>
      </c>
      <c r="AB335">
        <v>0.30769999999999997</v>
      </c>
      <c r="AC335">
        <v>164.37</v>
      </c>
      <c r="AD335" s="1">
        <v>6625.93</v>
      </c>
      <c r="AE335">
        <v>735.67</v>
      </c>
      <c r="AF335" s="13">
        <v>168200.07</v>
      </c>
      <c r="AG335" s="79" t="s">
        <v>759</v>
      </c>
      <c r="AH335" s="1">
        <v>35642</v>
      </c>
      <c r="AI335" s="1">
        <v>57586.559999999998</v>
      </c>
      <c r="AJ335">
        <v>62.66</v>
      </c>
      <c r="AK335">
        <v>38.69</v>
      </c>
      <c r="AL335">
        <v>42.46</v>
      </c>
      <c r="AM335">
        <v>4.8600000000000003</v>
      </c>
      <c r="AN335" s="1">
        <v>1741.45</v>
      </c>
      <c r="AO335">
        <v>0.94189999999999996</v>
      </c>
      <c r="AP335" s="1">
        <v>1329.05</v>
      </c>
      <c r="AQ335" s="1">
        <v>1881.52</v>
      </c>
      <c r="AR335" s="1">
        <v>6249.34</v>
      </c>
      <c r="AS335">
        <v>629.11</v>
      </c>
      <c r="AT335">
        <v>276.83999999999997</v>
      </c>
      <c r="AU335" s="1">
        <v>10365.86</v>
      </c>
      <c r="AV335" s="1">
        <v>4117.01</v>
      </c>
      <c r="AW335">
        <v>0.34449999999999997</v>
      </c>
      <c r="AX335" s="1">
        <v>6174.04</v>
      </c>
      <c r="AY335">
        <v>0.51670000000000005</v>
      </c>
      <c r="AZ335">
        <v>949.41</v>
      </c>
      <c r="BA335">
        <v>7.9399999999999998E-2</v>
      </c>
      <c r="BB335">
        <v>709.6</v>
      </c>
      <c r="BC335">
        <v>5.9400000000000001E-2</v>
      </c>
      <c r="BD335" s="1">
        <v>11950.06</v>
      </c>
      <c r="BE335" s="1">
        <v>2417.5</v>
      </c>
      <c r="BF335">
        <v>0.4889</v>
      </c>
      <c r="BG335">
        <v>0.56659999999999999</v>
      </c>
      <c r="BH335">
        <v>0.22120000000000001</v>
      </c>
      <c r="BI335">
        <v>0.16209999999999999</v>
      </c>
      <c r="BJ335">
        <v>3.2500000000000001E-2</v>
      </c>
      <c r="BK335">
        <v>1.7500000000000002E-2</v>
      </c>
    </row>
    <row r="336" spans="1:63" x14ac:dyDescent="0.25">
      <c r="A336" t="s">
        <v>335</v>
      </c>
      <c r="B336">
        <v>44404</v>
      </c>
      <c r="C336">
        <v>19.57</v>
      </c>
      <c r="D336">
        <v>315.14</v>
      </c>
      <c r="E336" s="1">
        <v>6167.78</v>
      </c>
      <c r="F336" s="1">
        <v>4900.8</v>
      </c>
      <c r="G336">
        <v>4.4000000000000003E-3</v>
      </c>
      <c r="H336">
        <v>8.9999999999999998E-4</v>
      </c>
      <c r="I336">
        <v>0.33939999999999998</v>
      </c>
      <c r="J336">
        <v>1.4E-3</v>
      </c>
      <c r="K336">
        <v>8.8700000000000001E-2</v>
      </c>
      <c r="L336">
        <v>0.46929999999999999</v>
      </c>
      <c r="M336">
        <v>9.5899999999999999E-2</v>
      </c>
      <c r="N336">
        <v>0.88439999999999996</v>
      </c>
      <c r="O336">
        <v>2.52E-2</v>
      </c>
      <c r="P336">
        <v>0.1792</v>
      </c>
      <c r="Q336" s="1">
        <v>56085.79</v>
      </c>
      <c r="R336">
        <v>0.30299999999999999</v>
      </c>
      <c r="S336">
        <v>0.16980000000000001</v>
      </c>
      <c r="T336">
        <v>0.5272</v>
      </c>
      <c r="U336">
        <v>41.78</v>
      </c>
      <c r="V336" s="1">
        <v>75562</v>
      </c>
      <c r="W336">
        <v>145.83000000000001</v>
      </c>
      <c r="X336" s="1">
        <v>73364.34</v>
      </c>
      <c r="Y336">
        <v>0.65890000000000004</v>
      </c>
      <c r="Z336">
        <v>0.27889999999999998</v>
      </c>
      <c r="AA336">
        <v>6.2199999999999998E-2</v>
      </c>
      <c r="AB336">
        <v>0.34110000000000001</v>
      </c>
      <c r="AC336">
        <v>73.36</v>
      </c>
      <c r="AD336" s="1">
        <v>3257.75</v>
      </c>
      <c r="AE336">
        <v>437.25</v>
      </c>
      <c r="AF336" s="13">
        <v>73187.37</v>
      </c>
      <c r="AG336" s="79" t="s">
        <v>759</v>
      </c>
      <c r="AH336" s="1">
        <v>25010</v>
      </c>
      <c r="AI336" s="1">
        <v>37097.26</v>
      </c>
      <c r="AJ336">
        <v>59.15</v>
      </c>
      <c r="AK336">
        <v>41.95</v>
      </c>
      <c r="AL336">
        <v>47.8</v>
      </c>
      <c r="AM336">
        <v>4.3</v>
      </c>
      <c r="AN336">
        <v>0</v>
      </c>
      <c r="AO336">
        <v>1.2149000000000001</v>
      </c>
      <c r="AP336" s="1">
        <v>1730.79</v>
      </c>
      <c r="AQ336" s="1">
        <v>2324.5</v>
      </c>
      <c r="AR336" s="1">
        <v>6557</v>
      </c>
      <c r="AS336">
        <v>756.66</v>
      </c>
      <c r="AT336">
        <v>534.54999999999995</v>
      </c>
      <c r="AU336" s="1">
        <v>11903.5</v>
      </c>
      <c r="AV336" s="1">
        <v>9537.39</v>
      </c>
      <c r="AW336">
        <v>0.60980000000000001</v>
      </c>
      <c r="AX336" s="1">
        <v>3583.22</v>
      </c>
      <c r="AY336">
        <v>0.2291</v>
      </c>
      <c r="AZ336">
        <v>749.95</v>
      </c>
      <c r="BA336">
        <v>4.7899999999999998E-2</v>
      </c>
      <c r="BB336" s="1">
        <v>1770.42</v>
      </c>
      <c r="BC336">
        <v>0.1132</v>
      </c>
      <c r="BD336" s="1">
        <v>15640.98</v>
      </c>
      <c r="BE336" s="1">
        <v>5358.61</v>
      </c>
      <c r="BF336">
        <v>3.0446</v>
      </c>
      <c r="BG336">
        <v>0.4743</v>
      </c>
      <c r="BH336">
        <v>0.19040000000000001</v>
      </c>
      <c r="BI336">
        <v>0.29749999999999999</v>
      </c>
      <c r="BJ336">
        <v>2.5999999999999999E-2</v>
      </c>
      <c r="BK336">
        <v>1.17E-2</v>
      </c>
    </row>
    <row r="337" spans="1:63" x14ac:dyDescent="0.25">
      <c r="A337" t="s">
        <v>336</v>
      </c>
      <c r="B337">
        <v>48173</v>
      </c>
      <c r="C337">
        <v>64.81</v>
      </c>
      <c r="D337">
        <v>39.700000000000003</v>
      </c>
      <c r="E337" s="1">
        <v>2572.69</v>
      </c>
      <c r="F337" s="1">
        <v>2577.09</v>
      </c>
      <c r="G337">
        <v>7.3000000000000001E-3</v>
      </c>
      <c r="H337">
        <v>1.1999999999999999E-3</v>
      </c>
      <c r="I337">
        <v>1.9E-2</v>
      </c>
      <c r="J337">
        <v>8.9999999999999998E-4</v>
      </c>
      <c r="K337">
        <v>4.6300000000000001E-2</v>
      </c>
      <c r="L337">
        <v>0.88990000000000002</v>
      </c>
      <c r="M337">
        <v>3.5400000000000001E-2</v>
      </c>
      <c r="N337">
        <v>0.39900000000000002</v>
      </c>
      <c r="O337">
        <v>1.29E-2</v>
      </c>
      <c r="P337">
        <v>0.13769999999999999</v>
      </c>
      <c r="Q337" s="1">
        <v>54735.15</v>
      </c>
      <c r="R337">
        <v>0.27850000000000003</v>
      </c>
      <c r="S337">
        <v>0.18090000000000001</v>
      </c>
      <c r="T337">
        <v>0.54059999999999997</v>
      </c>
      <c r="U337">
        <v>17.37</v>
      </c>
      <c r="V337" s="1">
        <v>75598.149999999994</v>
      </c>
      <c r="W337">
        <v>144.82</v>
      </c>
      <c r="X337" s="1">
        <v>134252.46</v>
      </c>
      <c r="Y337">
        <v>0.78300000000000003</v>
      </c>
      <c r="Z337">
        <v>0.1779</v>
      </c>
      <c r="AA337">
        <v>3.9100000000000003E-2</v>
      </c>
      <c r="AB337">
        <v>0.217</v>
      </c>
      <c r="AC337">
        <v>134.25</v>
      </c>
      <c r="AD337" s="1">
        <v>4474.6499999999996</v>
      </c>
      <c r="AE337">
        <v>567.02</v>
      </c>
      <c r="AF337" s="13">
        <v>125943.3</v>
      </c>
      <c r="AG337" s="79" t="s">
        <v>759</v>
      </c>
      <c r="AH337" s="1">
        <v>32184</v>
      </c>
      <c r="AI337" s="1">
        <v>51404.55</v>
      </c>
      <c r="AJ337">
        <v>51.88</v>
      </c>
      <c r="AK337">
        <v>31.03</v>
      </c>
      <c r="AL337">
        <v>37.64</v>
      </c>
      <c r="AM337">
        <v>4.18</v>
      </c>
      <c r="AN337">
        <v>741.37</v>
      </c>
      <c r="AO337">
        <v>0.97989999999999999</v>
      </c>
      <c r="AP337" s="1">
        <v>1201.6500000000001</v>
      </c>
      <c r="AQ337" s="1">
        <v>1662.87</v>
      </c>
      <c r="AR337" s="1">
        <v>5650</v>
      </c>
      <c r="AS337">
        <v>536.65</v>
      </c>
      <c r="AT337">
        <v>253.38</v>
      </c>
      <c r="AU337" s="1">
        <v>9304.5400000000009</v>
      </c>
      <c r="AV337" s="1">
        <v>4960.79</v>
      </c>
      <c r="AW337">
        <v>0.44700000000000001</v>
      </c>
      <c r="AX337" s="1">
        <v>4096.12</v>
      </c>
      <c r="AY337">
        <v>0.36909999999999998</v>
      </c>
      <c r="AZ337" s="1">
        <v>1291.1400000000001</v>
      </c>
      <c r="BA337">
        <v>0.1163</v>
      </c>
      <c r="BB337">
        <v>749.1</v>
      </c>
      <c r="BC337">
        <v>6.7500000000000004E-2</v>
      </c>
      <c r="BD337" s="1">
        <v>11097.16</v>
      </c>
      <c r="BE337" s="1">
        <v>4115.46</v>
      </c>
      <c r="BF337">
        <v>1.1129</v>
      </c>
      <c r="BG337">
        <v>0.55230000000000001</v>
      </c>
      <c r="BH337">
        <v>0.22700000000000001</v>
      </c>
      <c r="BI337">
        <v>0.17150000000000001</v>
      </c>
      <c r="BJ337">
        <v>3.3599999999999998E-2</v>
      </c>
      <c r="BK337">
        <v>1.5599999999999999E-2</v>
      </c>
    </row>
    <row r="338" spans="1:63" x14ac:dyDescent="0.25">
      <c r="A338" t="s">
        <v>337</v>
      </c>
      <c r="B338">
        <v>45500</v>
      </c>
      <c r="C338">
        <v>33.33</v>
      </c>
      <c r="D338">
        <v>180.55</v>
      </c>
      <c r="E338" s="1">
        <v>6018.34</v>
      </c>
      <c r="F338" s="1">
        <v>5807.8</v>
      </c>
      <c r="G338">
        <v>2.4799999999999999E-2</v>
      </c>
      <c r="H338">
        <v>5.0000000000000001E-4</v>
      </c>
      <c r="I338">
        <v>2.92E-2</v>
      </c>
      <c r="J338">
        <v>1E-3</v>
      </c>
      <c r="K338">
        <v>2.9899999999999999E-2</v>
      </c>
      <c r="L338">
        <v>0.87939999999999996</v>
      </c>
      <c r="M338">
        <v>3.5200000000000002E-2</v>
      </c>
      <c r="N338">
        <v>0.23980000000000001</v>
      </c>
      <c r="O338">
        <v>1.3899999999999999E-2</v>
      </c>
      <c r="P338">
        <v>0.1229</v>
      </c>
      <c r="Q338" s="1">
        <v>62710.57</v>
      </c>
      <c r="R338">
        <v>0.27129999999999999</v>
      </c>
      <c r="S338">
        <v>0.1923</v>
      </c>
      <c r="T338">
        <v>0.53639999999999999</v>
      </c>
      <c r="U338">
        <v>33.35</v>
      </c>
      <c r="V338" s="1">
        <v>87323.1</v>
      </c>
      <c r="W338">
        <v>177.68</v>
      </c>
      <c r="X338" s="1">
        <v>174283.83</v>
      </c>
      <c r="Y338">
        <v>0.78759999999999997</v>
      </c>
      <c r="Z338">
        <v>0.18060000000000001</v>
      </c>
      <c r="AA338">
        <v>3.1800000000000002E-2</v>
      </c>
      <c r="AB338">
        <v>0.21240000000000001</v>
      </c>
      <c r="AC338">
        <v>174.28</v>
      </c>
      <c r="AD338" s="1">
        <v>7176.63</v>
      </c>
      <c r="AE338">
        <v>868.23</v>
      </c>
      <c r="AF338" s="13">
        <v>180393.08</v>
      </c>
      <c r="AG338" s="79" t="s">
        <v>759</v>
      </c>
      <c r="AH338" s="1">
        <v>41210</v>
      </c>
      <c r="AI338" s="1">
        <v>70790.98</v>
      </c>
      <c r="AJ338">
        <v>67.66</v>
      </c>
      <c r="AK338">
        <v>39.42</v>
      </c>
      <c r="AL338">
        <v>42.94</v>
      </c>
      <c r="AM338">
        <v>4.46</v>
      </c>
      <c r="AN338">
        <v>0</v>
      </c>
      <c r="AO338">
        <v>0.76890000000000003</v>
      </c>
      <c r="AP338" s="1">
        <v>1324.9</v>
      </c>
      <c r="AQ338" s="1">
        <v>1926.19</v>
      </c>
      <c r="AR338" s="1">
        <v>6287.77</v>
      </c>
      <c r="AS338">
        <v>702.55</v>
      </c>
      <c r="AT338">
        <v>322.12</v>
      </c>
      <c r="AU338" s="1">
        <v>10563.52</v>
      </c>
      <c r="AV338" s="1">
        <v>3992.58</v>
      </c>
      <c r="AW338">
        <v>0.3382</v>
      </c>
      <c r="AX338" s="1">
        <v>6423.7</v>
      </c>
      <c r="AY338">
        <v>0.54410000000000003</v>
      </c>
      <c r="AZ338">
        <v>897.15</v>
      </c>
      <c r="BA338">
        <v>7.5999999999999998E-2</v>
      </c>
      <c r="BB338">
        <v>493.38</v>
      </c>
      <c r="BC338">
        <v>4.1799999999999997E-2</v>
      </c>
      <c r="BD338" s="1">
        <v>11806.81</v>
      </c>
      <c r="BE338" s="1">
        <v>2487.6999999999998</v>
      </c>
      <c r="BF338">
        <v>0.36749999999999999</v>
      </c>
      <c r="BG338">
        <v>0.57989999999999997</v>
      </c>
      <c r="BH338">
        <v>0.23699999999999999</v>
      </c>
      <c r="BI338">
        <v>0.1351</v>
      </c>
      <c r="BJ338">
        <v>3.1699999999999999E-2</v>
      </c>
      <c r="BK338">
        <v>1.6400000000000001E-2</v>
      </c>
    </row>
    <row r="339" spans="1:63" x14ac:dyDescent="0.25">
      <c r="A339" t="s">
        <v>338</v>
      </c>
      <c r="B339">
        <v>50633</v>
      </c>
      <c r="C339">
        <v>73.569999999999993</v>
      </c>
      <c r="D339">
        <v>9.99</v>
      </c>
      <c r="E339">
        <v>734.94</v>
      </c>
      <c r="F339">
        <v>673.58</v>
      </c>
      <c r="G339">
        <v>3.8999999999999998E-3</v>
      </c>
      <c r="H339">
        <v>1.1000000000000001E-3</v>
      </c>
      <c r="I339">
        <v>5.5999999999999999E-3</v>
      </c>
      <c r="J339">
        <v>1.6000000000000001E-3</v>
      </c>
      <c r="K339">
        <v>2.9899999999999999E-2</v>
      </c>
      <c r="L339">
        <v>0.93799999999999994</v>
      </c>
      <c r="M339">
        <v>0.02</v>
      </c>
      <c r="N339">
        <v>0.42370000000000002</v>
      </c>
      <c r="O339">
        <v>3.0999999999999999E-3</v>
      </c>
      <c r="P339">
        <v>0.13439999999999999</v>
      </c>
      <c r="Q339" s="1">
        <v>48604.9</v>
      </c>
      <c r="R339">
        <v>0.34379999999999999</v>
      </c>
      <c r="S339">
        <v>0.15740000000000001</v>
      </c>
      <c r="T339">
        <v>0.49869999999999998</v>
      </c>
      <c r="U339">
        <v>7.99</v>
      </c>
      <c r="V339" s="1">
        <v>59440.77</v>
      </c>
      <c r="W339">
        <v>88.18</v>
      </c>
      <c r="X339" s="1">
        <v>155146.98000000001</v>
      </c>
      <c r="Y339">
        <v>0.86229999999999996</v>
      </c>
      <c r="Z339">
        <v>8.2199999999999995E-2</v>
      </c>
      <c r="AA339">
        <v>5.5500000000000001E-2</v>
      </c>
      <c r="AB339">
        <v>0.13769999999999999</v>
      </c>
      <c r="AC339">
        <v>155.15</v>
      </c>
      <c r="AD339" s="1">
        <v>4090.33</v>
      </c>
      <c r="AE339">
        <v>526.46</v>
      </c>
      <c r="AF339" s="13">
        <v>132857.56</v>
      </c>
      <c r="AG339" s="79" t="s">
        <v>759</v>
      </c>
      <c r="AH339" s="1">
        <v>33137</v>
      </c>
      <c r="AI339" s="1">
        <v>49150.15</v>
      </c>
      <c r="AJ339">
        <v>42.78</v>
      </c>
      <c r="AK339">
        <v>24.84</v>
      </c>
      <c r="AL339">
        <v>30.15</v>
      </c>
      <c r="AM339">
        <v>4.29</v>
      </c>
      <c r="AN339" s="1">
        <v>1360.17</v>
      </c>
      <c r="AO339">
        <v>1.3715999999999999</v>
      </c>
      <c r="AP339" s="1">
        <v>1634.4</v>
      </c>
      <c r="AQ339" s="1">
        <v>2085.4299999999998</v>
      </c>
      <c r="AR339" s="1">
        <v>6037.22</v>
      </c>
      <c r="AS339">
        <v>508.8</v>
      </c>
      <c r="AT339">
        <v>339.28</v>
      </c>
      <c r="AU339" s="1">
        <v>10605.14</v>
      </c>
      <c r="AV339" s="1">
        <v>6837.84</v>
      </c>
      <c r="AW339">
        <v>0.49199999999999999</v>
      </c>
      <c r="AX339" s="1">
        <v>4872.25</v>
      </c>
      <c r="AY339">
        <v>0.35049999999999998</v>
      </c>
      <c r="AZ339" s="1">
        <v>1392.62</v>
      </c>
      <c r="BA339">
        <v>0.1002</v>
      </c>
      <c r="BB339">
        <v>796.25</v>
      </c>
      <c r="BC339">
        <v>5.7299999999999997E-2</v>
      </c>
      <c r="BD339" s="1">
        <v>13898.96</v>
      </c>
      <c r="BE339" s="1">
        <v>5093.54</v>
      </c>
      <c r="BF339">
        <v>1.6656</v>
      </c>
      <c r="BG339">
        <v>0.50480000000000003</v>
      </c>
      <c r="BH339">
        <v>0.21049999999999999</v>
      </c>
      <c r="BI339">
        <v>0.22720000000000001</v>
      </c>
      <c r="BJ339">
        <v>3.6700000000000003E-2</v>
      </c>
      <c r="BK339">
        <v>2.07E-2</v>
      </c>
    </row>
    <row r="340" spans="1:63" x14ac:dyDescent="0.25">
      <c r="A340" t="s">
        <v>339</v>
      </c>
      <c r="B340">
        <v>49361</v>
      </c>
      <c r="C340">
        <v>67.099999999999994</v>
      </c>
      <c r="D340">
        <v>10.57</v>
      </c>
      <c r="E340">
        <v>709.25</v>
      </c>
      <c r="F340">
        <v>753</v>
      </c>
      <c r="G340">
        <v>2.3E-3</v>
      </c>
      <c r="H340">
        <v>1.1999999999999999E-3</v>
      </c>
      <c r="I340">
        <v>4.4999999999999997E-3</v>
      </c>
      <c r="J340">
        <v>4.0000000000000002E-4</v>
      </c>
      <c r="K340">
        <v>1.15E-2</v>
      </c>
      <c r="L340">
        <v>0.97119999999999995</v>
      </c>
      <c r="M340">
        <v>8.8999999999999999E-3</v>
      </c>
      <c r="N340">
        <v>0.2109</v>
      </c>
      <c r="O340">
        <v>2E-3</v>
      </c>
      <c r="P340">
        <v>0.10440000000000001</v>
      </c>
      <c r="Q340" s="1">
        <v>52657.42</v>
      </c>
      <c r="R340">
        <v>0.2462</v>
      </c>
      <c r="S340">
        <v>0.16789999999999999</v>
      </c>
      <c r="T340">
        <v>0.58589999999999998</v>
      </c>
      <c r="U340">
        <v>6.43</v>
      </c>
      <c r="V340" s="1">
        <v>63167.5</v>
      </c>
      <c r="W340">
        <v>107.78</v>
      </c>
      <c r="X340" s="1">
        <v>153375.45000000001</v>
      </c>
      <c r="Y340">
        <v>0.92230000000000001</v>
      </c>
      <c r="Z340">
        <v>4.2999999999999997E-2</v>
      </c>
      <c r="AA340">
        <v>3.4700000000000002E-2</v>
      </c>
      <c r="AB340">
        <v>7.7700000000000005E-2</v>
      </c>
      <c r="AC340">
        <v>153.38</v>
      </c>
      <c r="AD340" s="1">
        <v>3567.98</v>
      </c>
      <c r="AE340">
        <v>490.69</v>
      </c>
      <c r="AF340" s="13">
        <v>117807.97</v>
      </c>
      <c r="AG340" s="79" t="s">
        <v>759</v>
      </c>
      <c r="AH340" s="1">
        <v>35924</v>
      </c>
      <c r="AI340" s="1">
        <v>56091.16</v>
      </c>
      <c r="AJ340">
        <v>34.22</v>
      </c>
      <c r="AK340">
        <v>22.56</v>
      </c>
      <c r="AL340">
        <v>26.49</v>
      </c>
      <c r="AM340">
        <v>5.09</v>
      </c>
      <c r="AN340" s="1">
        <v>1603.22</v>
      </c>
      <c r="AO340">
        <v>1.4301999999999999</v>
      </c>
      <c r="AP340" s="1">
        <v>1269.24</v>
      </c>
      <c r="AQ340" s="1">
        <v>1813.76</v>
      </c>
      <c r="AR340" s="1">
        <v>5799.39</v>
      </c>
      <c r="AS340">
        <v>391.85</v>
      </c>
      <c r="AT340">
        <v>357.06</v>
      </c>
      <c r="AU340" s="1">
        <v>9631.2999999999993</v>
      </c>
      <c r="AV340" s="1">
        <v>6006.24</v>
      </c>
      <c r="AW340">
        <v>0.4945</v>
      </c>
      <c r="AX340" s="1">
        <v>4101.53</v>
      </c>
      <c r="AY340">
        <v>0.3377</v>
      </c>
      <c r="AZ340" s="1">
        <v>1544.35</v>
      </c>
      <c r="BA340">
        <v>0.12709999999999999</v>
      </c>
      <c r="BB340">
        <v>494.92</v>
      </c>
      <c r="BC340">
        <v>4.07E-2</v>
      </c>
      <c r="BD340" s="1">
        <v>12147.03</v>
      </c>
      <c r="BE340" s="1">
        <v>5981.33</v>
      </c>
      <c r="BF340">
        <v>1.8183</v>
      </c>
      <c r="BG340">
        <v>0.54449999999999998</v>
      </c>
      <c r="BH340">
        <v>0.2155</v>
      </c>
      <c r="BI340">
        <v>0.16969999999999999</v>
      </c>
      <c r="BJ340">
        <v>3.7699999999999997E-2</v>
      </c>
      <c r="BK340">
        <v>3.2599999999999997E-2</v>
      </c>
    </row>
    <row r="341" spans="1:63" x14ac:dyDescent="0.25">
      <c r="A341" t="s">
        <v>340</v>
      </c>
      <c r="B341">
        <v>45518</v>
      </c>
      <c r="C341">
        <v>82.19</v>
      </c>
      <c r="D341">
        <v>17.170000000000002</v>
      </c>
      <c r="E341" s="1">
        <v>1411.19</v>
      </c>
      <c r="F341" s="1">
        <v>1370.77</v>
      </c>
      <c r="G341">
        <v>2.0999999999999999E-3</v>
      </c>
      <c r="H341">
        <v>2.9999999999999997E-4</v>
      </c>
      <c r="I341">
        <v>6.3E-3</v>
      </c>
      <c r="J341">
        <v>8.9999999999999998E-4</v>
      </c>
      <c r="K341">
        <v>1.3599999999999999E-2</v>
      </c>
      <c r="L341">
        <v>0.95799999999999996</v>
      </c>
      <c r="M341">
        <v>1.8700000000000001E-2</v>
      </c>
      <c r="N341">
        <v>0.43580000000000002</v>
      </c>
      <c r="O341">
        <v>1E-3</v>
      </c>
      <c r="P341">
        <v>0.1343</v>
      </c>
      <c r="Q341" s="1">
        <v>50917.08</v>
      </c>
      <c r="R341">
        <v>0.28349999999999997</v>
      </c>
      <c r="S341">
        <v>0.16850000000000001</v>
      </c>
      <c r="T341">
        <v>0.54800000000000004</v>
      </c>
      <c r="U341">
        <v>11.5</v>
      </c>
      <c r="V341" s="1">
        <v>65588.009999999995</v>
      </c>
      <c r="W341">
        <v>118.41</v>
      </c>
      <c r="X341" s="1">
        <v>122472.22</v>
      </c>
      <c r="Y341">
        <v>0.87890000000000001</v>
      </c>
      <c r="Z341">
        <v>6.5500000000000003E-2</v>
      </c>
      <c r="AA341">
        <v>5.5599999999999997E-2</v>
      </c>
      <c r="AB341">
        <v>0.1211</v>
      </c>
      <c r="AC341">
        <v>122.47</v>
      </c>
      <c r="AD341" s="1">
        <v>3106.14</v>
      </c>
      <c r="AE341">
        <v>426.59</v>
      </c>
      <c r="AF341" s="13">
        <v>113558.27</v>
      </c>
      <c r="AG341" s="79" t="s">
        <v>759</v>
      </c>
      <c r="AH341" s="1">
        <v>32422</v>
      </c>
      <c r="AI341" s="1">
        <v>48379.44</v>
      </c>
      <c r="AJ341">
        <v>38.090000000000003</v>
      </c>
      <c r="AK341">
        <v>24.42</v>
      </c>
      <c r="AL341">
        <v>28.11</v>
      </c>
      <c r="AM341">
        <v>4.0199999999999996</v>
      </c>
      <c r="AN341">
        <v>767.51</v>
      </c>
      <c r="AO341">
        <v>1.022</v>
      </c>
      <c r="AP341" s="1">
        <v>1318.57</v>
      </c>
      <c r="AQ341" s="1">
        <v>2144.35</v>
      </c>
      <c r="AR341" s="1">
        <v>5555.1</v>
      </c>
      <c r="AS341">
        <v>463.19</v>
      </c>
      <c r="AT341">
        <v>295.25</v>
      </c>
      <c r="AU341" s="1">
        <v>9776.4599999999991</v>
      </c>
      <c r="AV341" s="1">
        <v>6417.47</v>
      </c>
      <c r="AW341">
        <v>0.57089999999999996</v>
      </c>
      <c r="AX341" s="1">
        <v>2907.86</v>
      </c>
      <c r="AY341">
        <v>0.25869999999999999</v>
      </c>
      <c r="AZ341" s="1">
        <v>1143.6199999999999</v>
      </c>
      <c r="BA341">
        <v>0.1017</v>
      </c>
      <c r="BB341">
        <v>772.49</v>
      </c>
      <c r="BC341">
        <v>6.8699999999999997E-2</v>
      </c>
      <c r="BD341" s="1">
        <v>11241.44</v>
      </c>
      <c r="BE341" s="1">
        <v>5556.56</v>
      </c>
      <c r="BF341">
        <v>1.9521999999999999</v>
      </c>
      <c r="BG341">
        <v>0.5252</v>
      </c>
      <c r="BH341">
        <v>0.22359999999999999</v>
      </c>
      <c r="BI341">
        <v>0.19570000000000001</v>
      </c>
      <c r="BJ341">
        <v>3.7400000000000003E-2</v>
      </c>
      <c r="BK341">
        <v>1.8200000000000001E-2</v>
      </c>
    </row>
    <row r="342" spans="1:63" x14ac:dyDescent="0.25">
      <c r="A342" t="s">
        <v>341</v>
      </c>
      <c r="B342">
        <v>49890</v>
      </c>
      <c r="C342">
        <v>106.76</v>
      </c>
      <c r="D342">
        <v>16.43</v>
      </c>
      <c r="E342" s="1">
        <v>1754.11</v>
      </c>
      <c r="F342" s="1">
        <v>1654.5</v>
      </c>
      <c r="G342">
        <v>2.8999999999999998E-3</v>
      </c>
      <c r="H342">
        <v>5.0000000000000001E-4</v>
      </c>
      <c r="I342">
        <v>6.7000000000000002E-3</v>
      </c>
      <c r="J342">
        <v>8.9999999999999998E-4</v>
      </c>
      <c r="K342">
        <v>1.34E-2</v>
      </c>
      <c r="L342">
        <v>0.95709999999999995</v>
      </c>
      <c r="M342">
        <v>1.84E-2</v>
      </c>
      <c r="N342">
        <v>0.45550000000000002</v>
      </c>
      <c r="O342">
        <v>5.0000000000000001E-3</v>
      </c>
      <c r="P342">
        <v>0.13500000000000001</v>
      </c>
      <c r="Q342" s="1">
        <v>51204.33</v>
      </c>
      <c r="R342">
        <v>0.25929999999999997</v>
      </c>
      <c r="S342">
        <v>0.17050000000000001</v>
      </c>
      <c r="T342">
        <v>0.57020000000000004</v>
      </c>
      <c r="U342">
        <v>12.71</v>
      </c>
      <c r="V342" s="1">
        <v>67260.259999999995</v>
      </c>
      <c r="W342">
        <v>133.06</v>
      </c>
      <c r="X342" s="1">
        <v>134662.82999999999</v>
      </c>
      <c r="Y342">
        <v>0.81720000000000004</v>
      </c>
      <c r="Z342">
        <v>0.11849999999999999</v>
      </c>
      <c r="AA342">
        <v>6.4299999999999996E-2</v>
      </c>
      <c r="AB342">
        <v>0.18279999999999999</v>
      </c>
      <c r="AC342">
        <v>134.66</v>
      </c>
      <c r="AD342" s="1">
        <v>3572.61</v>
      </c>
      <c r="AE342">
        <v>466.54</v>
      </c>
      <c r="AF342" s="13">
        <v>125702.38</v>
      </c>
      <c r="AG342" s="79" t="s">
        <v>759</v>
      </c>
      <c r="AH342" s="1">
        <v>31798</v>
      </c>
      <c r="AI342" s="1">
        <v>48701.78</v>
      </c>
      <c r="AJ342">
        <v>39.799999999999997</v>
      </c>
      <c r="AK342">
        <v>25.09</v>
      </c>
      <c r="AL342">
        <v>28.86</v>
      </c>
      <c r="AM342">
        <v>4.0999999999999996</v>
      </c>
      <c r="AN342" s="1">
        <v>1297.3</v>
      </c>
      <c r="AO342">
        <v>1.0305</v>
      </c>
      <c r="AP342" s="1">
        <v>1295.72</v>
      </c>
      <c r="AQ342" s="1">
        <v>2168.64</v>
      </c>
      <c r="AR342" s="1">
        <v>5628.33</v>
      </c>
      <c r="AS342">
        <v>490.77</v>
      </c>
      <c r="AT342">
        <v>224.88</v>
      </c>
      <c r="AU342" s="1">
        <v>9808.35</v>
      </c>
      <c r="AV342" s="1">
        <v>6053.38</v>
      </c>
      <c r="AW342">
        <v>0.51670000000000005</v>
      </c>
      <c r="AX342" s="1">
        <v>3722.34</v>
      </c>
      <c r="AY342">
        <v>0.31769999999999998</v>
      </c>
      <c r="AZ342" s="1">
        <v>1151.08</v>
      </c>
      <c r="BA342">
        <v>9.8299999999999998E-2</v>
      </c>
      <c r="BB342">
        <v>788.07</v>
      </c>
      <c r="BC342">
        <v>6.7299999999999999E-2</v>
      </c>
      <c r="BD342" s="1">
        <v>11714.86</v>
      </c>
      <c r="BE342" s="1">
        <v>4889.33</v>
      </c>
      <c r="BF342">
        <v>1.5859000000000001</v>
      </c>
      <c r="BG342">
        <v>0.51990000000000003</v>
      </c>
      <c r="BH342">
        <v>0.21629999999999999</v>
      </c>
      <c r="BI342">
        <v>0.20369999999999999</v>
      </c>
      <c r="BJ342">
        <v>3.7600000000000001E-2</v>
      </c>
      <c r="BK342">
        <v>2.24E-2</v>
      </c>
    </row>
    <row r="343" spans="1:63" x14ac:dyDescent="0.25">
      <c r="A343" t="s">
        <v>342</v>
      </c>
      <c r="B343">
        <v>49627</v>
      </c>
      <c r="C343">
        <v>87.24</v>
      </c>
      <c r="D343">
        <v>14.92</v>
      </c>
      <c r="E343" s="1">
        <v>1301.52</v>
      </c>
      <c r="F343" s="1">
        <v>1296.53</v>
      </c>
      <c r="G343">
        <v>2.3999999999999998E-3</v>
      </c>
      <c r="H343">
        <v>6.9999999999999999E-4</v>
      </c>
      <c r="I343">
        <v>5.7999999999999996E-3</v>
      </c>
      <c r="J343">
        <v>1E-3</v>
      </c>
      <c r="K343">
        <v>1.17E-2</v>
      </c>
      <c r="L343">
        <v>0.96109999999999995</v>
      </c>
      <c r="M343">
        <v>1.7299999999999999E-2</v>
      </c>
      <c r="N343">
        <v>0.42180000000000001</v>
      </c>
      <c r="O343">
        <v>5.9999999999999995E-4</v>
      </c>
      <c r="P343">
        <v>0.13600000000000001</v>
      </c>
      <c r="Q343" s="1">
        <v>51491.38</v>
      </c>
      <c r="R343">
        <v>0.26469999999999999</v>
      </c>
      <c r="S343">
        <v>0.1807</v>
      </c>
      <c r="T343">
        <v>0.55459999999999998</v>
      </c>
      <c r="U343">
        <v>10.62</v>
      </c>
      <c r="V343" s="1">
        <v>67277.94</v>
      </c>
      <c r="W343">
        <v>118.02</v>
      </c>
      <c r="X343" s="1">
        <v>114638.19</v>
      </c>
      <c r="Y343">
        <v>0.91010000000000002</v>
      </c>
      <c r="Z343">
        <v>4.82E-2</v>
      </c>
      <c r="AA343">
        <v>4.1700000000000001E-2</v>
      </c>
      <c r="AB343">
        <v>8.9899999999999994E-2</v>
      </c>
      <c r="AC343">
        <v>114.64</v>
      </c>
      <c r="AD343" s="1">
        <v>2743.64</v>
      </c>
      <c r="AE343">
        <v>397.14</v>
      </c>
      <c r="AF343" s="13">
        <v>104597.99</v>
      </c>
      <c r="AG343" s="79" t="s">
        <v>759</v>
      </c>
      <c r="AH343" s="1">
        <v>33783</v>
      </c>
      <c r="AI343" s="1">
        <v>50091.07</v>
      </c>
      <c r="AJ343">
        <v>32.28</v>
      </c>
      <c r="AK343">
        <v>23.48</v>
      </c>
      <c r="AL343">
        <v>25.86</v>
      </c>
      <c r="AM343">
        <v>4.3099999999999996</v>
      </c>
      <c r="AN343" s="1">
        <v>1021.59</v>
      </c>
      <c r="AO343">
        <v>0.96109999999999995</v>
      </c>
      <c r="AP343" s="1">
        <v>1264.1500000000001</v>
      </c>
      <c r="AQ343" s="1">
        <v>2116.75</v>
      </c>
      <c r="AR343" s="1">
        <v>5406.38</v>
      </c>
      <c r="AS343">
        <v>463.74</v>
      </c>
      <c r="AT343">
        <v>276.16000000000003</v>
      </c>
      <c r="AU343" s="1">
        <v>9527.17</v>
      </c>
      <c r="AV343" s="1">
        <v>6761.38</v>
      </c>
      <c r="AW343">
        <v>0.59730000000000005</v>
      </c>
      <c r="AX343" s="1">
        <v>2580.52</v>
      </c>
      <c r="AY343">
        <v>0.22800000000000001</v>
      </c>
      <c r="AZ343" s="1">
        <v>1226.22</v>
      </c>
      <c r="BA343">
        <v>0.10829999999999999</v>
      </c>
      <c r="BB343">
        <v>751.56</v>
      </c>
      <c r="BC343">
        <v>6.6400000000000001E-2</v>
      </c>
      <c r="BD343" s="1">
        <v>11319.68</v>
      </c>
      <c r="BE343" s="1">
        <v>6235.42</v>
      </c>
      <c r="BF343">
        <v>2.2932000000000001</v>
      </c>
      <c r="BG343">
        <v>0.52329999999999999</v>
      </c>
      <c r="BH343">
        <v>0.21329999999999999</v>
      </c>
      <c r="BI343">
        <v>0.2036</v>
      </c>
      <c r="BJ343">
        <v>4.0500000000000001E-2</v>
      </c>
      <c r="BK343">
        <v>1.9300000000000001E-2</v>
      </c>
    </row>
    <row r="344" spans="1:63" x14ac:dyDescent="0.25">
      <c r="A344" t="s">
        <v>343</v>
      </c>
      <c r="B344">
        <v>45948</v>
      </c>
      <c r="C344">
        <v>57.19</v>
      </c>
      <c r="D344">
        <v>20.56</v>
      </c>
      <c r="E344" s="1">
        <v>1175.69</v>
      </c>
      <c r="F344" s="1">
        <v>1137.54</v>
      </c>
      <c r="G344">
        <v>7.0000000000000001E-3</v>
      </c>
      <c r="H344">
        <v>4.0000000000000002E-4</v>
      </c>
      <c r="I344">
        <v>6.4000000000000003E-3</v>
      </c>
      <c r="J344">
        <v>1.1000000000000001E-3</v>
      </c>
      <c r="K344">
        <v>1.5900000000000001E-2</v>
      </c>
      <c r="L344">
        <v>0.95109999999999995</v>
      </c>
      <c r="M344">
        <v>1.7999999999999999E-2</v>
      </c>
      <c r="N344">
        <v>0.2261</v>
      </c>
      <c r="O344">
        <v>4.0000000000000001E-3</v>
      </c>
      <c r="P344">
        <v>0.10249999999999999</v>
      </c>
      <c r="Q344" s="1">
        <v>54183.55</v>
      </c>
      <c r="R344">
        <v>0.27579999999999999</v>
      </c>
      <c r="S344">
        <v>0.1794</v>
      </c>
      <c r="T344">
        <v>0.54490000000000005</v>
      </c>
      <c r="U344">
        <v>8.25</v>
      </c>
      <c r="V344" s="1">
        <v>75055.850000000006</v>
      </c>
      <c r="W344">
        <v>138.56</v>
      </c>
      <c r="X344" s="1">
        <v>176295.24</v>
      </c>
      <c r="Y344">
        <v>0.82720000000000005</v>
      </c>
      <c r="Z344">
        <v>0.1051</v>
      </c>
      <c r="AA344">
        <v>6.7699999999999996E-2</v>
      </c>
      <c r="AB344">
        <v>0.17280000000000001</v>
      </c>
      <c r="AC344">
        <v>176.3</v>
      </c>
      <c r="AD344" s="1">
        <v>5567.62</v>
      </c>
      <c r="AE344">
        <v>664.84</v>
      </c>
      <c r="AF344" s="13">
        <v>172497.86</v>
      </c>
      <c r="AG344" s="79" t="s">
        <v>759</v>
      </c>
      <c r="AH344" s="1">
        <v>37964</v>
      </c>
      <c r="AI344" s="1">
        <v>64208.39</v>
      </c>
      <c r="AJ344">
        <v>48.23</v>
      </c>
      <c r="AK344">
        <v>29.62</v>
      </c>
      <c r="AL344">
        <v>32.799999999999997</v>
      </c>
      <c r="AM344">
        <v>4.72</v>
      </c>
      <c r="AN344" s="1">
        <v>1681.14</v>
      </c>
      <c r="AO344">
        <v>1.0382</v>
      </c>
      <c r="AP344" s="1">
        <v>1454.32</v>
      </c>
      <c r="AQ344" s="1">
        <v>1921.62</v>
      </c>
      <c r="AR344" s="1">
        <v>5707.49</v>
      </c>
      <c r="AS344">
        <v>440.12</v>
      </c>
      <c r="AT344">
        <v>302.79000000000002</v>
      </c>
      <c r="AU344" s="1">
        <v>9826.33</v>
      </c>
      <c r="AV344" s="1">
        <v>4464.04</v>
      </c>
      <c r="AW344">
        <v>0.37359999999999999</v>
      </c>
      <c r="AX344" s="1">
        <v>5831.26</v>
      </c>
      <c r="AY344">
        <v>0.48799999999999999</v>
      </c>
      <c r="AZ344" s="1">
        <v>1186.57</v>
      </c>
      <c r="BA344">
        <v>9.9299999999999999E-2</v>
      </c>
      <c r="BB344">
        <v>467.29</v>
      </c>
      <c r="BC344">
        <v>3.9100000000000003E-2</v>
      </c>
      <c r="BD344" s="1">
        <v>11949.17</v>
      </c>
      <c r="BE344" s="1">
        <v>3291.61</v>
      </c>
      <c r="BF344">
        <v>0.64870000000000005</v>
      </c>
      <c r="BG344">
        <v>0.53639999999999999</v>
      </c>
      <c r="BH344">
        <v>0.20660000000000001</v>
      </c>
      <c r="BI344">
        <v>0.18870000000000001</v>
      </c>
      <c r="BJ344">
        <v>3.9899999999999998E-2</v>
      </c>
      <c r="BK344">
        <v>2.8299999999999999E-2</v>
      </c>
    </row>
    <row r="345" spans="1:63" x14ac:dyDescent="0.25">
      <c r="A345" t="s">
        <v>344</v>
      </c>
      <c r="B345">
        <v>46672</v>
      </c>
      <c r="C345">
        <v>84.48</v>
      </c>
      <c r="D345">
        <v>9.8000000000000007</v>
      </c>
      <c r="E345">
        <v>827.54</v>
      </c>
      <c r="F345">
        <v>796.19</v>
      </c>
      <c r="G345">
        <v>3.0999999999999999E-3</v>
      </c>
      <c r="H345">
        <v>1E-4</v>
      </c>
      <c r="I345">
        <v>5.7000000000000002E-3</v>
      </c>
      <c r="J345">
        <v>1.1999999999999999E-3</v>
      </c>
      <c r="K345">
        <v>4.6899999999999997E-2</v>
      </c>
      <c r="L345">
        <v>0.91710000000000003</v>
      </c>
      <c r="M345">
        <v>2.5999999999999999E-2</v>
      </c>
      <c r="N345">
        <v>0.45610000000000001</v>
      </c>
      <c r="O345">
        <v>4.4999999999999997E-3</v>
      </c>
      <c r="P345">
        <v>0.1472</v>
      </c>
      <c r="Q345" s="1">
        <v>49726.25</v>
      </c>
      <c r="R345">
        <v>0.34760000000000002</v>
      </c>
      <c r="S345">
        <v>0.15989999999999999</v>
      </c>
      <c r="T345">
        <v>0.49249999999999999</v>
      </c>
      <c r="U345">
        <v>8.6</v>
      </c>
      <c r="V345" s="1">
        <v>59175.82</v>
      </c>
      <c r="W345">
        <v>92.55</v>
      </c>
      <c r="X345" s="1">
        <v>138399.07</v>
      </c>
      <c r="Y345">
        <v>0.90190000000000003</v>
      </c>
      <c r="Z345">
        <v>5.45E-2</v>
      </c>
      <c r="AA345">
        <v>4.36E-2</v>
      </c>
      <c r="AB345">
        <v>9.8100000000000007E-2</v>
      </c>
      <c r="AC345">
        <v>138.4</v>
      </c>
      <c r="AD345" s="1">
        <v>3305.94</v>
      </c>
      <c r="AE345">
        <v>440.41</v>
      </c>
      <c r="AF345" s="13">
        <v>112592.3</v>
      </c>
      <c r="AG345" s="79" t="s">
        <v>759</v>
      </c>
      <c r="AH345" s="1">
        <v>31887</v>
      </c>
      <c r="AI345" s="1">
        <v>46365.43</v>
      </c>
      <c r="AJ345">
        <v>38.35</v>
      </c>
      <c r="AK345">
        <v>22.88</v>
      </c>
      <c r="AL345">
        <v>28.91</v>
      </c>
      <c r="AM345">
        <v>4.4000000000000004</v>
      </c>
      <c r="AN345" s="1">
        <v>1202.25</v>
      </c>
      <c r="AO345">
        <v>1.5423</v>
      </c>
      <c r="AP345" s="1">
        <v>1444.54</v>
      </c>
      <c r="AQ345" s="1">
        <v>2150.89</v>
      </c>
      <c r="AR345" s="1">
        <v>6020.34</v>
      </c>
      <c r="AS345">
        <v>477.86</v>
      </c>
      <c r="AT345">
        <v>266.55</v>
      </c>
      <c r="AU345" s="1">
        <v>10360.17</v>
      </c>
      <c r="AV345" s="1">
        <v>7312.84</v>
      </c>
      <c r="AW345">
        <v>0.5544</v>
      </c>
      <c r="AX345" s="1">
        <v>3763.47</v>
      </c>
      <c r="AY345">
        <v>0.2853</v>
      </c>
      <c r="AZ345" s="1">
        <v>1273.25</v>
      </c>
      <c r="BA345">
        <v>9.6500000000000002E-2</v>
      </c>
      <c r="BB345">
        <v>841.67</v>
      </c>
      <c r="BC345">
        <v>6.3799999999999996E-2</v>
      </c>
      <c r="BD345" s="1">
        <v>13191.23</v>
      </c>
      <c r="BE345" s="1">
        <v>6265.34</v>
      </c>
      <c r="BF345">
        <v>2.4868999999999999</v>
      </c>
      <c r="BG345">
        <v>0.51859999999999995</v>
      </c>
      <c r="BH345">
        <v>0.2127</v>
      </c>
      <c r="BI345">
        <v>0.2132</v>
      </c>
      <c r="BJ345">
        <v>3.5999999999999997E-2</v>
      </c>
      <c r="BK345">
        <v>1.95E-2</v>
      </c>
    </row>
    <row r="346" spans="1:63" x14ac:dyDescent="0.25">
      <c r="A346" t="s">
        <v>345</v>
      </c>
      <c r="B346">
        <v>50039</v>
      </c>
      <c r="C346">
        <v>82.33</v>
      </c>
      <c r="D346">
        <v>12.55</v>
      </c>
      <c r="E346" s="1">
        <v>1033.3399999999999</v>
      </c>
      <c r="F346" s="1">
        <v>1043.46</v>
      </c>
      <c r="G346">
        <v>2.8E-3</v>
      </c>
      <c r="H346">
        <v>5.9999999999999995E-4</v>
      </c>
      <c r="I346">
        <v>3.0999999999999999E-3</v>
      </c>
      <c r="J346">
        <v>4.0000000000000002E-4</v>
      </c>
      <c r="K346">
        <v>7.3000000000000001E-3</v>
      </c>
      <c r="L346">
        <v>0.97419999999999995</v>
      </c>
      <c r="M346">
        <v>1.15E-2</v>
      </c>
      <c r="N346">
        <v>0.38669999999999999</v>
      </c>
      <c r="O346">
        <v>8.9999999999999998E-4</v>
      </c>
      <c r="P346">
        <v>0.12989999999999999</v>
      </c>
      <c r="Q346" s="1">
        <v>50673.05</v>
      </c>
      <c r="R346">
        <v>0.27</v>
      </c>
      <c r="S346">
        <v>0.17699999999999999</v>
      </c>
      <c r="T346">
        <v>0.55300000000000005</v>
      </c>
      <c r="U346">
        <v>9.1300000000000008</v>
      </c>
      <c r="V346" s="1">
        <v>62850.16</v>
      </c>
      <c r="W346">
        <v>108.85</v>
      </c>
      <c r="X346" s="1">
        <v>146774.87</v>
      </c>
      <c r="Y346">
        <v>0.79320000000000002</v>
      </c>
      <c r="Z346">
        <v>0.1348</v>
      </c>
      <c r="AA346">
        <v>7.1999999999999995E-2</v>
      </c>
      <c r="AB346">
        <v>0.20680000000000001</v>
      </c>
      <c r="AC346">
        <v>146.77000000000001</v>
      </c>
      <c r="AD346" s="1">
        <v>4337.96</v>
      </c>
      <c r="AE346">
        <v>526.70000000000005</v>
      </c>
      <c r="AF346" s="13">
        <v>128648.55</v>
      </c>
      <c r="AG346" s="79" t="s">
        <v>759</v>
      </c>
      <c r="AH346" s="1">
        <v>32421</v>
      </c>
      <c r="AI346" s="1">
        <v>52645.99</v>
      </c>
      <c r="AJ346">
        <v>45.84</v>
      </c>
      <c r="AK346">
        <v>28.07</v>
      </c>
      <c r="AL346">
        <v>31.89</v>
      </c>
      <c r="AM346">
        <v>4.42</v>
      </c>
      <c r="AN346" s="1">
        <v>1459.04</v>
      </c>
      <c r="AO346">
        <v>0.99970000000000003</v>
      </c>
      <c r="AP346" s="1">
        <v>1337.32</v>
      </c>
      <c r="AQ346" s="1">
        <v>1976.76</v>
      </c>
      <c r="AR346" s="1">
        <v>5562.57</v>
      </c>
      <c r="AS346">
        <v>510.89</v>
      </c>
      <c r="AT346">
        <v>276.54000000000002</v>
      </c>
      <c r="AU346" s="1">
        <v>9664.09</v>
      </c>
      <c r="AV346" s="1">
        <v>5730.27</v>
      </c>
      <c r="AW346">
        <v>0.48799999999999999</v>
      </c>
      <c r="AX346" s="1">
        <v>3834.81</v>
      </c>
      <c r="AY346">
        <v>0.3266</v>
      </c>
      <c r="AZ346" s="1">
        <v>1428.86</v>
      </c>
      <c r="BA346">
        <v>0.1217</v>
      </c>
      <c r="BB346">
        <v>748.22</v>
      </c>
      <c r="BC346">
        <v>6.3700000000000007E-2</v>
      </c>
      <c r="BD346" s="1">
        <v>11742.16</v>
      </c>
      <c r="BE346" s="1">
        <v>5182.74</v>
      </c>
      <c r="BF346">
        <v>1.4044000000000001</v>
      </c>
      <c r="BG346">
        <v>0.52239999999999998</v>
      </c>
      <c r="BH346">
        <v>0.22720000000000001</v>
      </c>
      <c r="BI346">
        <v>0.18729999999999999</v>
      </c>
      <c r="BJ346">
        <v>3.9800000000000002E-2</v>
      </c>
      <c r="BK346">
        <v>2.3199999999999998E-2</v>
      </c>
    </row>
    <row r="347" spans="1:63" x14ac:dyDescent="0.25">
      <c r="A347" t="s">
        <v>346</v>
      </c>
      <c r="B347">
        <v>50740</v>
      </c>
      <c r="C347">
        <v>87.05</v>
      </c>
      <c r="D347">
        <v>10.65</v>
      </c>
      <c r="E347">
        <v>926.63</v>
      </c>
      <c r="F347">
        <v>977.64</v>
      </c>
      <c r="G347">
        <v>2.7000000000000001E-3</v>
      </c>
      <c r="H347">
        <v>6.9999999999999999E-4</v>
      </c>
      <c r="I347">
        <v>3.8999999999999998E-3</v>
      </c>
      <c r="J347">
        <v>5.0000000000000001E-4</v>
      </c>
      <c r="K347">
        <v>1.14E-2</v>
      </c>
      <c r="L347">
        <v>0.96830000000000005</v>
      </c>
      <c r="M347">
        <v>1.26E-2</v>
      </c>
      <c r="N347">
        <v>0.33</v>
      </c>
      <c r="O347">
        <v>1.1000000000000001E-3</v>
      </c>
      <c r="P347">
        <v>0.12280000000000001</v>
      </c>
      <c r="Q347" s="1">
        <v>52171.62</v>
      </c>
      <c r="R347">
        <v>0.28589999999999999</v>
      </c>
      <c r="S347">
        <v>0.1628</v>
      </c>
      <c r="T347">
        <v>0.55130000000000001</v>
      </c>
      <c r="U347">
        <v>8.4499999999999993</v>
      </c>
      <c r="V347" s="1">
        <v>69164.59</v>
      </c>
      <c r="W347">
        <v>106.5</v>
      </c>
      <c r="X347" s="1">
        <v>148882.88</v>
      </c>
      <c r="Y347">
        <v>0.90349999999999997</v>
      </c>
      <c r="Z347">
        <v>4.9799999999999997E-2</v>
      </c>
      <c r="AA347">
        <v>4.6699999999999998E-2</v>
      </c>
      <c r="AB347">
        <v>9.6500000000000002E-2</v>
      </c>
      <c r="AC347">
        <v>148.88</v>
      </c>
      <c r="AD347" s="1">
        <v>3553.77</v>
      </c>
      <c r="AE347">
        <v>499.72</v>
      </c>
      <c r="AF347" s="13">
        <v>121008.05</v>
      </c>
      <c r="AG347" s="79" t="s">
        <v>759</v>
      </c>
      <c r="AH347" s="1">
        <v>33763</v>
      </c>
      <c r="AI347" s="1">
        <v>52549.91</v>
      </c>
      <c r="AJ347">
        <v>34.43</v>
      </c>
      <c r="AK347">
        <v>23.2</v>
      </c>
      <c r="AL347">
        <v>26.87</v>
      </c>
      <c r="AM347">
        <v>5</v>
      </c>
      <c r="AN347" s="1">
        <v>1569.39</v>
      </c>
      <c r="AO347">
        <v>1.3473999999999999</v>
      </c>
      <c r="AP347" s="1">
        <v>1330.66</v>
      </c>
      <c r="AQ347" s="1">
        <v>2011.7</v>
      </c>
      <c r="AR347" s="1">
        <v>5608.29</v>
      </c>
      <c r="AS347">
        <v>493.15</v>
      </c>
      <c r="AT347">
        <v>329.35</v>
      </c>
      <c r="AU347" s="1">
        <v>9773.17</v>
      </c>
      <c r="AV347" s="1">
        <v>5708.2</v>
      </c>
      <c r="AW347">
        <v>0.47660000000000002</v>
      </c>
      <c r="AX347" s="1">
        <v>4042.66</v>
      </c>
      <c r="AY347">
        <v>0.33760000000000001</v>
      </c>
      <c r="AZ347" s="1">
        <v>1640.16</v>
      </c>
      <c r="BA347">
        <v>0.13700000000000001</v>
      </c>
      <c r="BB347">
        <v>585.29999999999995</v>
      </c>
      <c r="BC347">
        <v>4.8899999999999999E-2</v>
      </c>
      <c r="BD347" s="1">
        <v>11976.32</v>
      </c>
      <c r="BE347" s="1">
        <v>5614.77</v>
      </c>
      <c r="BF347">
        <v>1.7470000000000001</v>
      </c>
      <c r="BG347">
        <v>0.52959999999999996</v>
      </c>
      <c r="BH347">
        <v>0.216</v>
      </c>
      <c r="BI347">
        <v>0.1875</v>
      </c>
      <c r="BJ347">
        <v>4.02E-2</v>
      </c>
      <c r="BK347">
        <v>2.6700000000000002E-2</v>
      </c>
    </row>
    <row r="348" spans="1:63" x14ac:dyDescent="0.25">
      <c r="A348" t="s">
        <v>347</v>
      </c>
      <c r="B348">
        <v>139303</v>
      </c>
      <c r="C348">
        <v>46.43</v>
      </c>
      <c r="D348">
        <v>60.78</v>
      </c>
      <c r="E348" s="1">
        <v>2821.85</v>
      </c>
      <c r="F348" s="1">
        <v>2730.08</v>
      </c>
      <c r="G348">
        <v>2.1299999999999999E-2</v>
      </c>
      <c r="H348">
        <v>1E-3</v>
      </c>
      <c r="I348">
        <v>5.6500000000000002E-2</v>
      </c>
      <c r="J348">
        <v>1.1000000000000001E-3</v>
      </c>
      <c r="K348">
        <v>3.6499999999999998E-2</v>
      </c>
      <c r="L348">
        <v>0.82840000000000003</v>
      </c>
      <c r="M348">
        <v>5.5300000000000002E-2</v>
      </c>
      <c r="N348">
        <v>0.35110000000000002</v>
      </c>
      <c r="O348">
        <v>1.6400000000000001E-2</v>
      </c>
      <c r="P348">
        <v>0.12520000000000001</v>
      </c>
      <c r="Q348" s="1">
        <v>60349.35</v>
      </c>
      <c r="R348">
        <v>0.28799999999999998</v>
      </c>
      <c r="S348">
        <v>0.1769</v>
      </c>
      <c r="T348">
        <v>0.53510000000000002</v>
      </c>
      <c r="U348">
        <v>17.920000000000002</v>
      </c>
      <c r="V348" s="1">
        <v>82548.009999999995</v>
      </c>
      <c r="W348">
        <v>153.35</v>
      </c>
      <c r="X348" s="1">
        <v>183303.9</v>
      </c>
      <c r="Y348">
        <v>0.68779999999999997</v>
      </c>
      <c r="Z348">
        <v>0.26729999999999998</v>
      </c>
      <c r="AA348">
        <v>4.4900000000000002E-2</v>
      </c>
      <c r="AB348">
        <v>0.31219999999999998</v>
      </c>
      <c r="AC348">
        <v>183.3</v>
      </c>
      <c r="AD348" s="1">
        <v>6800.1</v>
      </c>
      <c r="AE348">
        <v>736.48</v>
      </c>
      <c r="AF348" s="13">
        <v>185327.03</v>
      </c>
      <c r="AG348" s="79" t="s">
        <v>759</v>
      </c>
      <c r="AH348" s="1">
        <v>35133</v>
      </c>
      <c r="AI348" s="1">
        <v>61546.7</v>
      </c>
      <c r="AJ348">
        <v>57.57</v>
      </c>
      <c r="AK348">
        <v>35.78</v>
      </c>
      <c r="AL348">
        <v>39.619999999999997</v>
      </c>
      <c r="AM348">
        <v>4.72</v>
      </c>
      <c r="AN348" s="1">
        <v>1802.63</v>
      </c>
      <c r="AO348">
        <v>0.91449999999999998</v>
      </c>
      <c r="AP348" s="1">
        <v>1350.14</v>
      </c>
      <c r="AQ348" s="1">
        <v>1921.84</v>
      </c>
      <c r="AR348" s="1">
        <v>6409.6</v>
      </c>
      <c r="AS348">
        <v>643.80999999999995</v>
      </c>
      <c r="AT348">
        <v>308.32</v>
      </c>
      <c r="AU348" s="1">
        <v>10633.7</v>
      </c>
      <c r="AV348" s="1">
        <v>3889.71</v>
      </c>
      <c r="AW348">
        <v>0.3175</v>
      </c>
      <c r="AX348" s="1">
        <v>6472.09</v>
      </c>
      <c r="AY348">
        <v>0.52829999999999999</v>
      </c>
      <c r="AZ348" s="1">
        <v>1182.3699999999999</v>
      </c>
      <c r="BA348">
        <v>9.6500000000000002E-2</v>
      </c>
      <c r="BB348">
        <v>707.01</v>
      </c>
      <c r="BC348">
        <v>5.7700000000000001E-2</v>
      </c>
      <c r="BD348" s="1">
        <v>12251.18</v>
      </c>
      <c r="BE348" s="1">
        <v>2257.33</v>
      </c>
      <c r="BF348">
        <v>0.3987</v>
      </c>
      <c r="BG348">
        <v>0.55910000000000004</v>
      </c>
      <c r="BH348">
        <v>0.2145</v>
      </c>
      <c r="BI348">
        <v>0.1749</v>
      </c>
      <c r="BJ348">
        <v>3.3099999999999997E-2</v>
      </c>
      <c r="BK348">
        <v>1.84E-2</v>
      </c>
    </row>
    <row r="349" spans="1:63" x14ac:dyDescent="0.25">
      <c r="A349" t="s">
        <v>348</v>
      </c>
      <c r="B349">
        <v>47712</v>
      </c>
      <c r="C349">
        <v>69.099999999999994</v>
      </c>
      <c r="D349">
        <v>11.59</v>
      </c>
      <c r="E349">
        <v>800.9</v>
      </c>
      <c r="F349">
        <v>782.5</v>
      </c>
      <c r="G349">
        <v>3.7000000000000002E-3</v>
      </c>
      <c r="H349">
        <v>2.0000000000000001E-4</v>
      </c>
      <c r="I349">
        <v>6.1000000000000004E-3</v>
      </c>
      <c r="J349">
        <v>1.6000000000000001E-3</v>
      </c>
      <c r="K349">
        <v>2.3400000000000001E-2</v>
      </c>
      <c r="L349">
        <v>0.94469999999999998</v>
      </c>
      <c r="M349">
        <v>2.0299999999999999E-2</v>
      </c>
      <c r="N349">
        <v>0.34060000000000001</v>
      </c>
      <c r="O349">
        <v>2.2000000000000001E-3</v>
      </c>
      <c r="P349">
        <v>0.13789999999999999</v>
      </c>
      <c r="Q349" s="1">
        <v>50987.22</v>
      </c>
      <c r="R349">
        <v>0.31380000000000002</v>
      </c>
      <c r="S349">
        <v>0.1603</v>
      </c>
      <c r="T349">
        <v>0.52590000000000003</v>
      </c>
      <c r="U349">
        <v>7.05</v>
      </c>
      <c r="V349" s="1">
        <v>64700.31</v>
      </c>
      <c r="W349">
        <v>109.25</v>
      </c>
      <c r="X349" s="1">
        <v>150164.73000000001</v>
      </c>
      <c r="Y349">
        <v>0.86550000000000005</v>
      </c>
      <c r="Z349">
        <v>9.01E-2</v>
      </c>
      <c r="AA349">
        <v>4.4400000000000002E-2</v>
      </c>
      <c r="AB349">
        <v>0.13450000000000001</v>
      </c>
      <c r="AC349">
        <v>150.16</v>
      </c>
      <c r="AD349" s="1">
        <v>3849.79</v>
      </c>
      <c r="AE349">
        <v>508.74</v>
      </c>
      <c r="AF349" s="13">
        <v>130111.76</v>
      </c>
      <c r="AG349" s="79" t="s">
        <v>759</v>
      </c>
      <c r="AH349" s="1">
        <v>33369</v>
      </c>
      <c r="AI349" s="1">
        <v>51510.400000000001</v>
      </c>
      <c r="AJ349">
        <v>43.47</v>
      </c>
      <c r="AK349">
        <v>24.48</v>
      </c>
      <c r="AL349">
        <v>29.99</v>
      </c>
      <c r="AM349">
        <v>4.4800000000000004</v>
      </c>
      <c r="AN349" s="1">
        <v>1576.63</v>
      </c>
      <c r="AO349">
        <v>1.2796000000000001</v>
      </c>
      <c r="AP349" s="1">
        <v>1511.44</v>
      </c>
      <c r="AQ349" s="1">
        <v>1889.34</v>
      </c>
      <c r="AR349" s="1">
        <v>5941.4</v>
      </c>
      <c r="AS349">
        <v>484.12</v>
      </c>
      <c r="AT349">
        <v>282.94</v>
      </c>
      <c r="AU349" s="1">
        <v>10109.25</v>
      </c>
      <c r="AV349" s="1">
        <v>6108.86</v>
      </c>
      <c r="AW349">
        <v>0.48159999999999997</v>
      </c>
      <c r="AX349" s="1">
        <v>4420.93</v>
      </c>
      <c r="AY349">
        <v>0.34849999999999998</v>
      </c>
      <c r="AZ349" s="1">
        <v>1455.63</v>
      </c>
      <c r="BA349">
        <v>0.1147</v>
      </c>
      <c r="BB349">
        <v>699.97</v>
      </c>
      <c r="BC349">
        <v>5.5199999999999999E-2</v>
      </c>
      <c r="BD349" s="1">
        <v>12685.39</v>
      </c>
      <c r="BE349" s="1">
        <v>5247.19</v>
      </c>
      <c r="BF349">
        <v>1.5761000000000001</v>
      </c>
      <c r="BG349">
        <v>0.51890000000000003</v>
      </c>
      <c r="BH349">
        <v>0.21560000000000001</v>
      </c>
      <c r="BI349">
        <v>0.20899999999999999</v>
      </c>
      <c r="BJ349">
        <v>3.7199999999999997E-2</v>
      </c>
      <c r="BK349">
        <v>1.9199999999999998E-2</v>
      </c>
    </row>
    <row r="350" spans="1:63" x14ac:dyDescent="0.25">
      <c r="A350" t="s">
        <v>349</v>
      </c>
      <c r="B350">
        <v>45526</v>
      </c>
      <c r="C350">
        <v>79.05</v>
      </c>
      <c r="D350">
        <v>14.07</v>
      </c>
      <c r="E350" s="1">
        <v>1111.96</v>
      </c>
      <c r="F350" s="1">
        <v>1044.7</v>
      </c>
      <c r="G350">
        <v>3.2000000000000002E-3</v>
      </c>
      <c r="H350">
        <v>2.9999999999999997E-4</v>
      </c>
      <c r="I350">
        <v>6.3E-3</v>
      </c>
      <c r="J350">
        <v>1.1000000000000001E-3</v>
      </c>
      <c r="K350">
        <v>1.46E-2</v>
      </c>
      <c r="L350">
        <v>0.9536</v>
      </c>
      <c r="M350">
        <v>2.0899999999999998E-2</v>
      </c>
      <c r="N350">
        <v>0.50290000000000001</v>
      </c>
      <c r="O350">
        <v>1.1000000000000001E-3</v>
      </c>
      <c r="P350">
        <v>0.14349999999999999</v>
      </c>
      <c r="Q350" s="1">
        <v>48694.93</v>
      </c>
      <c r="R350">
        <v>0.28299999999999997</v>
      </c>
      <c r="S350">
        <v>0.18079999999999999</v>
      </c>
      <c r="T350">
        <v>0.53620000000000001</v>
      </c>
      <c r="U350">
        <v>8.6999999999999993</v>
      </c>
      <c r="V350" s="1">
        <v>68274.33</v>
      </c>
      <c r="W350">
        <v>123.03</v>
      </c>
      <c r="X350" s="1">
        <v>118175.22</v>
      </c>
      <c r="Y350">
        <v>0.83050000000000002</v>
      </c>
      <c r="Z350">
        <v>0.1003</v>
      </c>
      <c r="AA350">
        <v>6.93E-2</v>
      </c>
      <c r="AB350">
        <v>0.16950000000000001</v>
      </c>
      <c r="AC350">
        <v>118.18</v>
      </c>
      <c r="AD350" s="1">
        <v>3105.68</v>
      </c>
      <c r="AE350">
        <v>405.06</v>
      </c>
      <c r="AF350" s="13">
        <v>106996.24</v>
      </c>
      <c r="AG350" s="79" t="s">
        <v>759</v>
      </c>
      <c r="AH350" s="1">
        <v>30856</v>
      </c>
      <c r="AI350" s="1">
        <v>45100.09</v>
      </c>
      <c r="AJ350">
        <v>38.159999999999997</v>
      </c>
      <c r="AK350">
        <v>24.89</v>
      </c>
      <c r="AL350">
        <v>28.88</v>
      </c>
      <c r="AM350">
        <v>3.88</v>
      </c>
      <c r="AN350">
        <v>992.29</v>
      </c>
      <c r="AO350">
        <v>1.1073</v>
      </c>
      <c r="AP350" s="1">
        <v>1409.22</v>
      </c>
      <c r="AQ350" s="1">
        <v>2233.4299999999998</v>
      </c>
      <c r="AR350" s="1">
        <v>5640.15</v>
      </c>
      <c r="AS350">
        <v>482.33</v>
      </c>
      <c r="AT350">
        <v>257.14</v>
      </c>
      <c r="AU350" s="1">
        <v>10022.27</v>
      </c>
      <c r="AV350" s="1">
        <v>7324.42</v>
      </c>
      <c r="AW350">
        <v>0.5887</v>
      </c>
      <c r="AX350" s="1">
        <v>3079.69</v>
      </c>
      <c r="AY350">
        <v>0.2475</v>
      </c>
      <c r="AZ350" s="1">
        <v>1173.53</v>
      </c>
      <c r="BA350">
        <v>9.4299999999999995E-2</v>
      </c>
      <c r="BB350">
        <v>863.48</v>
      </c>
      <c r="BC350">
        <v>6.9400000000000003E-2</v>
      </c>
      <c r="BD350" s="1">
        <v>12441.11</v>
      </c>
      <c r="BE350" s="1">
        <v>6047.16</v>
      </c>
      <c r="BF350">
        <v>2.4289999999999998</v>
      </c>
      <c r="BG350">
        <v>0.50270000000000004</v>
      </c>
      <c r="BH350">
        <v>0.21609999999999999</v>
      </c>
      <c r="BI350">
        <v>0.22209999999999999</v>
      </c>
      <c r="BJ350">
        <v>4.0899999999999999E-2</v>
      </c>
      <c r="BK350">
        <v>1.8200000000000001E-2</v>
      </c>
    </row>
    <row r="351" spans="1:63" x14ac:dyDescent="0.25">
      <c r="A351" t="s">
        <v>350</v>
      </c>
      <c r="B351">
        <v>48777</v>
      </c>
      <c r="C351">
        <v>107.95</v>
      </c>
      <c r="D351">
        <v>17.399999999999999</v>
      </c>
      <c r="E351" s="1">
        <v>1877.99</v>
      </c>
      <c r="F351" s="1">
        <v>1782.63</v>
      </c>
      <c r="G351">
        <v>4.1999999999999997E-3</v>
      </c>
      <c r="H351">
        <v>1.6000000000000001E-3</v>
      </c>
      <c r="I351">
        <v>1.8599999999999998E-2</v>
      </c>
      <c r="J351">
        <v>1.2999999999999999E-3</v>
      </c>
      <c r="K351">
        <v>3.1099999999999999E-2</v>
      </c>
      <c r="L351">
        <v>0.9042</v>
      </c>
      <c r="M351">
        <v>3.9E-2</v>
      </c>
      <c r="N351">
        <v>0.54320000000000002</v>
      </c>
      <c r="O351">
        <v>3.3E-3</v>
      </c>
      <c r="P351">
        <v>0.16619999999999999</v>
      </c>
      <c r="Q351" s="1">
        <v>51129.27</v>
      </c>
      <c r="R351">
        <v>0.3075</v>
      </c>
      <c r="S351">
        <v>0.16089999999999999</v>
      </c>
      <c r="T351">
        <v>0.53149999999999997</v>
      </c>
      <c r="U351">
        <v>14.74</v>
      </c>
      <c r="V351" s="1">
        <v>68054.11</v>
      </c>
      <c r="W351">
        <v>123.69</v>
      </c>
      <c r="X351" s="1">
        <v>118647.27</v>
      </c>
      <c r="Y351">
        <v>0.80189999999999995</v>
      </c>
      <c r="Z351">
        <v>0.1434</v>
      </c>
      <c r="AA351">
        <v>5.4699999999999999E-2</v>
      </c>
      <c r="AB351">
        <v>0.1981</v>
      </c>
      <c r="AC351">
        <v>118.65</v>
      </c>
      <c r="AD351" s="1">
        <v>3173.38</v>
      </c>
      <c r="AE351">
        <v>435.91</v>
      </c>
      <c r="AF351" s="13">
        <v>104295.17</v>
      </c>
      <c r="AG351" s="79" t="s">
        <v>759</v>
      </c>
      <c r="AH351" s="1">
        <v>28420</v>
      </c>
      <c r="AI351" s="1">
        <v>45250.69</v>
      </c>
      <c r="AJ351">
        <v>38.86</v>
      </c>
      <c r="AK351">
        <v>24.76</v>
      </c>
      <c r="AL351">
        <v>30.91</v>
      </c>
      <c r="AM351">
        <v>4.0999999999999996</v>
      </c>
      <c r="AN351">
        <v>913.46</v>
      </c>
      <c r="AO351">
        <v>1.0724</v>
      </c>
      <c r="AP351" s="1">
        <v>1270.5</v>
      </c>
      <c r="AQ351" s="1">
        <v>2017.98</v>
      </c>
      <c r="AR351" s="1">
        <v>6076.32</v>
      </c>
      <c r="AS351">
        <v>586.61</v>
      </c>
      <c r="AT351">
        <v>319.32</v>
      </c>
      <c r="AU351" s="1">
        <v>10270.73</v>
      </c>
      <c r="AV351" s="1">
        <v>6816.4</v>
      </c>
      <c r="AW351">
        <v>0.55869999999999997</v>
      </c>
      <c r="AX351" s="1">
        <v>3276.26</v>
      </c>
      <c r="AY351">
        <v>0.26850000000000002</v>
      </c>
      <c r="AZ351" s="1">
        <v>1068.69</v>
      </c>
      <c r="BA351">
        <v>8.7599999999999997E-2</v>
      </c>
      <c r="BB351" s="1">
        <v>1039.99</v>
      </c>
      <c r="BC351">
        <v>8.5199999999999998E-2</v>
      </c>
      <c r="BD351" s="1">
        <v>12201.34</v>
      </c>
      <c r="BE351" s="1">
        <v>5403.28</v>
      </c>
      <c r="BF351">
        <v>2.0657999999999999</v>
      </c>
      <c r="BG351">
        <v>0.52290000000000003</v>
      </c>
      <c r="BH351">
        <v>0.22550000000000001</v>
      </c>
      <c r="BI351">
        <v>0.19470000000000001</v>
      </c>
      <c r="BJ351">
        <v>3.6900000000000002E-2</v>
      </c>
      <c r="BK351">
        <v>1.9900000000000001E-2</v>
      </c>
    </row>
    <row r="352" spans="1:63" x14ac:dyDescent="0.25">
      <c r="A352" t="s">
        <v>351</v>
      </c>
      <c r="B352">
        <v>45534</v>
      </c>
      <c r="C352">
        <v>94.19</v>
      </c>
      <c r="D352">
        <v>12.43</v>
      </c>
      <c r="E352" s="1">
        <v>1170.77</v>
      </c>
      <c r="F352" s="1">
        <v>1110.53</v>
      </c>
      <c r="G352">
        <v>2.8E-3</v>
      </c>
      <c r="H352">
        <v>5.0000000000000001E-4</v>
      </c>
      <c r="I352">
        <v>6.4999999999999997E-3</v>
      </c>
      <c r="J352">
        <v>1.4E-3</v>
      </c>
      <c r="K352">
        <v>2.5100000000000001E-2</v>
      </c>
      <c r="L352">
        <v>0.94040000000000001</v>
      </c>
      <c r="M352">
        <v>2.3400000000000001E-2</v>
      </c>
      <c r="N352">
        <v>0.44879999999999998</v>
      </c>
      <c r="O352">
        <v>1.6999999999999999E-3</v>
      </c>
      <c r="P352">
        <v>0.1439</v>
      </c>
      <c r="Q352" s="1">
        <v>51730.55</v>
      </c>
      <c r="R352">
        <v>0.2979</v>
      </c>
      <c r="S352">
        <v>0.15790000000000001</v>
      </c>
      <c r="T352">
        <v>0.54410000000000003</v>
      </c>
      <c r="U352">
        <v>9.1199999999999992</v>
      </c>
      <c r="V352" s="1">
        <v>68587.83</v>
      </c>
      <c r="W352">
        <v>123.87</v>
      </c>
      <c r="X352" s="1">
        <v>141503.84</v>
      </c>
      <c r="Y352">
        <v>0.86670000000000003</v>
      </c>
      <c r="Z352">
        <v>7.5200000000000003E-2</v>
      </c>
      <c r="AA352">
        <v>5.8099999999999999E-2</v>
      </c>
      <c r="AB352">
        <v>0.1333</v>
      </c>
      <c r="AC352">
        <v>141.5</v>
      </c>
      <c r="AD352" s="1">
        <v>3720.66</v>
      </c>
      <c r="AE352">
        <v>493.06</v>
      </c>
      <c r="AF352" s="13">
        <v>126247.44</v>
      </c>
      <c r="AG352" s="79" t="s">
        <v>759</v>
      </c>
      <c r="AH352" s="1">
        <v>31919</v>
      </c>
      <c r="AI352" s="1">
        <v>47459.09</v>
      </c>
      <c r="AJ352">
        <v>44.06</v>
      </c>
      <c r="AK352">
        <v>24.88</v>
      </c>
      <c r="AL352">
        <v>31.83</v>
      </c>
      <c r="AM352">
        <v>4.07</v>
      </c>
      <c r="AN352" s="1">
        <v>1042.6500000000001</v>
      </c>
      <c r="AO352">
        <v>1.2003999999999999</v>
      </c>
      <c r="AP352" s="1">
        <v>1507.56</v>
      </c>
      <c r="AQ352" s="1">
        <v>2125.42</v>
      </c>
      <c r="AR352" s="1">
        <v>5822.34</v>
      </c>
      <c r="AS352">
        <v>510.43</v>
      </c>
      <c r="AT352">
        <v>282.77999999999997</v>
      </c>
      <c r="AU352" s="1">
        <v>10248.52</v>
      </c>
      <c r="AV352" s="1">
        <v>6372</v>
      </c>
      <c r="AW352">
        <v>0.51339999999999997</v>
      </c>
      <c r="AX352" s="1">
        <v>3850.12</v>
      </c>
      <c r="AY352">
        <v>0.31019999999999998</v>
      </c>
      <c r="AZ352" s="1">
        <v>1414.53</v>
      </c>
      <c r="BA352">
        <v>0.114</v>
      </c>
      <c r="BB352">
        <v>775.45</v>
      </c>
      <c r="BC352">
        <v>6.25E-2</v>
      </c>
      <c r="BD352" s="1">
        <v>12412.11</v>
      </c>
      <c r="BE352" s="1">
        <v>4917.68</v>
      </c>
      <c r="BF352">
        <v>1.7015</v>
      </c>
      <c r="BG352">
        <v>0.5121</v>
      </c>
      <c r="BH352">
        <v>0.22120000000000001</v>
      </c>
      <c r="BI352">
        <v>0.21240000000000001</v>
      </c>
      <c r="BJ352">
        <v>3.7400000000000003E-2</v>
      </c>
      <c r="BK352">
        <v>1.7000000000000001E-2</v>
      </c>
    </row>
    <row r="353" spans="1:63" x14ac:dyDescent="0.25">
      <c r="A353" t="s">
        <v>352</v>
      </c>
      <c r="B353">
        <v>44412</v>
      </c>
      <c r="C353">
        <v>13.62</v>
      </c>
      <c r="D353">
        <v>277.77</v>
      </c>
      <c r="E353" s="1">
        <v>3782.99</v>
      </c>
      <c r="F353" s="1">
        <v>3217.88</v>
      </c>
      <c r="G353">
        <v>6.7999999999999996E-3</v>
      </c>
      <c r="H353">
        <v>5.0000000000000001E-4</v>
      </c>
      <c r="I353">
        <v>0.39250000000000002</v>
      </c>
      <c r="J353">
        <v>1.1999999999999999E-3</v>
      </c>
      <c r="K353">
        <v>7.85E-2</v>
      </c>
      <c r="L353">
        <v>0.4163</v>
      </c>
      <c r="M353">
        <v>0.1041</v>
      </c>
      <c r="N353">
        <v>0.83789999999999998</v>
      </c>
      <c r="O353">
        <v>3.4200000000000001E-2</v>
      </c>
      <c r="P353">
        <v>0.18260000000000001</v>
      </c>
      <c r="Q353" s="1">
        <v>55539.69</v>
      </c>
      <c r="R353">
        <v>0.32469999999999999</v>
      </c>
      <c r="S353">
        <v>0.16389999999999999</v>
      </c>
      <c r="T353">
        <v>0.51139999999999997</v>
      </c>
      <c r="U353">
        <v>25.15</v>
      </c>
      <c r="V353" s="1">
        <v>80075.67</v>
      </c>
      <c r="W353">
        <v>148.31</v>
      </c>
      <c r="X353" s="1">
        <v>76153.84</v>
      </c>
      <c r="Y353">
        <v>0.68569999999999998</v>
      </c>
      <c r="Z353">
        <v>0.25750000000000001</v>
      </c>
      <c r="AA353">
        <v>5.6800000000000003E-2</v>
      </c>
      <c r="AB353">
        <v>0.31430000000000002</v>
      </c>
      <c r="AC353">
        <v>76.150000000000006</v>
      </c>
      <c r="AD353" s="1">
        <v>3440.83</v>
      </c>
      <c r="AE353">
        <v>472.02</v>
      </c>
      <c r="AF353" s="13">
        <v>75277.61</v>
      </c>
      <c r="AG353" s="79" t="s">
        <v>759</v>
      </c>
      <c r="AH353" s="1">
        <v>25147</v>
      </c>
      <c r="AI353" s="1">
        <v>38359.15</v>
      </c>
      <c r="AJ353">
        <v>62.41</v>
      </c>
      <c r="AK353">
        <v>42.17</v>
      </c>
      <c r="AL353">
        <v>48.54</v>
      </c>
      <c r="AM353">
        <v>4.63</v>
      </c>
      <c r="AN353">
        <v>3.19</v>
      </c>
      <c r="AO353">
        <v>1.2032</v>
      </c>
      <c r="AP353" s="1">
        <v>1662.4</v>
      </c>
      <c r="AQ353" s="1">
        <v>2263.31</v>
      </c>
      <c r="AR353" s="1">
        <v>6494.92</v>
      </c>
      <c r="AS353">
        <v>718.39</v>
      </c>
      <c r="AT353">
        <v>483.71</v>
      </c>
      <c r="AU353" s="1">
        <v>11622.73</v>
      </c>
      <c r="AV353" s="1">
        <v>8726.8799999999992</v>
      </c>
      <c r="AW353">
        <v>0.59870000000000001</v>
      </c>
      <c r="AX353" s="1">
        <v>3471.89</v>
      </c>
      <c r="AY353">
        <v>0.2382</v>
      </c>
      <c r="AZ353">
        <v>752.84</v>
      </c>
      <c r="BA353">
        <v>5.16E-2</v>
      </c>
      <c r="BB353" s="1">
        <v>1625.64</v>
      </c>
      <c r="BC353">
        <v>0.1115</v>
      </c>
      <c r="BD353" s="1">
        <v>14577.25</v>
      </c>
      <c r="BE353" s="1">
        <v>5508.01</v>
      </c>
      <c r="BF353">
        <v>2.7984</v>
      </c>
      <c r="BG353">
        <v>0.49809999999999999</v>
      </c>
      <c r="BH353">
        <v>0.2024</v>
      </c>
      <c r="BI353">
        <v>0.2545</v>
      </c>
      <c r="BJ353">
        <v>3.09E-2</v>
      </c>
      <c r="BK353">
        <v>1.41E-2</v>
      </c>
    </row>
    <row r="354" spans="1:63" x14ac:dyDescent="0.25">
      <c r="A354" t="s">
        <v>353</v>
      </c>
      <c r="B354">
        <v>44420</v>
      </c>
      <c r="C354">
        <v>85.05</v>
      </c>
      <c r="D354">
        <v>34.200000000000003</v>
      </c>
      <c r="E354" s="1">
        <v>2908.71</v>
      </c>
      <c r="F354" s="1">
        <v>2768.76</v>
      </c>
      <c r="G354">
        <v>7.6E-3</v>
      </c>
      <c r="H354">
        <v>8.0000000000000004E-4</v>
      </c>
      <c r="I354">
        <v>2.0299999999999999E-2</v>
      </c>
      <c r="J354">
        <v>1.1999999999999999E-3</v>
      </c>
      <c r="K354">
        <v>3.6299999999999999E-2</v>
      </c>
      <c r="L354">
        <v>0.89</v>
      </c>
      <c r="M354">
        <v>4.3799999999999999E-2</v>
      </c>
      <c r="N354">
        <v>0.47389999999999999</v>
      </c>
      <c r="O354">
        <v>7.9000000000000008E-3</v>
      </c>
      <c r="P354">
        <v>0.15</v>
      </c>
      <c r="Q354" s="1">
        <v>54531.87</v>
      </c>
      <c r="R354">
        <v>0.2853</v>
      </c>
      <c r="S354">
        <v>0.16639999999999999</v>
      </c>
      <c r="T354">
        <v>0.54830000000000001</v>
      </c>
      <c r="U354">
        <v>18.329999999999998</v>
      </c>
      <c r="V354" s="1">
        <v>79236.460000000006</v>
      </c>
      <c r="W354">
        <v>153.94999999999999</v>
      </c>
      <c r="X354" s="1">
        <v>132087.12</v>
      </c>
      <c r="Y354">
        <v>0.74629999999999996</v>
      </c>
      <c r="Z354">
        <v>0.19969999999999999</v>
      </c>
      <c r="AA354">
        <v>5.3999999999999999E-2</v>
      </c>
      <c r="AB354">
        <v>0.25369999999999998</v>
      </c>
      <c r="AC354">
        <v>132.09</v>
      </c>
      <c r="AD354" s="1">
        <v>4182.55</v>
      </c>
      <c r="AE354">
        <v>512.21</v>
      </c>
      <c r="AF354" s="13">
        <v>126535.82</v>
      </c>
      <c r="AG354" s="79" t="s">
        <v>759</v>
      </c>
      <c r="AH354" s="1">
        <v>30485</v>
      </c>
      <c r="AI354" s="1">
        <v>50030.61</v>
      </c>
      <c r="AJ354">
        <v>47.65</v>
      </c>
      <c r="AK354">
        <v>29.24</v>
      </c>
      <c r="AL354">
        <v>34.39</v>
      </c>
      <c r="AM354">
        <v>3.87</v>
      </c>
      <c r="AN354" s="1">
        <v>1186.0899999999999</v>
      </c>
      <c r="AO354">
        <v>0.93220000000000003</v>
      </c>
      <c r="AP354" s="1">
        <v>1295.81</v>
      </c>
      <c r="AQ354" s="1">
        <v>1670.08</v>
      </c>
      <c r="AR354" s="1">
        <v>5863.77</v>
      </c>
      <c r="AS354">
        <v>511.89</v>
      </c>
      <c r="AT354">
        <v>264.74</v>
      </c>
      <c r="AU354" s="1">
        <v>9606.2900000000009</v>
      </c>
      <c r="AV354" s="1">
        <v>5417.42</v>
      </c>
      <c r="AW354">
        <v>0.47389999999999999</v>
      </c>
      <c r="AX354" s="1">
        <v>3965</v>
      </c>
      <c r="AY354">
        <v>0.3468</v>
      </c>
      <c r="AZ354" s="1">
        <v>1128.75</v>
      </c>
      <c r="BA354">
        <v>9.8699999999999996E-2</v>
      </c>
      <c r="BB354">
        <v>921.3</v>
      </c>
      <c r="BC354">
        <v>8.0600000000000005E-2</v>
      </c>
      <c r="BD354" s="1">
        <v>11432.47</v>
      </c>
      <c r="BE354" s="1">
        <v>4138.6499999999996</v>
      </c>
      <c r="BF354">
        <v>1.1876</v>
      </c>
      <c r="BG354">
        <v>0.53349999999999997</v>
      </c>
      <c r="BH354">
        <v>0.22389999999999999</v>
      </c>
      <c r="BI354">
        <v>0.19500000000000001</v>
      </c>
      <c r="BJ354">
        <v>3.0099999999999998E-2</v>
      </c>
      <c r="BK354">
        <v>1.7500000000000002E-2</v>
      </c>
    </row>
    <row r="355" spans="1:63" x14ac:dyDescent="0.25">
      <c r="A355" t="s">
        <v>354</v>
      </c>
      <c r="B355">
        <v>44438</v>
      </c>
      <c r="C355">
        <v>84</v>
      </c>
      <c r="D355">
        <v>25.14</v>
      </c>
      <c r="E355" s="1">
        <v>2111.75</v>
      </c>
      <c r="F355" s="1">
        <v>1990.06</v>
      </c>
      <c r="G355">
        <v>7.4000000000000003E-3</v>
      </c>
      <c r="H355">
        <v>1.4E-3</v>
      </c>
      <c r="I355">
        <v>1.83E-2</v>
      </c>
      <c r="J355">
        <v>1.1999999999999999E-3</v>
      </c>
      <c r="K355">
        <v>4.9299999999999997E-2</v>
      </c>
      <c r="L355">
        <v>0.88449999999999995</v>
      </c>
      <c r="M355">
        <v>3.7900000000000003E-2</v>
      </c>
      <c r="N355">
        <v>0.43559999999999999</v>
      </c>
      <c r="O355">
        <v>6.3E-3</v>
      </c>
      <c r="P355">
        <v>0.152</v>
      </c>
      <c r="Q355" s="1">
        <v>53297.18</v>
      </c>
      <c r="R355">
        <v>0.28370000000000001</v>
      </c>
      <c r="S355">
        <v>0.16500000000000001</v>
      </c>
      <c r="T355">
        <v>0.55130000000000001</v>
      </c>
      <c r="U355">
        <v>14.77</v>
      </c>
      <c r="V355" s="1">
        <v>71319.320000000007</v>
      </c>
      <c r="W355">
        <v>138.99</v>
      </c>
      <c r="X355" s="1">
        <v>129409.01</v>
      </c>
      <c r="Y355">
        <v>0.78690000000000004</v>
      </c>
      <c r="Z355">
        <v>0.16889999999999999</v>
      </c>
      <c r="AA355">
        <v>4.4200000000000003E-2</v>
      </c>
      <c r="AB355">
        <v>0.21310000000000001</v>
      </c>
      <c r="AC355">
        <v>129.41</v>
      </c>
      <c r="AD355" s="1">
        <v>3967.53</v>
      </c>
      <c r="AE355">
        <v>513.53</v>
      </c>
      <c r="AF355" s="13">
        <v>121867.62</v>
      </c>
      <c r="AG355" s="79" t="s">
        <v>759</v>
      </c>
      <c r="AH355" s="1">
        <v>31416</v>
      </c>
      <c r="AI355" s="1">
        <v>48965.48</v>
      </c>
      <c r="AJ355">
        <v>46.93</v>
      </c>
      <c r="AK355">
        <v>28.14</v>
      </c>
      <c r="AL355">
        <v>36.229999999999997</v>
      </c>
      <c r="AM355">
        <v>3.66</v>
      </c>
      <c r="AN355" s="1">
        <v>1180.21</v>
      </c>
      <c r="AO355">
        <v>1.0967</v>
      </c>
      <c r="AP355" s="1">
        <v>1273.92</v>
      </c>
      <c r="AQ355" s="1">
        <v>1797.33</v>
      </c>
      <c r="AR355" s="1">
        <v>5867.91</v>
      </c>
      <c r="AS355">
        <v>588.29999999999995</v>
      </c>
      <c r="AT355">
        <v>293.41000000000003</v>
      </c>
      <c r="AU355" s="1">
        <v>9820.8799999999992</v>
      </c>
      <c r="AV355" s="1">
        <v>5720.73</v>
      </c>
      <c r="AW355">
        <v>0.48099999999999998</v>
      </c>
      <c r="AX355" s="1">
        <v>4187.05</v>
      </c>
      <c r="AY355">
        <v>0.35199999999999998</v>
      </c>
      <c r="AZ355" s="1">
        <v>1136.27</v>
      </c>
      <c r="BA355">
        <v>9.5500000000000002E-2</v>
      </c>
      <c r="BB355">
        <v>849.6</v>
      </c>
      <c r="BC355">
        <v>7.1400000000000005E-2</v>
      </c>
      <c r="BD355" s="1">
        <v>11893.64</v>
      </c>
      <c r="BE355" s="1">
        <v>4218.83</v>
      </c>
      <c r="BF355">
        <v>1.3078000000000001</v>
      </c>
      <c r="BG355">
        <v>0.53890000000000005</v>
      </c>
      <c r="BH355">
        <v>0.21779999999999999</v>
      </c>
      <c r="BI355">
        <v>0.19270000000000001</v>
      </c>
      <c r="BJ355">
        <v>3.2500000000000001E-2</v>
      </c>
      <c r="BK355">
        <v>1.8100000000000002E-2</v>
      </c>
    </row>
    <row r="356" spans="1:63" x14ac:dyDescent="0.25">
      <c r="A356" t="s">
        <v>355</v>
      </c>
      <c r="B356">
        <v>49270</v>
      </c>
      <c r="C356">
        <v>113.48</v>
      </c>
      <c r="D356">
        <v>9.39</v>
      </c>
      <c r="E356" s="1">
        <v>1065.7</v>
      </c>
      <c r="F356">
        <v>991.64</v>
      </c>
      <c r="G356">
        <v>2.8999999999999998E-3</v>
      </c>
      <c r="H356">
        <v>2.0000000000000001E-4</v>
      </c>
      <c r="I356">
        <v>5.4999999999999997E-3</v>
      </c>
      <c r="J356">
        <v>1.1000000000000001E-3</v>
      </c>
      <c r="K356">
        <v>1.18E-2</v>
      </c>
      <c r="L356">
        <v>0.95899999999999996</v>
      </c>
      <c r="M356">
        <v>1.9599999999999999E-2</v>
      </c>
      <c r="N356">
        <v>0.49399999999999999</v>
      </c>
      <c r="O356">
        <v>8.9999999999999998E-4</v>
      </c>
      <c r="P356">
        <v>0.1404</v>
      </c>
      <c r="Q356" s="1">
        <v>48746.19</v>
      </c>
      <c r="R356">
        <v>0.29649999999999999</v>
      </c>
      <c r="S356">
        <v>0.16220000000000001</v>
      </c>
      <c r="T356">
        <v>0.5413</v>
      </c>
      <c r="U356">
        <v>8.24</v>
      </c>
      <c r="V356" s="1">
        <v>66155.429999999993</v>
      </c>
      <c r="W356">
        <v>124.42</v>
      </c>
      <c r="X356" s="1">
        <v>134623</v>
      </c>
      <c r="Y356">
        <v>0.85450000000000004</v>
      </c>
      <c r="Z356">
        <v>7.2900000000000006E-2</v>
      </c>
      <c r="AA356">
        <v>7.2599999999999998E-2</v>
      </c>
      <c r="AB356">
        <v>0.14549999999999999</v>
      </c>
      <c r="AC356">
        <v>134.62</v>
      </c>
      <c r="AD356" s="1">
        <v>3450.49</v>
      </c>
      <c r="AE356">
        <v>435.72</v>
      </c>
      <c r="AF356" s="13">
        <v>115288.85</v>
      </c>
      <c r="AG356" s="79" t="s">
        <v>759</v>
      </c>
      <c r="AH356" s="1">
        <v>31087</v>
      </c>
      <c r="AI356" s="1">
        <v>47135.66</v>
      </c>
      <c r="AJ356">
        <v>36.83</v>
      </c>
      <c r="AK356">
        <v>24.36</v>
      </c>
      <c r="AL356">
        <v>28.91</v>
      </c>
      <c r="AM356">
        <v>4</v>
      </c>
      <c r="AN356" s="1">
        <v>1158.8900000000001</v>
      </c>
      <c r="AO356">
        <v>1.1571</v>
      </c>
      <c r="AP356" s="1">
        <v>1453.59</v>
      </c>
      <c r="AQ356" s="1">
        <v>2309.7600000000002</v>
      </c>
      <c r="AR356" s="1">
        <v>5782.39</v>
      </c>
      <c r="AS356">
        <v>506.09</v>
      </c>
      <c r="AT356">
        <v>292.57</v>
      </c>
      <c r="AU356" s="1">
        <v>10344.4</v>
      </c>
      <c r="AV356" s="1">
        <v>7293.04</v>
      </c>
      <c r="AW356">
        <v>0.56979999999999997</v>
      </c>
      <c r="AX356" s="1">
        <v>3484.53</v>
      </c>
      <c r="AY356">
        <v>0.2722</v>
      </c>
      <c r="AZ356" s="1">
        <v>1159.8900000000001</v>
      </c>
      <c r="BA356">
        <v>9.06E-2</v>
      </c>
      <c r="BB356">
        <v>862.17</v>
      </c>
      <c r="BC356">
        <v>6.7400000000000002E-2</v>
      </c>
      <c r="BD356" s="1">
        <v>12799.63</v>
      </c>
      <c r="BE356" s="1">
        <v>5811.02</v>
      </c>
      <c r="BF356">
        <v>2.169</v>
      </c>
      <c r="BG356">
        <v>0.49640000000000001</v>
      </c>
      <c r="BH356">
        <v>0.21729999999999999</v>
      </c>
      <c r="BI356">
        <v>0.2238</v>
      </c>
      <c r="BJ356">
        <v>4.2099999999999999E-2</v>
      </c>
      <c r="BK356">
        <v>2.0400000000000001E-2</v>
      </c>
    </row>
    <row r="357" spans="1:63" x14ac:dyDescent="0.25">
      <c r="A357" t="s">
        <v>356</v>
      </c>
      <c r="B357">
        <v>44446</v>
      </c>
      <c r="C357">
        <v>72.900000000000006</v>
      </c>
      <c r="D357">
        <v>20.45</v>
      </c>
      <c r="E357" s="1">
        <v>1490.94</v>
      </c>
      <c r="F357" s="1">
        <v>1384.56</v>
      </c>
      <c r="G357">
        <v>3.7000000000000002E-3</v>
      </c>
      <c r="H357">
        <v>4.0000000000000002E-4</v>
      </c>
      <c r="I357">
        <v>6.8999999999999999E-3</v>
      </c>
      <c r="J357">
        <v>1E-3</v>
      </c>
      <c r="K357">
        <v>1.6E-2</v>
      </c>
      <c r="L357">
        <v>0.9486</v>
      </c>
      <c r="M357">
        <v>2.3400000000000001E-2</v>
      </c>
      <c r="N357">
        <v>0.5736</v>
      </c>
      <c r="O357">
        <v>5.4000000000000003E-3</v>
      </c>
      <c r="P357">
        <v>0.153</v>
      </c>
      <c r="Q357" s="1">
        <v>49276.76</v>
      </c>
      <c r="R357">
        <v>0.26939999999999997</v>
      </c>
      <c r="S357">
        <v>0.1681</v>
      </c>
      <c r="T357">
        <v>0.5625</v>
      </c>
      <c r="U357">
        <v>10.66</v>
      </c>
      <c r="V357" s="1">
        <v>68747.59</v>
      </c>
      <c r="W357">
        <v>134.27000000000001</v>
      </c>
      <c r="X357" s="1">
        <v>109877.92</v>
      </c>
      <c r="Y357">
        <v>0.78069999999999995</v>
      </c>
      <c r="Z357">
        <v>0.15310000000000001</v>
      </c>
      <c r="AA357">
        <v>6.6100000000000006E-2</v>
      </c>
      <c r="AB357">
        <v>0.21929999999999999</v>
      </c>
      <c r="AC357">
        <v>109.88</v>
      </c>
      <c r="AD357" s="1">
        <v>3045.49</v>
      </c>
      <c r="AE357">
        <v>398.47</v>
      </c>
      <c r="AF357" s="13">
        <v>100654.75</v>
      </c>
      <c r="AG357" s="79" t="s">
        <v>759</v>
      </c>
      <c r="AH357" s="1">
        <v>28924</v>
      </c>
      <c r="AI357" s="1">
        <v>43977.73</v>
      </c>
      <c r="AJ357">
        <v>39.46</v>
      </c>
      <c r="AK357">
        <v>25.96</v>
      </c>
      <c r="AL357">
        <v>29.83</v>
      </c>
      <c r="AM357">
        <v>3.83</v>
      </c>
      <c r="AN357" s="1">
        <v>1020.17</v>
      </c>
      <c r="AO357">
        <v>0.9577</v>
      </c>
      <c r="AP357" s="1">
        <v>1367.06</v>
      </c>
      <c r="AQ357" s="1">
        <v>2092.67</v>
      </c>
      <c r="AR357" s="1">
        <v>5917.16</v>
      </c>
      <c r="AS357">
        <v>561.66999999999996</v>
      </c>
      <c r="AT357">
        <v>261.85000000000002</v>
      </c>
      <c r="AU357" s="1">
        <v>10200.42</v>
      </c>
      <c r="AV357" s="1">
        <v>7366.75</v>
      </c>
      <c r="AW357">
        <v>0.59740000000000004</v>
      </c>
      <c r="AX357" s="1">
        <v>2918.7</v>
      </c>
      <c r="AY357">
        <v>0.23669999999999999</v>
      </c>
      <c r="AZ357">
        <v>933.57</v>
      </c>
      <c r="BA357">
        <v>7.5700000000000003E-2</v>
      </c>
      <c r="BB357" s="1">
        <v>1111.3900000000001</v>
      </c>
      <c r="BC357">
        <v>9.01E-2</v>
      </c>
      <c r="BD357" s="1">
        <v>12330.4</v>
      </c>
      <c r="BE357" s="1">
        <v>5954.33</v>
      </c>
      <c r="BF357">
        <v>2.3039000000000001</v>
      </c>
      <c r="BG357">
        <v>0.50370000000000004</v>
      </c>
      <c r="BH357">
        <v>0.22770000000000001</v>
      </c>
      <c r="BI357">
        <v>0.2114</v>
      </c>
      <c r="BJ357">
        <v>3.6400000000000002E-2</v>
      </c>
      <c r="BK357">
        <v>2.0899999999999998E-2</v>
      </c>
    </row>
    <row r="358" spans="1:63" x14ac:dyDescent="0.25">
      <c r="A358" t="s">
        <v>357</v>
      </c>
      <c r="B358">
        <v>46995</v>
      </c>
      <c r="C358">
        <v>23.81</v>
      </c>
      <c r="D358">
        <v>146.26</v>
      </c>
      <c r="E358" s="1">
        <v>3482.34</v>
      </c>
      <c r="F358" s="1">
        <v>3415.42</v>
      </c>
      <c r="G358">
        <v>6.1199999999999997E-2</v>
      </c>
      <c r="H358">
        <v>5.9999999999999995E-4</v>
      </c>
      <c r="I358">
        <v>3.9800000000000002E-2</v>
      </c>
      <c r="J358">
        <v>6.9999999999999999E-4</v>
      </c>
      <c r="K358">
        <v>3.2199999999999999E-2</v>
      </c>
      <c r="L358">
        <v>0.82830000000000004</v>
      </c>
      <c r="M358">
        <v>3.73E-2</v>
      </c>
      <c r="N358">
        <v>8.8400000000000006E-2</v>
      </c>
      <c r="O358">
        <v>1.6400000000000001E-2</v>
      </c>
      <c r="P358">
        <v>0.10150000000000001</v>
      </c>
      <c r="Q358" s="1">
        <v>69574.039999999994</v>
      </c>
      <c r="R358">
        <v>0.23330000000000001</v>
      </c>
      <c r="S358">
        <v>0.188</v>
      </c>
      <c r="T358">
        <v>0.5786</v>
      </c>
      <c r="U358">
        <v>19.16</v>
      </c>
      <c r="V358" s="1">
        <v>95528.6</v>
      </c>
      <c r="W358">
        <v>180.21</v>
      </c>
      <c r="X358" s="1">
        <v>252307.24</v>
      </c>
      <c r="Y358">
        <v>0.8175</v>
      </c>
      <c r="Z358">
        <v>0.15770000000000001</v>
      </c>
      <c r="AA358">
        <v>2.4799999999999999E-2</v>
      </c>
      <c r="AB358">
        <v>0.1825</v>
      </c>
      <c r="AC358">
        <v>252.31</v>
      </c>
      <c r="AD358" s="1">
        <v>10597.99</v>
      </c>
      <c r="AE358" s="1">
        <v>1189.94</v>
      </c>
      <c r="AF358" s="13">
        <v>283899.27</v>
      </c>
      <c r="AG358" s="79" t="s">
        <v>759</v>
      </c>
      <c r="AH358" s="1">
        <v>57916</v>
      </c>
      <c r="AI358" s="1">
        <v>135596.59</v>
      </c>
      <c r="AJ358">
        <v>77.459999999999994</v>
      </c>
      <c r="AK358">
        <v>41.07</v>
      </c>
      <c r="AL358">
        <v>49.63</v>
      </c>
      <c r="AM358">
        <v>4.99</v>
      </c>
      <c r="AN358" s="1">
        <v>1280.71</v>
      </c>
      <c r="AO358">
        <v>0.57569999999999999</v>
      </c>
      <c r="AP358" s="1">
        <v>1527.56</v>
      </c>
      <c r="AQ358" s="1">
        <v>2112.08</v>
      </c>
      <c r="AR358" s="1">
        <v>7444.87</v>
      </c>
      <c r="AS358">
        <v>813.94</v>
      </c>
      <c r="AT358">
        <v>458.43</v>
      </c>
      <c r="AU358" s="1">
        <v>12356.88</v>
      </c>
      <c r="AV358" s="1">
        <v>2933.52</v>
      </c>
      <c r="AW358">
        <v>0.2155</v>
      </c>
      <c r="AX358" s="1">
        <v>9384.9500000000007</v>
      </c>
      <c r="AY358">
        <v>0.68959999999999999</v>
      </c>
      <c r="AZ358">
        <v>975.87</v>
      </c>
      <c r="BA358">
        <v>7.17E-2</v>
      </c>
      <c r="BB358">
        <v>315.58999999999997</v>
      </c>
      <c r="BC358">
        <v>2.3199999999999998E-2</v>
      </c>
      <c r="BD358" s="1">
        <v>13609.93</v>
      </c>
      <c r="BE358" s="1">
        <v>1142.67</v>
      </c>
      <c r="BF358">
        <v>8.6499999999999994E-2</v>
      </c>
      <c r="BG358">
        <v>0.60029999999999994</v>
      </c>
      <c r="BH358">
        <v>0.21329999999999999</v>
      </c>
      <c r="BI358">
        <v>0.13059999999999999</v>
      </c>
      <c r="BJ358">
        <v>3.32E-2</v>
      </c>
      <c r="BK358">
        <v>2.2599999999999999E-2</v>
      </c>
    </row>
    <row r="359" spans="1:63" x14ac:dyDescent="0.25">
      <c r="A359" t="s">
        <v>358</v>
      </c>
      <c r="B359">
        <v>44461</v>
      </c>
      <c r="C359">
        <v>35.950000000000003</v>
      </c>
      <c r="D359">
        <v>34.42</v>
      </c>
      <c r="E359" s="1">
        <v>1237.6199999999999</v>
      </c>
      <c r="F359" s="1">
        <v>1136.76</v>
      </c>
      <c r="G359">
        <v>5.0000000000000001E-3</v>
      </c>
      <c r="H359">
        <v>6.9999999999999999E-4</v>
      </c>
      <c r="I359">
        <v>8.0199999999999994E-2</v>
      </c>
      <c r="J359">
        <v>1.2999999999999999E-3</v>
      </c>
      <c r="K359">
        <v>2.2800000000000001E-2</v>
      </c>
      <c r="L359">
        <v>0.82830000000000004</v>
      </c>
      <c r="M359">
        <v>6.1600000000000002E-2</v>
      </c>
      <c r="N359">
        <v>0.8367</v>
      </c>
      <c r="O359">
        <v>6.1999999999999998E-3</v>
      </c>
      <c r="P359">
        <v>0.17469999999999999</v>
      </c>
      <c r="Q359" s="1">
        <v>54031.6</v>
      </c>
      <c r="R359">
        <v>0.32619999999999999</v>
      </c>
      <c r="S359">
        <v>0.16120000000000001</v>
      </c>
      <c r="T359">
        <v>0.51259999999999994</v>
      </c>
      <c r="U359">
        <v>10.14</v>
      </c>
      <c r="V359" s="1">
        <v>76420.17</v>
      </c>
      <c r="W359">
        <v>118.2</v>
      </c>
      <c r="X359" s="1">
        <v>108992.37</v>
      </c>
      <c r="Y359">
        <v>0.63270000000000004</v>
      </c>
      <c r="Z359">
        <v>0.2576</v>
      </c>
      <c r="AA359">
        <v>0.10970000000000001</v>
      </c>
      <c r="AB359">
        <v>0.36730000000000002</v>
      </c>
      <c r="AC359">
        <v>108.99</v>
      </c>
      <c r="AD359" s="1">
        <v>3684.97</v>
      </c>
      <c r="AE359">
        <v>411.81</v>
      </c>
      <c r="AF359" s="13">
        <v>94291</v>
      </c>
      <c r="AG359" s="79" t="s">
        <v>759</v>
      </c>
      <c r="AH359" s="1">
        <v>26989</v>
      </c>
      <c r="AI359" s="1">
        <v>42025.7</v>
      </c>
      <c r="AJ359">
        <v>46.2</v>
      </c>
      <c r="AK359">
        <v>30.31</v>
      </c>
      <c r="AL359">
        <v>35.85</v>
      </c>
      <c r="AM359">
        <v>4.17</v>
      </c>
      <c r="AN359">
        <v>686.85</v>
      </c>
      <c r="AO359">
        <v>0.97170000000000001</v>
      </c>
      <c r="AP359" s="1">
        <v>1708.82</v>
      </c>
      <c r="AQ359" s="1">
        <v>2167.1799999999998</v>
      </c>
      <c r="AR359" s="1">
        <v>6444.2</v>
      </c>
      <c r="AS359">
        <v>530.76</v>
      </c>
      <c r="AT359">
        <v>423.02</v>
      </c>
      <c r="AU359" s="1">
        <v>11273.98</v>
      </c>
      <c r="AV359" s="1">
        <v>8179.24</v>
      </c>
      <c r="AW359">
        <v>0.56920000000000004</v>
      </c>
      <c r="AX359" s="1">
        <v>3496.58</v>
      </c>
      <c r="AY359">
        <v>0.24329999999999999</v>
      </c>
      <c r="AZ359" s="1">
        <v>1101.24</v>
      </c>
      <c r="BA359">
        <v>7.6600000000000001E-2</v>
      </c>
      <c r="BB359" s="1">
        <v>1591.75</v>
      </c>
      <c r="BC359">
        <v>0.1108</v>
      </c>
      <c r="BD359" s="1">
        <v>14368.81</v>
      </c>
      <c r="BE359" s="1">
        <v>5731.09</v>
      </c>
      <c r="BF359">
        <v>2.4079999999999999</v>
      </c>
      <c r="BG359">
        <v>0.504</v>
      </c>
      <c r="BH359">
        <v>0.21560000000000001</v>
      </c>
      <c r="BI359">
        <v>0.23269999999999999</v>
      </c>
      <c r="BJ359">
        <v>2.6800000000000001E-2</v>
      </c>
      <c r="BK359">
        <v>2.0899999999999998E-2</v>
      </c>
    </row>
    <row r="360" spans="1:63" x14ac:dyDescent="0.25">
      <c r="A360" t="s">
        <v>359</v>
      </c>
      <c r="B360">
        <v>45955</v>
      </c>
      <c r="C360">
        <v>51.67</v>
      </c>
      <c r="D360">
        <v>18.420000000000002</v>
      </c>
      <c r="E360">
        <v>951.76</v>
      </c>
      <c r="F360">
        <v>976.91</v>
      </c>
      <c r="G360">
        <v>6.1999999999999998E-3</v>
      </c>
      <c r="H360">
        <v>8.9999999999999998E-4</v>
      </c>
      <c r="I360">
        <v>6.4999999999999997E-3</v>
      </c>
      <c r="J360">
        <v>8.0000000000000004E-4</v>
      </c>
      <c r="K360">
        <v>1.3299999999999999E-2</v>
      </c>
      <c r="L360">
        <v>0.95789999999999997</v>
      </c>
      <c r="M360">
        <v>1.44E-2</v>
      </c>
      <c r="N360">
        <v>0.2097</v>
      </c>
      <c r="O360">
        <v>4.0000000000000001E-3</v>
      </c>
      <c r="P360">
        <v>0.10780000000000001</v>
      </c>
      <c r="Q360" s="1">
        <v>54076.54</v>
      </c>
      <c r="R360">
        <v>0.26979999999999998</v>
      </c>
      <c r="S360">
        <v>0.1706</v>
      </c>
      <c r="T360">
        <v>0.5595</v>
      </c>
      <c r="U360">
        <v>7.38</v>
      </c>
      <c r="V360" s="1">
        <v>71976.08</v>
      </c>
      <c r="W360">
        <v>125.75</v>
      </c>
      <c r="X360" s="1">
        <v>171138.69</v>
      </c>
      <c r="Y360">
        <v>0.84989999999999999</v>
      </c>
      <c r="Z360">
        <v>9.2100000000000001E-2</v>
      </c>
      <c r="AA360">
        <v>5.8000000000000003E-2</v>
      </c>
      <c r="AB360">
        <v>0.15010000000000001</v>
      </c>
      <c r="AC360">
        <v>171.14</v>
      </c>
      <c r="AD360" s="1">
        <v>5200.3</v>
      </c>
      <c r="AE360">
        <v>649.54</v>
      </c>
      <c r="AF360" s="13">
        <v>150321.99</v>
      </c>
      <c r="AG360" s="79" t="s">
        <v>759</v>
      </c>
      <c r="AH360" s="1">
        <v>37964</v>
      </c>
      <c r="AI360" s="1">
        <v>65329.74</v>
      </c>
      <c r="AJ360">
        <v>46.15</v>
      </c>
      <c r="AK360">
        <v>27.35</v>
      </c>
      <c r="AL360">
        <v>32.29</v>
      </c>
      <c r="AM360">
        <v>4.96</v>
      </c>
      <c r="AN360" s="1">
        <v>1606.65</v>
      </c>
      <c r="AO360">
        <v>1.0266</v>
      </c>
      <c r="AP360" s="1">
        <v>1403.49</v>
      </c>
      <c r="AQ360" s="1">
        <v>1909.39</v>
      </c>
      <c r="AR360" s="1">
        <v>5703.37</v>
      </c>
      <c r="AS360">
        <v>438.51</v>
      </c>
      <c r="AT360">
        <v>319.04000000000002</v>
      </c>
      <c r="AU360" s="1">
        <v>9773.81</v>
      </c>
      <c r="AV360" s="1">
        <v>4672.5600000000004</v>
      </c>
      <c r="AW360">
        <v>0.4027</v>
      </c>
      <c r="AX360" s="1">
        <v>5122.38</v>
      </c>
      <c r="AY360">
        <v>0.4415</v>
      </c>
      <c r="AZ360" s="1">
        <v>1372.69</v>
      </c>
      <c r="BA360">
        <v>0.1183</v>
      </c>
      <c r="BB360">
        <v>435.4</v>
      </c>
      <c r="BC360">
        <v>3.7499999999999999E-2</v>
      </c>
      <c r="BD360" s="1">
        <v>11603.04</v>
      </c>
      <c r="BE360" s="1">
        <v>4155.55</v>
      </c>
      <c r="BF360">
        <v>0.84840000000000004</v>
      </c>
      <c r="BG360">
        <v>0.54559999999999997</v>
      </c>
      <c r="BH360">
        <v>0.21360000000000001</v>
      </c>
      <c r="BI360">
        <v>0.16880000000000001</v>
      </c>
      <c r="BJ360">
        <v>3.8899999999999997E-2</v>
      </c>
      <c r="BK360">
        <v>3.3099999999999997E-2</v>
      </c>
    </row>
    <row r="361" spans="1:63" x14ac:dyDescent="0.25">
      <c r="A361" t="s">
        <v>360</v>
      </c>
      <c r="B361">
        <v>45963</v>
      </c>
      <c r="C361">
        <v>50.71</v>
      </c>
      <c r="D361">
        <v>12.51</v>
      </c>
      <c r="E361">
        <v>634.22</v>
      </c>
      <c r="F361">
        <v>654.52</v>
      </c>
      <c r="G361">
        <v>6.4000000000000003E-3</v>
      </c>
      <c r="H361">
        <v>1.1000000000000001E-3</v>
      </c>
      <c r="I361">
        <v>8.3000000000000001E-3</v>
      </c>
      <c r="J361">
        <v>2.9999999999999997E-4</v>
      </c>
      <c r="K361">
        <v>2.3E-2</v>
      </c>
      <c r="L361">
        <v>0.9456</v>
      </c>
      <c r="M361">
        <v>1.52E-2</v>
      </c>
      <c r="N361">
        <v>0.23319999999999999</v>
      </c>
      <c r="O361">
        <v>4.0000000000000001E-3</v>
      </c>
      <c r="P361">
        <v>0.11700000000000001</v>
      </c>
      <c r="Q361" s="1">
        <v>52397.1</v>
      </c>
      <c r="R361">
        <v>0.26690000000000003</v>
      </c>
      <c r="S361">
        <v>0.17799999999999999</v>
      </c>
      <c r="T361">
        <v>0.55510000000000004</v>
      </c>
      <c r="U361">
        <v>5.97</v>
      </c>
      <c r="V361" s="1">
        <v>66261.2</v>
      </c>
      <c r="W361">
        <v>103.6</v>
      </c>
      <c r="X361" s="1">
        <v>168403.25</v>
      </c>
      <c r="Y361">
        <v>0.8579</v>
      </c>
      <c r="Z361">
        <v>9.6100000000000005E-2</v>
      </c>
      <c r="AA361">
        <v>4.5999999999999999E-2</v>
      </c>
      <c r="AB361">
        <v>0.1421</v>
      </c>
      <c r="AC361">
        <v>168.4</v>
      </c>
      <c r="AD361" s="1">
        <v>4427.66</v>
      </c>
      <c r="AE361">
        <v>566.45000000000005</v>
      </c>
      <c r="AF361" s="13">
        <v>139331.47</v>
      </c>
      <c r="AG361" s="79" t="s">
        <v>759</v>
      </c>
      <c r="AH361" s="1">
        <v>35470</v>
      </c>
      <c r="AI361" s="1">
        <v>59456.28</v>
      </c>
      <c r="AJ361">
        <v>41.03</v>
      </c>
      <c r="AK361">
        <v>24.66</v>
      </c>
      <c r="AL361">
        <v>30.04</v>
      </c>
      <c r="AM361">
        <v>4.8899999999999997</v>
      </c>
      <c r="AN361" s="1">
        <v>1827.42</v>
      </c>
      <c r="AO361">
        <v>1.2341</v>
      </c>
      <c r="AP361" s="1">
        <v>1474.63</v>
      </c>
      <c r="AQ361" s="1">
        <v>1913.4</v>
      </c>
      <c r="AR361" s="1">
        <v>6012.14</v>
      </c>
      <c r="AS361">
        <v>396.42</v>
      </c>
      <c r="AT361">
        <v>336.14</v>
      </c>
      <c r="AU361" s="1">
        <v>10132.73</v>
      </c>
      <c r="AV361" s="1">
        <v>5394.01</v>
      </c>
      <c r="AW361">
        <v>0.43020000000000003</v>
      </c>
      <c r="AX361" s="1">
        <v>4985.6899999999996</v>
      </c>
      <c r="AY361">
        <v>0.39760000000000001</v>
      </c>
      <c r="AZ361" s="1">
        <v>1608.72</v>
      </c>
      <c r="BA361">
        <v>0.1283</v>
      </c>
      <c r="BB361">
        <v>550.12</v>
      </c>
      <c r="BC361">
        <v>4.3900000000000002E-2</v>
      </c>
      <c r="BD361" s="1">
        <v>12538.54</v>
      </c>
      <c r="BE361" s="1">
        <v>4958.88</v>
      </c>
      <c r="BF361">
        <v>1.1983999999999999</v>
      </c>
      <c r="BG361">
        <v>0.54749999999999999</v>
      </c>
      <c r="BH361">
        <v>0.2162</v>
      </c>
      <c r="BI361">
        <v>0.17499999999999999</v>
      </c>
      <c r="BJ361">
        <v>3.56E-2</v>
      </c>
      <c r="BK361">
        <v>2.5700000000000001E-2</v>
      </c>
    </row>
    <row r="362" spans="1:63" x14ac:dyDescent="0.25">
      <c r="A362" t="s">
        <v>361</v>
      </c>
      <c r="B362">
        <v>48710</v>
      </c>
      <c r="C362">
        <v>77.290000000000006</v>
      </c>
      <c r="D362">
        <v>15.25</v>
      </c>
      <c r="E362" s="1">
        <v>1178.42</v>
      </c>
      <c r="F362" s="1">
        <v>1137.67</v>
      </c>
      <c r="G362">
        <v>2.5000000000000001E-3</v>
      </c>
      <c r="H362">
        <v>2.9999999999999997E-4</v>
      </c>
      <c r="I362">
        <v>6.1000000000000004E-3</v>
      </c>
      <c r="J362">
        <v>8.9999999999999998E-4</v>
      </c>
      <c r="K362">
        <v>1.4200000000000001E-2</v>
      </c>
      <c r="L362">
        <v>0.95209999999999995</v>
      </c>
      <c r="M362">
        <v>2.3900000000000001E-2</v>
      </c>
      <c r="N362">
        <v>0.51519999999999999</v>
      </c>
      <c r="O362">
        <v>1E-3</v>
      </c>
      <c r="P362">
        <v>0.14929999999999999</v>
      </c>
      <c r="Q362" s="1">
        <v>49574.78</v>
      </c>
      <c r="R362">
        <v>0.28299999999999997</v>
      </c>
      <c r="S362">
        <v>0.1797</v>
      </c>
      <c r="T362">
        <v>0.5373</v>
      </c>
      <c r="U362">
        <v>9.2100000000000009</v>
      </c>
      <c r="V362" s="1">
        <v>68058.98</v>
      </c>
      <c r="W362">
        <v>123.3</v>
      </c>
      <c r="X362" s="1">
        <v>109088.32000000001</v>
      </c>
      <c r="Y362">
        <v>0.87409999999999999</v>
      </c>
      <c r="Z362">
        <v>7.6100000000000001E-2</v>
      </c>
      <c r="AA362">
        <v>4.9799999999999997E-2</v>
      </c>
      <c r="AB362">
        <v>0.12590000000000001</v>
      </c>
      <c r="AC362">
        <v>109.09</v>
      </c>
      <c r="AD362" s="1">
        <v>2755.85</v>
      </c>
      <c r="AE362">
        <v>371.78</v>
      </c>
      <c r="AF362" s="13">
        <v>95884.45</v>
      </c>
      <c r="AG362" s="79" t="s">
        <v>759</v>
      </c>
      <c r="AH362" s="1">
        <v>30107</v>
      </c>
      <c r="AI362" s="1">
        <v>44696.62</v>
      </c>
      <c r="AJ362">
        <v>38.869999999999997</v>
      </c>
      <c r="AK362">
        <v>24.23</v>
      </c>
      <c r="AL362">
        <v>29.27</v>
      </c>
      <c r="AM362">
        <v>4.08</v>
      </c>
      <c r="AN362">
        <v>850.74</v>
      </c>
      <c r="AO362">
        <v>1.1431</v>
      </c>
      <c r="AP362" s="1">
        <v>1378.27</v>
      </c>
      <c r="AQ362" s="1">
        <v>2116.89</v>
      </c>
      <c r="AR362" s="1">
        <v>5796.64</v>
      </c>
      <c r="AS362">
        <v>471.86</v>
      </c>
      <c r="AT362">
        <v>278.77999999999997</v>
      </c>
      <c r="AU362" s="1">
        <v>10042.44</v>
      </c>
      <c r="AV362" s="1">
        <v>7519.6</v>
      </c>
      <c r="AW362">
        <v>0.60599999999999998</v>
      </c>
      <c r="AX362" s="1">
        <v>2657.52</v>
      </c>
      <c r="AY362">
        <v>0.2142</v>
      </c>
      <c r="AZ362" s="1">
        <v>1272.06</v>
      </c>
      <c r="BA362">
        <v>0.10249999999999999</v>
      </c>
      <c r="BB362">
        <v>959</v>
      </c>
      <c r="BC362">
        <v>7.7299999999999994E-2</v>
      </c>
      <c r="BD362" s="1">
        <v>12408.18</v>
      </c>
      <c r="BE362" s="1">
        <v>6561.64</v>
      </c>
      <c r="BF362">
        <v>2.7656000000000001</v>
      </c>
      <c r="BG362">
        <v>0.51060000000000005</v>
      </c>
      <c r="BH362">
        <v>0.22270000000000001</v>
      </c>
      <c r="BI362">
        <v>0.2084</v>
      </c>
      <c r="BJ362">
        <v>4.3400000000000001E-2</v>
      </c>
      <c r="BK362">
        <v>1.49E-2</v>
      </c>
    </row>
    <row r="363" spans="1:63" x14ac:dyDescent="0.25">
      <c r="A363" t="s">
        <v>362</v>
      </c>
      <c r="B363">
        <v>44479</v>
      </c>
      <c r="C363">
        <v>105.48</v>
      </c>
      <c r="D363">
        <v>16.32</v>
      </c>
      <c r="E363" s="1">
        <v>1721.33</v>
      </c>
      <c r="F363" s="1">
        <v>1657.6</v>
      </c>
      <c r="G363">
        <v>3.0999999999999999E-3</v>
      </c>
      <c r="H363">
        <v>4.0000000000000002E-4</v>
      </c>
      <c r="I363">
        <v>7.9000000000000008E-3</v>
      </c>
      <c r="J363">
        <v>1.1000000000000001E-3</v>
      </c>
      <c r="K363">
        <v>1.2999999999999999E-2</v>
      </c>
      <c r="L363">
        <v>0.95079999999999998</v>
      </c>
      <c r="M363">
        <v>2.35E-2</v>
      </c>
      <c r="N363">
        <v>0.66100000000000003</v>
      </c>
      <c r="O363">
        <v>5.9999999999999995E-4</v>
      </c>
      <c r="P363">
        <v>0.15340000000000001</v>
      </c>
      <c r="Q363" s="1">
        <v>50459.12</v>
      </c>
      <c r="R363">
        <v>0.27960000000000002</v>
      </c>
      <c r="S363">
        <v>0.17050000000000001</v>
      </c>
      <c r="T363">
        <v>0.54990000000000006</v>
      </c>
      <c r="U363">
        <v>13.68</v>
      </c>
      <c r="V363" s="1">
        <v>68298.55</v>
      </c>
      <c r="W363">
        <v>121.63</v>
      </c>
      <c r="X363" s="1">
        <v>98721.3</v>
      </c>
      <c r="Y363">
        <v>0.77059999999999995</v>
      </c>
      <c r="Z363">
        <v>0.14630000000000001</v>
      </c>
      <c r="AA363">
        <v>8.3099999999999993E-2</v>
      </c>
      <c r="AB363">
        <v>0.22939999999999999</v>
      </c>
      <c r="AC363">
        <v>98.72</v>
      </c>
      <c r="AD363" s="1">
        <v>2572.56</v>
      </c>
      <c r="AE363">
        <v>353.35</v>
      </c>
      <c r="AF363" s="13">
        <v>90735.95</v>
      </c>
      <c r="AG363" s="79" t="s">
        <v>759</v>
      </c>
      <c r="AH363" s="1">
        <v>28924</v>
      </c>
      <c r="AI363" s="1">
        <v>43077.16</v>
      </c>
      <c r="AJ363">
        <v>34.94</v>
      </c>
      <c r="AK363">
        <v>24.52</v>
      </c>
      <c r="AL363">
        <v>27.87</v>
      </c>
      <c r="AM363">
        <v>3.69</v>
      </c>
      <c r="AN363" s="1">
        <v>1127.97</v>
      </c>
      <c r="AO363">
        <v>0.91469999999999996</v>
      </c>
      <c r="AP363" s="1">
        <v>1308.71</v>
      </c>
      <c r="AQ363" s="1">
        <v>2108.25</v>
      </c>
      <c r="AR363" s="1">
        <v>5993.09</v>
      </c>
      <c r="AS363">
        <v>513.47</v>
      </c>
      <c r="AT363">
        <v>305.82</v>
      </c>
      <c r="AU363" s="1">
        <v>10229.34</v>
      </c>
      <c r="AV363" s="1">
        <v>7636.85</v>
      </c>
      <c r="AW363">
        <v>0.62150000000000005</v>
      </c>
      <c r="AX363" s="1">
        <v>2434.5</v>
      </c>
      <c r="AY363">
        <v>0.1981</v>
      </c>
      <c r="AZ363">
        <v>962.58</v>
      </c>
      <c r="BA363">
        <v>7.8299999999999995E-2</v>
      </c>
      <c r="BB363" s="1">
        <v>1253.06</v>
      </c>
      <c r="BC363">
        <v>0.10199999999999999</v>
      </c>
      <c r="BD363" s="1">
        <v>12286.99</v>
      </c>
      <c r="BE363" s="1">
        <v>6564.31</v>
      </c>
      <c r="BF363">
        <v>2.9809000000000001</v>
      </c>
      <c r="BG363">
        <v>0.51719999999999999</v>
      </c>
      <c r="BH363">
        <v>0.23530000000000001</v>
      </c>
      <c r="BI363">
        <v>0.189</v>
      </c>
      <c r="BJ363">
        <v>3.7999999999999999E-2</v>
      </c>
      <c r="BK363">
        <v>2.0400000000000001E-2</v>
      </c>
    </row>
    <row r="364" spans="1:63" x14ac:dyDescent="0.25">
      <c r="A364" t="s">
        <v>363</v>
      </c>
      <c r="B364">
        <v>47720</v>
      </c>
      <c r="C364">
        <v>84.1</v>
      </c>
      <c r="D364">
        <v>12.75</v>
      </c>
      <c r="E364" s="1">
        <v>1071.9100000000001</v>
      </c>
      <c r="F364" s="1">
        <v>1034.3900000000001</v>
      </c>
      <c r="G364">
        <v>2.3E-3</v>
      </c>
      <c r="H364">
        <v>2.9999999999999997E-4</v>
      </c>
      <c r="I364">
        <v>4.5999999999999999E-3</v>
      </c>
      <c r="J364">
        <v>1.4E-3</v>
      </c>
      <c r="K364">
        <v>1.83E-2</v>
      </c>
      <c r="L364">
        <v>0.95250000000000001</v>
      </c>
      <c r="M364">
        <v>2.0500000000000001E-2</v>
      </c>
      <c r="N364">
        <v>0.37640000000000001</v>
      </c>
      <c r="O364">
        <v>1.2999999999999999E-3</v>
      </c>
      <c r="P364">
        <v>0.13159999999999999</v>
      </c>
      <c r="Q364" s="1">
        <v>52424.52</v>
      </c>
      <c r="R364">
        <v>0.30009999999999998</v>
      </c>
      <c r="S364">
        <v>0.16600000000000001</v>
      </c>
      <c r="T364">
        <v>0.53390000000000004</v>
      </c>
      <c r="U364">
        <v>9.2200000000000006</v>
      </c>
      <c r="V364" s="1">
        <v>62581.22</v>
      </c>
      <c r="W364">
        <v>112.01</v>
      </c>
      <c r="X364" s="1">
        <v>138896.34</v>
      </c>
      <c r="Y364">
        <v>0.89119999999999999</v>
      </c>
      <c r="Z364">
        <v>5.9900000000000002E-2</v>
      </c>
      <c r="AA364">
        <v>4.8899999999999999E-2</v>
      </c>
      <c r="AB364">
        <v>0.10879999999999999</v>
      </c>
      <c r="AC364">
        <v>138.9</v>
      </c>
      <c r="AD364" s="1">
        <v>3553.56</v>
      </c>
      <c r="AE364">
        <v>478.22</v>
      </c>
      <c r="AF364" s="13">
        <v>123229.44</v>
      </c>
      <c r="AG364" s="79" t="s">
        <v>759</v>
      </c>
      <c r="AH364" s="1">
        <v>33193</v>
      </c>
      <c r="AI364" s="1">
        <v>49162.57</v>
      </c>
      <c r="AJ364">
        <v>39.979999999999997</v>
      </c>
      <c r="AK364">
        <v>24.32</v>
      </c>
      <c r="AL364">
        <v>28.28</v>
      </c>
      <c r="AM364">
        <v>4.42</v>
      </c>
      <c r="AN364" s="1">
        <v>1201.72</v>
      </c>
      <c r="AO364">
        <v>1.2876000000000001</v>
      </c>
      <c r="AP364" s="1">
        <v>1359.98</v>
      </c>
      <c r="AQ364" s="1">
        <v>1925.23</v>
      </c>
      <c r="AR364" s="1">
        <v>5834.51</v>
      </c>
      <c r="AS364">
        <v>443.17</v>
      </c>
      <c r="AT364">
        <v>322.74</v>
      </c>
      <c r="AU364" s="1">
        <v>9885.6299999999992</v>
      </c>
      <c r="AV364" s="1">
        <v>6283.13</v>
      </c>
      <c r="AW364">
        <v>0.5171</v>
      </c>
      <c r="AX364" s="1">
        <v>3857.78</v>
      </c>
      <c r="AY364">
        <v>0.3175</v>
      </c>
      <c r="AZ364" s="1">
        <v>1285.6500000000001</v>
      </c>
      <c r="BA364">
        <v>0.10580000000000001</v>
      </c>
      <c r="BB364">
        <v>724.57</v>
      </c>
      <c r="BC364">
        <v>5.96E-2</v>
      </c>
      <c r="BD364" s="1">
        <v>12151.13</v>
      </c>
      <c r="BE364" s="1">
        <v>5263.1</v>
      </c>
      <c r="BF364">
        <v>1.8006</v>
      </c>
      <c r="BG364">
        <v>0.52729999999999999</v>
      </c>
      <c r="BH364">
        <v>0.22040000000000001</v>
      </c>
      <c r="BI364">
        <v>0.19769999999999999</v>
      </c>
      <c r="BJ364">
        <v>3.5700000000000003E-2</v>
      </c>
      <c r="BK364">
        <v>1.89E-2</v>
      </c>
    </row>
    <row r="365" spans="1:63" x14ac:dyDescent="0.25">
      <c r="A365" t="s">
        <v>364</v>
      </c>
      <c r="B365">
        <v>46136</v>
      </c>
      <c r="C365">
        <v>53.76</v>
      </c>
      <c r="D365">
        <v>21.62</v>
      </c>
      <c r="E365" s="1">
        <v>1162.3800000000001</v>
      </c>
      <c r="F365" s="1">
        <v>1121.47</v>
      </c>
      <c r="G365">
        <v>3.5999999999999999E-3</v>
      </c>
      <c r="H365">
        <v>2.9999999999999997E-4</v>
      </c>
      <c r="I365">
        <v>2.41E-2</v>
      </c>
      <c r="J365">
        <v>1.1999999999999999E-3</v>
      </c>
      <c r="K365">
        <v>1.14E-2</v>
      </c>
      <c r="L365">
        <v>0.91139999999999999</v>
      </c>
      <c r="M365">
        <v>4.82E-2</v>
      </c>
      <c r="N365">
        <v>0.79190000000000005</v>
      </c>
      <c r="O365">
        <v>1E-3</v>
      </c>
      <c r="P365">
        <v>0.1762</v>
      </c>
      <c r="Q365" s="1">
        <v>50407.75</v>
      </c>
      <c r="R365">
        <v>0.31580000000000003</v>
      </c>
      <c r="S365">
        <v>0.16009999999999999</v>
      </c>
      <c r="T365">
        <v>0.52410000000000001</v>
      </c>
      <c r="U365">
        <v>9.67</v>
      </c>
      <c r="V365" s="1">
        <v>68587.12</v>
      </c>
      <c r="W365">
        <v>116.41</v>
      </c>
      <c r="X365" s="1">
        <v>87319.23</v>
      </c>
      <c r="Y365">
        <v>0.74439999999999995</v>
      </c>
      <c r="Z365">
        <v>0.1633</v>
      </c>
      <c r="AA365">
        <v>9.2299999999999993E-2</v>
      </c>
      <c r="AB365">
        <v>0.25559999999999999</v>
      </c>
      <c r="AC365">
        <v>87.32</v>
      </c>
      <c r="AD365" s="1">
        <v>2384.9499999999998</v>
      </c>
      <c r="AE365">
        <v>332.07</v>
      </c>
      <c r="AF365" s="13">
        <v>76166.789999999994</v>
      </c>
      <c r="AG365" s="79" t="s">
        <v>759</v>
      </c>
      <c r="AH365" s="1">
        <v>26989</v>
      </c>
      <c r="AI365" s="1">
        <v>41105.760000000002</v>
      </c>
      <c r="AJ365">
        <v>39.24</v>
      </c>
      <c r="AK365">
        <v>25.52</v>
      </c>
      <c r="AL365">
        <v>30.1</v>
      </c>
      <c r="AM365">
        <v>4.01</v>
      </c>
      <c r="AN365">
        <v>490.76</v>
      </c>
      <c r="AO365">
        <v>0.84150000000000003</v>
      </c>
      <c r="AP365" s="1">
        <v>1514.27</v>
      </c>
      <c r="AQ365" s="1">
        <v>2259.5100000000002</v>
      </c>
      <c r="AR365" s="1">
        <v>6409.29</v>
      </c>
      <c r="AS365">
        <v>477.41</v>
      </c>
      <c r="AT365">
        <v>323.73</v>
      </c>
      <c r="AU365" s="1">
        <v>10984.21</v>
      </c>
      <c r="AV365" s="1">
        <v>8706.25</v>
      </c>
      <c r="AW365">
        <v>0.64980000000000004</v>
      </c>
      <c r="AX365" s="1">
        <v>2069.12</v>
      </c>
      <c r="AY365">
        <v>0.15440000000000001</v>
      </c>
      <c r="AZ365" s="1">
        <v>1104.5</v>
      </c>
      <c r="BA365">
        <v>8.2400000000000001E-2</v>
      </c>
      <c r="BB365" s="1">
        <v>1518.99</v>
      </c>
      <c r="BC365">
        <v>0.1134</v>
      </c>
      <c r="BD365" s="1">
        <v>13398.87</v>
      </c>
      <c r="BE365" s="1">
        <v>7392.01</v>
      </c>
      <c r="BF365">
        <v>3.4276</v>
      </c>
      <c r="BG365">
        <v>0.49740000000000001</v>
      </c>
      <c r="BH365">
        <v>0.22739999999999999</v>
      </c>
      <c r="BI365">
        <v>0.21859999999999999</v>
      </c>
      <c r="BJ365">
        <v>3.4799999999999998E-2</v>
      </c>
      <c r="BK365">
        <v>2.1700000000000001E-2</v>
      </c>
    </row>
    <row r="366" spans="1:63" x14ac:dyDescent="0.25">
      <c r="A366" t="s">
        <v>365</v>
      </c>
      <c r="B366">
        <v>44487</v>
      </c>
      <c r="C366">
        <v>63.81</v>
      </c>
      <c r="D366">
        <v>46.43</v>
      </c>
      <c r="E366" s="1">
        <v>2962.91</v>
      </c>
      <c r="F366" s="1">
        <v>2806.61</v>
      </c>
      <c r="G366">
        <v>8.6999999999999994E-3</v>
      </c>
      <c r="H366">
        <v>1E-3</v>
      </c>
      <c r="I366">
        <v>2.3800000000000002E-2</v>
      </c>
      <c r="J366">
        <v>1.1000000000000001E-3</v>
      </c>
      <c r="K366">
        <v>4.9299999999999997E-2</v>
      </c>
      <c r="L366">
        <v>0.86770000000000003</v>
      </c>
      <c r="M366">
        <v>4.8500000000000001E-2</v>
      </c>
      <c r="N366">
        <v>0.44629999999999997</v>
      </c>
      <c r="O366">
        <v>1.23E-2</v>
      </c>
      <c r="P366">
        <v>0.14330000000000001</v>
      </c>
      <c r="Q366" s="1">
        <v>55212.91</v>
      </c>
      <c r="R366">
        <v>0.2722</v>
      </c>
      <c r="S366">
        <v>0.17599999999999999</v>
      </c>
      <c r="T366">
        <v>0.55179999999999996</v>
      </c>
      <c r="U366">
        <v>19.100000000000001</v>
      </c>
      <c r="V366" s="1">
        <v>80010.83</v>
      </c>
      <c r="W366">
        <v>150.69</v>
      </c>
      <c r="X366" s="1">
        <v>129778.03</v>
      </c>
      <c r="Y366">
        <v>0.73839999999999995</v>
      </c>
      <c r="Z366">
        <v>0.21540000000000001</v>
      </c>
      <c r="AA366">
        <v>4.6199999999999998E-2</v>
      </c>
      <c r="AB366">
        <v>0.2616</v>
      </c>
      <c r="AC366">
        <v>129.78</v>
      </c>
      <c r="AD366" s="1">
        <v>4343.5200000000004</v>
      </c>
      <c r="AE366">
        <v>516.70000000000005</v>
      </c>
      <c r="AF366" s="13">
        <v>127221.24</v>
      </c>
      <c r="AG366" s="79" t="s">
        <v>759</v>
      </c>
      <c r="AH366" s="1">
        <v>30476</v>
      </c>
      <c r="AI366" s="1">
        <v>50651.65</v>
      </c>
      <c r="AJ366">
        <v>50.72</v>
      </c>
      <c r="AK366">
        <v>30.44</v>
      </c>
      <c r="AL366">
        <v>37.130000000000003</v>
      </c>
      <c r="AM366">
        <v>3.75</v>
      </c>
      <c r="AN366" s="1">
        <v>1422</v>
      </c>
      <c r="AO366">
        <v>0.98750000000000004</v>
      </c>
      <c r="AP366" s="1">
        <v>1296.76</v>
      </c>
      <c r="AQ366" s="1">
        <v>1599.42</v>
      </c>
      <c r="AR366" s="1">
        <v>5921.09</v>
      </c>
      <c r="AS366">
        <v>534.42999999999995</v>
      </c>
      <c r="AT366">
        <v>290.04000000000002</v>
      </c>
      <c r="AU366" s="1">
        <v>9641.74</v>
      </c>
      <c r="AV366" s="1">
        <v>5293.32</v>
      </c>
      <c r="AW366">
        <v>0.46300000000000002</v>
      </c>
      <c r="AX366" s="1">
        <v>4296.08</v>
      </c>
      <c r="AY366">
        <v>0.37569999999999998</v>
      </c>
      <c r="AZ366">
        <v>989.61</v>
      </c>
      <c r="BA366">
        <v>8.6599999999999996E-2</v>
      </c>
      <c r="BB366">
        <v>854.78</v>
      </c>
      <c r="BC366">
        <v>7.4800000000000005E-2</v>
      </c>
      <c r="BD366" s="1">
        <v>11433.8</v>
      </c>
      <c r="BE366" s="1">
        <v>3771.24</v>
      </c>
      <c r="BF366">
        <v>1.0405</v>
      </c>
      <c r="BG366">
        <v>0.54559999999999997</v>
      </c>
      <c r="BH366">
        <v>0.21879999999999999</v>
      </c>
      <c r="BI366">
        <v>0.18390000000000001</v>
      </c>
      <c r="BJ366">
        <v>3.3399999999999999E-2</v>
      </c>
      <c r="BK366">
        <v>1.83E-2</v>
      </c>
    </row>
    <row r="367" spans="1:63" x14ac:dyDescent="0.25">
      <c r="A367" t="s">
        <v>366</v>
      </c>
      <c r="B367">
        <v>45559</v>
      </c>
      <c r="C367">
        <v>128.38</v>
      </c>
      <c r="D367">
        <v>16.079999999999998</v>
      </c>
      <c r="E367" s="1">
        <v>2063.7399999999998</v>
      </c>
      <c r="F367" s="1">
        <v>1997.47</v>
      </c>
      <c r="G367">
        <v>1.06E-2</v>
      </c>
      <c r="H367">
        <v>5.0000000000000001E-4</v>
      </c>
      <c r="I367">
        <v>1.6299999999999999E-2</v>
      </c>
      <c r="J367">
        <v>1.1000000000000001E-3</v>
      </c>
      <c r="K367">
        <v>2.4799999999999999E-2</v>
      </c>
      <c r="L367">
        <v>0.91080000000000005</v>
      </c>
      <c r="M367">
        <v>3.5900000000000001E-2</v>
      </c>
      <c r="N367">
        <v>0.41670000000000001</v>
      </c>
      <c r="O367">
        <v>6.6E-3</v>
      </c>
      <c r="P367">
        <v>0.13750000000000001</v>
      </c>
      <c r="Q367" s="1">
        <v>55301.63</v>
      </c>
      <c r="R367">
        <v>0.3362</v>
      </c>
      <c r="S367">
        <v>0.18029999999999999</v>
      </c>
      <c r="T367">
        <v>0.48359999999999997</v>
      </c>
      <c r="U367">
        <v>14.42</v>
      </c>
      <c r="V367" s="1">
        <v>76981.899999999994</v>
      </c>
      <c r="W367">
        <v>137.97999999999999</v>
      </c>
      <c r="X367" s="1">
        <v>213381.35</v>
      </c>
      <c r="Y367">
        <v>0.60019999999999996</v>
      </c>
      <c r="Z367">
        <v>0.23930000000000001</v>
      </c>
      <c r="AA367">
        <v>0.1605</v>
      </c>
      <c r="AB367">
        <v>0.39979999999999999</v>
      </c>
      <c r="AC367">
        <v>213.38</v>
      </c>
      <c r="AD367" s="1">
        <v>6554.83</v>
      </c>
      <c r="AE367">
        <v>521.1</v>
      </c>
      <c r="AF367" s="13">
        <v>195134.84</v>
      </c>
      <c r="AG367" s="79" t="s">
        <v>759</v>
      </c>
      <c r="AH367" s="1">
        <v>33828</v>
      </c>
      <c r="AI367" s="1">
        <v>58313.46</v>
      </c>
      <c r="AJ367">
        <v>45.43</v>
      </c>
      <c r="AK367">
        <v>28.52</v>
      </c>
      <c r="AL367">
        <v>31.92</v>
      </c>
      <c r="AM367">
        <v>4.2</v>
      </c>
      <c r="AN367" s="1">
        <v>1804.33</v>
      </c>
      <c r="AO367">
        <v>0.86829999999999996</v>
      </c>
      <c r="AP367" s="1">
        <v>1457.52</v>
      </c>
      <c r="AQ367" s="1">
        <v>2057.5100000000002</v>
      </c>
      <c r="AR367" s="1">
        <v>6282.33</v>
      </c>
      <c r="AS367">
        <v>616.6</v>
      </c>
      <c r="AT367">
        <v>397.32</v>
      </c>
      <c r="AU367" s="1">
        <v>10811.29</v>
      </c>
      <c r="AV367" s="1">
        <v>4818.8100000000004</v>
      </c>
      <c r="AW367">
        <v>0.37390000000000001</v>
      </c>
      <c r="AX367" s="1">
        <v>5923.01</v>
      </c>
      <c r="AY367">
        <v>0.45960000000000001</v>
      </c>
      <c r="AZ367" s="1">
        <v>1294.77</v>
      </c>
      <c r="BA367">
        <v>0.10050000000000001</v>
      </c>
      <c r="BB367">
        <v>851.58</v>
      </c>
      <c r="BC367">
        <v>6.6100000000000006E-2</v>
      </c>
      <c r="BD367" s="1">
        <v>12888.17</v>
      </c>
      <c r="BE367" s="1">
        <v>3092.9</v>
      </c>
      <c r="BF367">
        <v>0.66539999999999999</v>
      </c>
      <c r="BG367">
        <v>0.53920000000000001</v>
      </c>
      <c r="BH367">
        <v>0.22650000000000001</v>
      </c>
      <c r="BI367">
        <v>0.17369999999999999</v>
      </c>
      <c r="BJ367">
        <v>3.8100000000000002E-2</v>
      </c>
      <c r="BK367">
        <v>2.24E-2</v>
      </c>
    </row>
    <row r="368" spans="1:63" x14ac:dyDescent="0.25">
      <c r="A368" t="s">
        <v>367</v>
      </c>
      <c r="B368">
        <v>49718</v>
      </c>
      <c r="C368">
        <v>71.19</v>
      </c>
      <c r="D368">
        <v>7.97</v>
      </c>
      <c r="E368">
        <v>567.48</v>
      </c>
      <c r="F368">
        <v>608.27</v>
      </c>
      <c r="G368">
        <v>1.4E-3</v>
      </c>
      <c r="H368">
        <v>6.9999999999999999E-4</v>
      </c>
      <c r="I368">
        <v>4.7999999999999996E-3</v>
      </c>
      <c r="J368">
        <v>1.4E-3</v>
      </c>
      <c r="K368">
        <v>1.9199999999999998E-2</v>
      </c>
      <c r="L368">
        <v>0.95979999999999999</v>
      </c>
      <c r="M368">
        <v>1.26E-2</v>
      </c>
      <c r="N368">
        <v>0.29530000000000001</v>
      </c>
      <c r="O368">
        <v>1E-3</v>
      </c>
      <c r="P368">
        <v>0.1353</v>
      </c>
      <c r="Q368" s="1">
        <v>49587.13</v>
      </c>
      <c r="R368">
        <v>0.29920000000000002</v>
      </c>
      <c r="S368">
        <v>0.16639999999999999</v>
      </c>
      <c r="T368">
        <v>0.53439999999999999</v>
      </c>
      <c r="U368">
        <v>6</v>
      </c>
      <c r="V368" s="1">
        <v>64128.26</v>
      </c>
      <c r="W368">
        <v>92.49</v>
      </c>
      <c r="X368" s="1">
        <v>170650.89</v>
      </c>
      <c r="Y368">
        <v>0.91769999999999996</v>
      </c>
      <c r="Z368">
        <v>4.5999999999999999E-2</v>
      </c>
      <c r="AA368">
        <v>3.6299999999999999E-2</v>
      </c>
      <c r="AB368">
        <v>8.2299999999999998E-2</v>
      </c>
      <c r="AC368">
        <v>170.65</v>
      </c>
      <c r="AD368" s="1">
        <v>4047.28</v>
      </c>
      <c r="AE368">
        <v>541.21</v>
      </c>
      <c r="AF368" s="13">
        <v>127840.28</v>
      </c>
      <c r="AG368" s="79" t="s">
        <v>759</v>
      </c>
      <c r="AH368" s="1">
        <v>34817</v>
      </c>
      <c r="AI368" s="1">
        <v>52642.22</v>
      </c>
      <c r="AJ368">
        <v>37.21</v>
      </c>
      <c r="AK368">
        <v>23.07</v>
      </c>
      <c r="AL368">
        <v>28.07</v>
      </c>
      <c r="AM368">
        <v>4.88</v>
      </c>
      <c r="AN368" s="1">
        <v>1553.36</v>
      </c>
      <c r="AO368">
        <v>1.4782</v>
      </c>
      <c r="AP368" s="1">
        <v>1564.22</v>
      </c>
      <c r="AQ368" s="1">
        <v>2116.0700000000002</v>
      </c>
      <c r="AR368" s="1">
        <v>6145.21</v>
      </c>
      <c r="AS368">
        <v>372.61</v>
      </c>
      <c r="AT368">
        <v>363.41</v>
      </c>
      <c r="AU368" s="1">
        <v>10561.52</v>
      </c>
      <c r="AV368" s="1">
        <v>6141.38</v>
      </c>
      <c r="AW368">
        <v>0.47</v>
      </c>
      <c r="AX368" s="1">
        <v>4413.2</v>
      </c>
      <c r="AY368">
        <v>0.3377</v>
      </c>
      <c r="AZ368" s="1">
        <v>1856.72</v>
      </c>
      <c r="BA368">
        <v>0.1421</v>
      </c>
      <c r="BB368">
        <v>655.26</v>
      </c>
      <c r="BC368">
        <v>5.0099999999999999E-2</v>
      </c>
      <c r="BD368" s="1">
        <v>13066.55</v>
      </c>
      <c r="BE368" s="1">
        <v>6017.76</v>
      </c>
      <c r="BF368">
        <v>1.8735999999999999</v>
      </c>
      <c r="BG368">
        <v>0.52370000000000005</v>
      </c>
      <c r="BH368">
        <v>0.20699999999999999</v>
      </c>
      <c r="BI368">
        <v>0.1938</v>
      </c>
      <c r="BJ368">
        <v>0.04</v>
      </c>
      <c r="BK368">
        <v>3.5499999999999997E-2</v>
      </c>
    </row>
    <row r="369" spans="1:63" x14ac:dyDescent="0.25">
      <c r="A369" t="s">
        <v>368</v>
      </c>
      <c r="B369">
        <v>44453</v>
      </c>
      <c r="C369">
        <v>28.33</v>
      </c>
      <c r="D369">
        <v>245.16</v>
      </c>
      <c r="E369" s="1">
        <v>6946.3</v>
      </c>
      <c r="F369" s="1">
        <v>6414.04</v>
      </c>
      <c r="G369">
        <v>1.49E-2</v>
      </c>
      <c r="H369">
        <v>1.1999999999999999E-3</v>
      </c>
      <c r="I369">
        <v>0.121</v>
      </c>
      <c r="J369">
        <v>1.2999999999999999E-3</v>
      </c>
      <c r="K369">
        <v>5.8400000000000001E-2</v>
      </c>
      <c r="L369">
        <v>0.73970000000000002</v>
      </c>
      <c r="M369">
        <v>6.3399999999999998E-2</v>
      </c>
      <c r="N369">
        <v>0.54590000000000005</v>
      </c>
      <c r="O369">
        <v>2.35E-2</v>
      </c>
      <c r="P369">
        <v>0.15260000000000001</v>
      </c>
      <c r="Q369" s="1">
        <v>57915.74</v>
      </c>
      <c r="R369">
        <v>0.2994</v>
      </c>
      <c r="S369">
        <v>0.16639999999999999</v>
      </c>
      <c r="T369">
        <v>0.53420000000000001</v>
      </c>
      <c r="U369">
        <v>37.6</v>
      </c>
      <c r="V369" s="1">
        <v>85390.77</v>
      </c>
      <c r="W369">
        <v>182.1</v>
      </c>
      <c r="X369" s="1">
        <v>130692.44</v>
      </c>
      <c r="Y369">
        <v>0.71850000000000003</v>
      </c>
      <c r="Z369">
        <v>0.2419</v>
      </c>
      <c r="AA369">
        <v>3.9600000000000003E-2</v>
      </c>
      <c r="AB369">
        <v>0.28149999999999997</v>
      </c>
      <c r="AC369">
        <v>130.69</v>
      </c>
      <c r="AD369" s="1">
        <v>5370.48</v>
      </c>
      <c r="AE369">
        <v>672.72</v>
      </c>
      <c r="AF369" s="13">
        <v>129502.89</v>
      </c>
      <c r="AG369" s="79" t="s">
        <v>759</v>
      </c>
      <c r="AH369" s="1">
        <v>31158</v>
      </c>
      <c r="AI369" s="1">
        <v>48955.5</v>
      </c>
      <c r="AJ369">
        <v>60.87</v>
      </c>
      <c r="AK369">
        <v>38.630000000000003</v>
      </c>
      <c r="AL369">
        <v>43.39</v>
      </c>
      <c r="AM369">
        <v>4.7699999999999996</v>
      </c>
      <c r="AN369" s="1">
        <v>1041.45</v>
      </c>
      <c r="AO369">
        <v>1.0494000000000001</v>
      </c>
      <c r="AP369" s="1">
        <v>1272.3900000000001</v>
      </c>
      <c r="AQ369" s="1">
        <v>1928.35</v>
      </c>
      <c r="AR369" s="1">
        <v>6191.24</v>
      </c>
      <c r="AS369">
        <v>677.9</v>
      </c>
      <c r="AT369">
        <v>333.05</v>
      </c>
      <c r="AU369" s="1">
        <v>10402.93</v>
      </c>
      <c r="AV369" s="1">
        <v>5371.59</v>
      </c>
      <c r="AW369">
        <v>0.43859999999999999</v>
      </c>
      <c r="AX369" s="1">
        <v>5266.44</v>
      </c>
      <c r="AY369">
        <v>0.43</v>
      </c>
      <c r="AZ369">
        <v>723.27</v>
      </c>
      <c r="BA369">
        <v>5.91E-2</v>
      </c>
      <c r="BB369">
        <v>886.62</v>
      </c>
      <c r="BC369">
        <v>7.2400000000000006E-2</v>
      </c>
      <c r="BD369" s="1">
        <v>12247.91</v>
      </c>
      <c r="BE369" s="1">
        <v>3335.21</v>
      </c>
      <c r="BF369">
        <v>0.88080000000000003</v>
      </c>
      <c r="BG369">
        <v>0.54120000000000001</v>
      </c>
      <c r="BH369">
        <v>0.20830000000000001</v>
      </c>
      <c r="BI369">
        <v>0.2041</v>
      </c>
      <c r="BJ369">
        <v>3.1600000000000003E-2</v>
      </c>
      <c r="BK369">
        <v>1.4800000000000001E-2</v>
      </c>
    </row>
    <row r="370" spans="1:63" x14ac:dyDescent="0.25">
      <c r="A370" t="s">
        <v>369</v>
      </c>
      <c r="B370">
        <v>47217</v>
      </c>
      <c r="C370">
        <v>51.86</v>
      </c>
      <c r="D370">
        <v>15.95</v>
      </c>
      <c r="E370">
        <v>826.91</v>
      </c>
      <c r="F370">
        <v>806.38</v>
      </c>
      <c r="G370">
        <v>6.6E-3</v>
      </c>
      <c r="H370">
        <v>5.0000000000000001E-4</v>
      </c>
      <c r="I370">
        <v>8.6E-3</v>
      </c>
      <c r="J370">
        <v>6.9999999999999999E-4</v>
      </c>
      <c r="K370">
        <v>3.9800000000000002E-2</v>
      </c>
      <c r="L370">
        <v>0.92159999999999997</v>
      </c>
      <c r="M370">
        <v>2.2100000000000002E-2</v>
      </c>
      <c r="N370">
        <v>0.3054</v>
      </c>
      <c r="O370">
        <v>3.5000000000000001E-3</v>
      </c>
      <c r="P370">
        <v>0.12330000000000001</v>
      </c>
      <c r="Q370" s="1">
        <v>52334.11</v>
      </c>
      <c r="R370">
        <v>0.30020000000000002</v>
      </c>
      <c r="S370">
        <v>0.1807</v>
      </c>
      <c r="T370">
        <v>0.51910000000000001</v>
      </c>
      <c r="U370">
        <v>7.17</v>
      </c>
      <c r="V370" s="1">
        <v>68061.59</v>
      </c>
      <c r="W370">
        <v>111.59</v>
      </c>
      <c r="X370" s="1">
        <v>219048.28</v>
      </c>
      <c r="Y370">
        <v>0.75860000000000005</v>
      </c>
      <c r="Z370">
        <v>0.1462</v>
      </c>
      <c r="AA370">
        <v>9.5200000000000007E-2</v>
      </c>
      <c r="AB370">
        <v>0.2414</v>
      </c>
      <c r="AC370">
        <v>219.05</v>
      </c>
      <c r="AD370" s="1">
        <v>6438.69</v>
      </c>
      <c r="AE370">
        <v>671.73</v>
      </c>
      <c r="AF370" s="13">
        <v>208927.75</v>
      </c>
      <c r="AG370" s="79" t="s">
        <v>759</v>
      </c>
      <c r="AH370" s="1">
        <v>34132</v>
      </c>
      <c r="AI370" s="1">
        <v>57200.75</v>
      </c>
      <c r="AJ370">
        <v>46.69</v>
      </c>
      <c r="AK370">
        <v>28.1</v>
      </c>
      <c r="AL370">
        <v>32.479999999999997</v>
      </c>
      <c r="AM370">
        <v>4.28</v>
      </c>
      <c r="AN370" s="1">
        <v>1587.03</v>
      </c>
      <c r="AO370">
        <v>1.2198</v>
      </c>
      <c r="AP370" s="1">
        <v>1645.98</v>
      </c>
      <c r="AQ370" s="1">
        <v>2164.9299999999998</v>
      </c>
      <c r="AR370" s="1">
        <v>6336.42</v>
      </c>
      <c r="AS370">
        <v>536.13</v>
      </c>
      <c r="AT370">
        <v>300.27</v>
      </c>
      <c r="AU370" s="1">
        <v>10983.74</v>
      </c>
      <c r="AV370" s="1">
        <v>4801.83</v>
      </c>
      <c r="AW370">
        <v>0.35270000000000001</v>
      </c>
      <c r="AX370" s="1">
        <v>6468.34</v>
      </c>
      <c r="AY370">
        <v>0.47510000000000002</v>
      </c>
      <c r="AZ370" s="1">
        <v>1713.94</v>
      </c>
      <c r="BA370">
        <v>0.12590000000000001</v>
      </c>
      <c r="BB370">
        <v>631.41</v>
      </c>
      <c r="BC370">
        <v>4.6399999999999997E-2</v>
      </c>
      <c r="BD370" s="1">
        <v>13615.51</v>
      </c>
      <c r="BE370" s="1">
        <v>3300.15</v>
      </c>
      <c r="BF370">
        <v>0.70699999999999996</v>
      </c>
      <c r="BG370">
        <v>0.52070000000000005</v>
      </c>
      <c r="BH370">
        <v>0.20200000000000001</v>
      </c>
      <c r="BI370">
        <v>0.20910000000000001</v>
      </c>
      <c r="BJ370">
        <v>3.5200000000000002E-2</v>
      </c>
      <c r="BK370">
        <v>3.2899999999999999E-2</v>
      </c>
    </row>
    <row r="371" spans="1:63" x14ac:dyDescent="0.25">
      <c r="A371" t="s">
        <v>370</v>
      </c>
      <c r="B371">
        <v>45542</v>
      </c>
      <c r="C371">
        <v>64.38</v>
      </c>
      <c r="D371">
        <v>21.75</v>
      </c>
      <c r="E371" s="1">
        <v>1400.47</v>
      </c>
      <c r="F371" s="1">
        <v>1302.01</v>
      </c>
      <c r="G371">
        <v>5.4000000000000003E-3</v>
      </c>
      <c r="H371">
        <v>6.9999999999999999E-4</v>
      </c>
      <c r="I371">
        <v>1.9099999999999999E-2</v>
      </c>
      <c r="J371">
        <v>1.2999999999999999E-3</v>
      </c>
      <c r="K371">
        <v>1.5299999999999999E-2</v>
      </c>
      <c r="L371">
        <v>0.92030000000000001</v>
      </c>
      <c r="M371">
        <v>3.7900000000000003E-2</v>
      </c>
      <c r="N371">
        <v>0.68759999999999999</v>
      </c>
      <c r="O371">
        <v>1.2999999999999999E-3</v>
      </c>
      <c r="P371">
        <v>0.15240000000000001</v>
      </c>
      <c r="Q371" s="1">
        <v>50043.62</v>
      </c>
      <c r="R371">
        <v>0.31680000000000003</v>
      </c>
      <c r="S371">
        <v>0.15590000000000001</v>
      </c>
      <c r="T371">
        <v>0.52729999999999999</v>
      </c>
      <c r="U371">
        <v>10.210000000000001</v>
      </c>
      <c r="V371" s="1">
        <v>69756.84</v>
      </c>
      <c r="W371">
        <v>131.81</v>
      </c>
      <c r="X371" s="1">
        <v>107331.14</v>
      </c>
      <c r="Y371">
        <v>0.74170000000000003</v>
      </c>
      <c r="Z371">
        <v>0.1762</v>
      </c>
      <c r="AA371">
        <v>8.2100000000000006E-2</v>
      </c>
      <c r="AB371">
        <v>0.25829999999999997</v>
      </c>
      <c r="AC371">
        <v>107.33</v>
      </c>
      <c r="AD371" s="1">
        <v>2923.76</v>
      </c>
      <c r="AE371">
        <v>389.2</v>
      </c>
      <c r="AF371" s="13">
        <v>95727.47</v>
      </c>
      <c r="AG371" s="79" t="s">
        <v>759</v>
      </c>
      <c r="AH371" s="1">
        <v>27634</v>
      </c>
      <c r="AI371" s="1">
        <v>43874.91</v>
      </c>
      <c r="AJ371">
        <v>39.81</v>
      </c>
      <c r="AK371">
        <v>25.48</v>
      </c>
      <c r="AL371">
        <v>30.23</v>
      </c>
      <c r="AM371">
        <v>4.24</v>
      </c>
      <c r="AN371">
        <v>949.11</v>
      </c>
      <c r="AO371">
        <v>0.89480000000000004</v>
      </c>
      <c r="AP371" s="1">
        <v>1477.38</v>
      </c>
      <c r="AQ371" s="1">
        <v>2189.2600000000002</v>
      </c>
      <c r="AR371" s="1">
        <v>5989.77</v>
      </c>
      <c r="AS371">
        <v>509.44</v>
      </c>
      <c r="AT371">
        <v>348.98</v>
      </c>
      <c r="AU371" s="1">
        <v>10514.83</v>
      </c>
      <c r="AV371" s="1">
        <v>7635.28</v>
      </c>
      <c r="AW371">
        <v>0.59860000000000002</v>
      </c>
      <c r="AX371" s="1">
        <v>2740.66</v>
      </c>
      <c r="AY371">
        <v>0.21490000000000001</v>
      </c>
      <c r="AZ371" s="1">
        <v>1004.21</v>
      </c>
      <c r="BA371">
        <v>7.8700000000000006E-2</v>
      </c>
      <c r="BB371" s="1">
        <v>1374.79</v>
      </c>
      <c r="BC371">
        <v>0.10780000000000001</v>
      </c>
      <c r="BD371" s="1">
        <v>12754.93</v>
      </c>
      <c r="BE371" s="1">
        <v>5981.84</v>
      </c>
      <c r="BF371">
        <v>2.3578999999999999</v>
      </c>
      <c r="BG371">
        <v>0.50739999999999996</v>
      </c>
      <c r="BH371">
        <v>0.224</v>
      </c>
      <c r="BI371">
        <v>0.20519999999999999</v>
      </c>
      <c r="BJ371">
        <v>3.6900000000000002E-2</v>
      </c>
      <c r="BK371">
        <v>2.64E-2</v>
      </c>
    </row>
    <row r="372" spans="1:63" x14ac:dyDescent="0.25">
      <c r="A372" t="s">
        <v>371</v>
      </c>
      <c r="B372">
        <v>45567</v>
      </c>
      <c r="C372">
        <v>71.19</v>
      </c>
      <c r="D372">
        <v>16.600000000000001</v>
      </c>
      <c r="E372" s="1">
        <v>1181.82</v>
      </c>
      <c r="F372" s="1">
        <v>1116.3800000000001</v>
      </c>
      <c r="G372">
        <v>2.7000000000000001E-3</v>
      </c>
      <c r="H372">
        <v>4.0000000000000002E-4</v>
      </c>
      <c r="I372">
        <v>6.6E-3</v>
      </c>
      <c r="J372">
        <v>1E-3</v>
      </c>
      <c r="K372">
        <v>1.11E-2</v>
      </c>
      <c r="L372">
        <v>0.95850000000000002</v>
      </c>
      <c r="M372">
        <v>1.9699999999999999E-2</v>
      </c>
      <c r="N372">
        <v>0.50790000000000002</v>
      </c>
      <c r="O372">
        <v>6.9999999999999999E-4</v>
      </c>
      <c r="P372">
        <v>0.14549999999999999</v>
      </c>
      <c r="Q372" s="1">
        <v>49647.37</v>
      </c>
      <c r="R372">
        <v>0.2913</v>
      </c>
      <c r="S372">
        <v>0.16819999999999999</v>
      </c>
      <c r="T372">
        <v>0.54049999999999998</v>
      </c>
      <c r="U372">
        <v>8.9700000000000006</v>
      </c>
      <c r="V372" s="1">
        <v>69260.990000000005</v>
      </c>
      <c r="W372">
        <v>126.92</v>
      </c>
      <c r="X372" s="1">
        <v>113069.17</v>
      </c>
      <c r="Y372">
        <v>0.82469999999999999</v>
      </c>
      <c r="Z372">
        <v>0.10639999999999999</v>
      </c>
      <c r="AA372">
        <v>6.8900000000000003E-2</v>
      </c>
      <c r="AB372">
        <v>0.17530000000000001</v>
      </c>
      <c r="AC372">
        <v>113.07</v>
      </c>
      <c r="AD372" s="1">
        <v>3064.57</v>
      </c>
      <c r="AE372">
        <v>405.1</v>
      </c>
      <c r="AF372" s="13">
        <v>102391.72</v>
      </c>
      <c r="AG372" s="79" t="s">
        <v>759</v>
      </c>
      <c r="AH372" s="1">
        <v>31004</v>
      </c>
      <c r="AI372" s="1">
        <v>45090.080000000002</v>
      </c>
      <c r="AJ372">
        <v>39.65</v>
      </c>
      <c r="AK372">
        <v>25.44</v>
      </c>
      <c r="AL372">
        <v>30.03</v>
      </c>
      <c r="AM372">
        <v>3.66</v>
      </c>
      <c r="AN372">
        <v>902.59</v>
      </c>
      <c r="AO372">
        <v>0.96399999999999997</v>
      </c>
      <c r="AP372" s="1">
        <v>1365.44</v>
      </c>
      <c r="AQ372" s="1">
        <v>2144.2600000000002</v>
      </c>
      <c r="AR372" s="1">
        <v>5678.44</v>
      </c>
      <c r="AS372">
        <v>489.3</v>
      </c>
      <c r="AT372">
        <v>298.69</v>
      </c>
      <c r="AU372" s="1">
        <v>9976.1299999999992</v>
      </c>
      <c r="AV372" s="1">
        <v>7278.13</v>
      </c>
      <c r="AW372">
        <v>0.59860000000000002</v>
      </c>
      <c r="AX372" s="1">
        <v>2884.22</v>
      </c>
      <c r="AY372">
        <v>0.23719999999999999</v>
      </c>
      <c r="AZ372" s="1">
        <v>1119.43</v>
      </c>
      <c r="BA372">
        <v>9.2100000000000001E-2</v>
      </c>
      <c r="BB372">
        <v>877.41</v>
      </c>
      <c r="BC372">
        <v>7.22E-2</v>
      </c>
      <c r="BD372" s="1">
        <v>12159.19</v>
      </c>
      <c r="BE372" s="1">
        <v>6022.15</v>
      </c>
      <c r="BF372">
        <v>2.3374999999999999</v>
      </c>
      <c r="BG372">
        <v>0.50009999999999999</v>
      </c>
      <c r="BH372">
        <v>0.22120000000000001</v>
      </c>
      <c r="BI372">
        <v>0.22090000000000001</v>
      </c>
      <c r="BJ372">
        <v>3.9399999999999998E-2</v>
      </c>
      <c r="BK372">
        <v>1.84E-2</v>
      </c>
    </row>
    <row r="373" spans="1:63" x14ac:dyDescent="0.25">
      <c r="A373" t="s">
        <v>372</v>
      </c>
      <c r="B373">
        <v>48637</v>
      </c>
      <c r="C373">
        <v>57.67</v>
      </c>
      <c r="D373">
        <v>11.41</v>
      </c>
      <c r="E373">
        <v>658.13</v>
      </c>
      <c r="F373">
        <v>662.81</v>
      </c>
      <c r="G373">
        <v>4.1999999999999997E-3</v>
      </c>
      <c r="H373">
        <v>2.9999999999999997E-4</v>
      </c>
      <c r="I373">
        <v>6.6E-3</v>
      </c>
      <c r="J373">
        <v>1.1000000000000001E-3</v>
      </c>
      <c r="K373">
        <v>2.8899999999999999E-2</v>
      </c>
      <c r="L373">
        <v>0.93430000000000002</v>
      </c>
      <c r="M373">
        <v>2.4500000000000001E-2</v>
      </c>
      <c r="N373">
        <v>0.316</v>
      </c>
      <c r="O373">
        <v>1.2999999999999999E-3</v>
      </c>
      <c r="P373">
        <v>0.126</v>
      </c>
      <c r="Q373" s="1">
        <v>48467.8</v>
      </c>
      <c r="R373">
        <v>0.35270000000000001</v>
      </c>
      <c r="S373">
        <v>0.16259999999999999</v>
      </c>
      <c r="T373">
        <v>0.48470000000000002</v>
      </c>
      <c r="U373">
        <v>7.01</v>
      </c>
      <c r="V373" s="1">
        <v>60823.96</v>
      </c>
      <c r="W373">
        <v>90.95</v>
      </c>
      <c r="X373" s="1">
        <v>138181.78</v>
      </c>
      <c r="Y373">
        <v>0.92830000000000001</v>
      </c>
      <c r="Z373">
        <v>3.7999999999999999E-2</v>
      </c>
      <c r="AA373">
        <v>3.3700000000000001E-2</v>
      </c>
      <c r="AB373">
        <v>7.17E-2</v>
      </c>
      <c r="AC373">
        <v>138.18</v>
      </c>
      <c r="AD373" s="1">
        <v>3192.78</v>
      </c>
      <c r="AE373">
        <v>451.79</v>
      </c>
      <c r="AF373" s="13">
        <v>115754.8</v>
      </c>
      <c r="AG373" s="79" t="s">
        <v>759</v>
      </c>
      <c r="AH373" s="1">
        <v>34773</v>
      </c>
      <c r="AI373" s="1">
        <v>51619.97</v>
      </c>
      <c r="AJ373">
        <v>37.44</v>
      </c>
      <c r="AK373">
        <v>22.85</v>
      </c>
      <c r="AL373">
        <v>28.17</v>
      </c>
      <c r="AM373">
        <v>4.71</v>
      </c>
      <c r="AN373" s="1">
        <v>1625.18</v>
      </c>
      <c r="AO373">
        <v>1.3654999999999999</v>
      </c>
      <c r="AP373" s="1">
        <v>1490.42</v>
      </c>
      <c r="AQ373" s="1">
        <v>2015.79</v>
      </c>
      <c r="AR373" s="1">
        <v>5734.55</v>
      </c>
      <c r="AS373">
        <v>362.76</v>
      </c>
      <c r="AT373">
        <v>317.07</v>
      </c>
      <c r="AU373" s="1">
        <v>9920.6</v>
      </c>
      <c r="AV373" s="1">
        <v>6706.82</v>
      </c>
      <c r="AW373">
        <v>0.52610000000000001</v>
      </c>
      <c r="AX373" s="1">
        <v>3914.23</v>
      </c>
      <c r="AY373">
        <v>0.307</v>
      </c>
      <c r="AZ373" s="1">
        <v>1484.83</v>
      </c>
      <c r="BA373">
        <v>0.11650000000000001</v>
      </c>
      <c r="BB373">
        <v>642.9</v>
      </c>
      <c r="BC373">
        <v>5.04E-2</v>
      </c>
      <c r="BD373" s="1">
        <v>12748.78</v>
      </c>
      <c r="BE373" s="1">
        <v>6097.24</v>
      </c>
      <c r="BF373">
        <v>2.0505</v>
      </c>
      <c r="BG373">
        <v>0.51739999999999997</v>
      </c>
      <c r="BH373">
        <v>0.2069</v>
      </c>
      <c r="BI373">
        <v>0.20549999999999999</v>
      </c>
      <c r="BJ373">
        <v>4.0099999999999997E-2</v>
      </c>
      <c r="BK373">
        <v>3.0099999999999998E-2</v>
      </c>
    </row>
    <row r="374" spans="1:63" x14ac:dyDescent="0.25">
      <c r="A374" t="s">
        <v>373</v>
      </c>
      <c r="B374">
        <v>44495</v>
      </c>
      <c r="C374">
        <v>29.29</v>
      </c>
      <c r="D374">
        <v>88.4</v>
      </c>
      <c r="E374" s="1">
        <v>2588.79</v>
      </c>
      <c r="F374" s="1">
        <v>2424.6799999999998</v>
      </c>
      <c r="G374">
        <v>6.3E-3</v>
      </c>
      <c r="H374">
        <v>6.9999999999999999E-4</v>
      </c>
      <c r="I374">
        <v>5.4100000000000002E-2</v>
      </c>
      <c r="J374">
        <v>1.5E-3</v>
      </c>
      <c r="K374">
        <v>3.5099999999999999E-2</v>
      </c>
      <c r="L374">
        <v>0.83730000000000004</v>
      </c>
      <c r="M374">
        <v>6.5000000000000002E-2</v>
      </c>
      <c r="N374">
        <v>0.65539999999999998</v>
      </c>
      <c r="O374">
        <v>7.4999999999999997E-3</v>
      </c>
      <c r="P374">
        <v>0.15129999999999999</v>
      </c>
      <c r="Q374" s="1">
        <v>52782.54</v>
      </c>
      <c r="R374">
        <v>0.27029999999999998</v>
      </c>
      <c r="S374">
        <v>0.18990000000000001</v>
      </c>
      <c r="T374">
        <v>0.53979999999999995</v>
      </c>
      <c r="U374">
        <v>17.03</v>
      </c>
      <c r="V374" s="1">
        <v>74679.56</v>
      </c>
      <c r="W374">
        <v>148.71</v>
      </c>
      <c r="X374" s="1">
        <v>90969.81</v>
      </c>
      <c r="Y374">
        <v>0.73799999999999999</v>
      </c>
      <c r="Z374">
        <v>0.21229999999999999</v>
      </c>
      <c r="AA374">
        <v>4.9700000000000001E-2</v>
      </c>
      <c r="AB374">
        <v>0.26200000000000001</v>
      </c>
      <c r="AC374">
        <v>90.97</v>
      </c>
      <c r="AD374" s="1">
        <v>3028.25</v>
      </c>
      <c r="AE374">
        <v>438.87</v>
      </c>
      <c r="AF374" s="13">
        <v>85768.35</v>
      </c>
      <c r="AG374" s="79" t="s">
        <v>759</v>
      </c>
      <c r="AH374" s="1">
        <v>26925</v>
      </c>
      <c r="AI374" s="1">
        <v>41662.22</v>
      </c>
      <c r="AJ374">
        <v>47.26</v>
      </c>
      <c r="AK374">
        <v>30.68</v>
      </c>
      <c r="AL374">
        <v>36.770000000000003</v>
      </c>
      <c r="AM374">
        <v>4.24</v>
      </c>
      <c r="AN374">
        <v>825.43</v>
      </c>
      <c r="AO374">
        <v>0.95809999999999995</v>
      </c>
      <c r="AP374" s="1">
        <v>1336.07</v>
      </c>
      <c r="AQ374" s="1">
        <v>1932.87</v>
      </c>
      <c r="AR374" s="1">
        <v>5993.43</v>
      </c>
      <c r="AS374">
        <v>552.59</v>
      </c>
      <c r="AT374">
        <v>285.58</v>
      </c>
      <c r="AU374" s="1">
        <v>10100.530000000001</v>
      </c>
      <c r="AV374" s="1">
        <v>7276.8</v>
      </c>
      <c r="AW374">
        <v>0.59450000000000003</v>
      </c>
      <c r="AX374" s="1">
        <v>2979.35</v>
      </c>
      <c r="AY374">
        <v>0.24340000000000001</v>
      </c>
      <c r="AZ374">
        <v>908.63</v>
      </c>
      <c r="BA374">
        <v>7.4200000000000002E-2</v>
      </c>
      <c r="BB374" s="1">
        <v>1075.25</v>
      </c>
      <c r="BC374">
        <v>8.7800000000000003E-2</v>
      </c>
      <c r="BD374" s="1">
        <v>12240.03</v>
      </c>
      <c r="BE374" s="1">
        <v>5578.37</v>
      </c>
      <c r="BF374">
        <v>2.3559999999999999</v>
      </c>
      <c r="BG374">
        <v>0.52390000000000003</v>
      </c>
      <c r="BH374">
        <v>0.21829999999999999</v>
      </c>
      <c r="BI374">
        <v>0.21099999999999999</v>
      </c>
      <c r="BJ374">
        <v>3.2500000000000001E-2</v>
      </c>
      <c r="BK374">
        <v>1.44E-2</v>
      </c>
    </row>
    <row r="375" spans="1:63" x14ac:dyDescent="0.25">
      <c r="A375" t="s">
        <v>374</v>
      </c>
      <c r="B375">
        <v>48900</v>
      </c>
      <c r="C375">
        <v>175.19</v>
      </c>
      <c r="D375">
        <v>7.68</v>
      </c>
      <c r="E375" s="1">
        <v>1345.89</v>
      </c>
      <c r="F375" s="1">
        <v>1252.98</v>
      </c>
      <c r="G375">
        <v>2.0999999999999999E-3</v>
      </c>
      <c r="H375">
        <v>4.0000000000000002E-4</v>
      </c>
      <c r="I375">
        <v>7.3000000000000001E-3</v>
      </c>
      <c r="J375">
        <v>1E-3</v>
      </c>
      <c r="K375">
        <v>9.9000000000000008E-3</v>
      </c>
      <c r="L375">
        <v>0.96340000000000003</v>
      </c>
      <c r="M375">
        <v>1.5900000000000001E-2</v>
      </c>
      <c r="N375">
        <v>0.48630000000000001</v>
      </c>
      <c r="O375">
        <v>2.8999999999999998E-3</v>
      </c>
      <c r="P375">
        <v>0.15310000000000001</v>
      </c>
      <c r="Q375" s="1">
        <v>48969.75</v>
      </c>
      <c r="R375">
        <v>0.31140000000000001</v>
      </c>
      <c r="S375">
        <v>0.1875</v>
      </c>
      <c r="T375">
        <v>0.50109999999999999</v>
      </c>
      <c r="U375">
        <v>10.57</v>
      </c>
      <c r="V375" s="1">
        <v>65702.570000000007</v>
      </c>
      <c r="W375">
        <v>122.8</v>
      </c>
      <c r="X375" s="1">
        <v>211973.27</v>
      </c>
      <c r="Y375">
        <v>0.56810000000000005</v>
      </c>
      <c r="Z375">
        <v>0.18890000000000001</v>
      </c>
      <c r="AA375">
        <v>0.24299999999999999</v>
      </c>
      <c r="AB375">
        <v>0.43190000000000001</v>
      </c>
      <c r="AC375">
        <v>211.97</v>
      </c>
      <c r="AD375" s="1">
        <v>5834.47</v>
      </c>
      <c r="AE375">
        <v>437.13</v>
      </c>
      <c r="AF375" s="13">
        <v>174304.43</v>
      </c>
      <c r="AG375" s="79" t="s">
        <v>759</v>
      </c>
      <c r="AH375" s="1">
        <v>32739</v>
      </c>
      <c r="AI375" s="1">
        <v>55606.02</v>
      </c>
      <c r="AJ375">
        <v>38.950000000000003</v>
      </c>
      <c r="AK375">
        <v>24.8</v>
      </c>
      <c r="AL375">
        <v>28.8</v>
      </c>
      <c r="AM375">
        <v>4.13</v>
      </c>
      <c r="AN375" s="1">
        <v>1290.24</v>
      </c>
      <c r="AO375">
        <v>0.8498</v>
      </c>
      <c r="AP375" s="1">
        <v>1596.26</v>
      </c>
      <c r="AQ375" s="1">
        <v>2383.14</v>
      </c>
      <c r="AR375" s="1">
        <v>6038.97</v>
      </c>
      <c r="AS375">
        <v>516.21</v>
      </c>
      <c r="AT375">
        <v>367.11</v>
      </c>
      <c r="AU375" s="1">
        <v>10901.69</v>
      </c>
      <c r="AV375" s="1">
        <v>5954.16</v>
      </c>
      <c r="AW375">
        <v>0.43209999999999998</v>
      </c>
      <c r="AX375" s="1">
        <v>5569.93</v>
      </c>
      <c r="AY375">
        <v>0.4042</v>
      </c>
      <c r="AZ375" s="1">
        <v>1201.4100000000001</v>
      </c>
      <c r="BA375">
        <v>8.72E-2</v>
      </c>
      <c r="BB375" s="1">
        <v>1054.3599999999999</v>
      </c>
      <c r="BC375">
        <v>7.6499999999999999E-2</v>
      </c>
      <c r="BD375" s="1">
        <v>13779.86</v>
      </c>
      <c r="BE375" s="1">
        <v>4228</v>
      </c>
      <c r="BF375">
        <v>1.0158</v>
      </c>
      <c r="BG375">
        <v>0.48120000000000002</v>
      </c>
      <c r="BH375">
        <v>0.24440000000000001</v>
      </c>
      <c r="BI375">
        <v>0.20580000000000001</v>
      </c>
      <c r="BJ375">
        <v>4.1399999999999999E-2</v>
      </c>
      <c r="BK375">
        <v>2.7199999999999998E-2</v>
      </c>
    </row>
    <row r="376" spans="1:63" x14ac:dyDescent="0.25">
      <c r="A376" t="s">
        <v>375</v>
      </c>
      <c r="B376">
        <v>50047</v>
      </c>
      <c r="C376">
        <v>27.9</v>
      </c>
      <c r="D376">
        <v>139.44999999999999</v>
      </c>
      <c r="E376" s="1">
        <v>3891.35</v>
      </c>
      <c r="F376" s="1">
        <v>3759.23</v>
      </c>
      <c r="G376">
        <v>3.5299999999999998E-2</v>
      </c>
      <c r="H376">
        <v>8.0000000000000004E-4</v>
      </c>
      <c r="I376">
        <v>4.99E-2</v>
      </c>
      <c r="J376">
        <v>1E-3</v>
      </c>
      <c r="K376">
        <v>3.7600000000000001E-2</v>
      </c>
      <c r="L376">
        <v>0.84</v>
      </c>
      <c r="M376">
        <v>3.5499999999999997E-2</v>
      </c>
      <c r="N376">
        <v>0.17299999999999999</v>
      </c>
      <c r="O376">
        <v>1.66E-2</v>
      </c>
      <c r="P376">
        <v>0.1067</v>
      </c>
      <c r="Q376" s="1">
        <v>63522.18</v>
      </c>
      <c r="R376">
        <v>0.28870000000000001</v>
      </c>
      <c r="S376">
        <v>0.19420000000000001</v>
      </c>
      <c r="T376">
        <v>0.5171</v>
      </c>
      <c r="U376">
        <v>23.06</v>
      </c>
      <c r="V376" s="1">
        <v>82113.45</v>
      </c>
      <c r="W376">
        <v>166.31</v>
      </c>
      <c r="X376" s="1">
        <v>202151.86</v>
      </c>
      <c r="Y376">
        <v>0.76700000000000002</v>
      </c>
      <c r="Z376">
        <v>0.19939999999999999</v>
      </c>
      <c r="AA376">
        <v>3.3599999999999998E-2</v>
      </c>
      <c r="AB376">
        <v>0.23300000000000001</v>
      </c>
      <c r="AC376">
        <v>202.15</v>
      </c>
      <c r="AD376" s="1">
        <v>7878.67</v>
      </c>
      <c r="AE376">
        <v>918.41</v>
      </c>
      <c r="AF376" s="13">
        <v>208476.74</v>
      </c>
      <c r="AG376" s="79" t="s">
        <v>759</v>
      </c>
      <c r="AH376" s="1">
        <v>42991</v>
      </c>
      <c r="AI376" s="1">
        <v>79947.67</v>
      </c>
      <c r="AJ376">
        <v>63.92</v>
      </c>
      <c r="AK376">
        <v>38.130000000000003</v>
      </c>
      <c r="AL376">
        <v>40.880000000000003</v>
      </c>
      <c r="AM376">
        <v>4.71</v>
      </c>
      <c r="AN376" s="1">
        <v>1280.71</v>
      </c>
      <c r="AO376">
        <v>0.70730000000000004</v>
      </c>
      <c r="AP376" s="1">
        <v>1299.01</v>
      </c>
      <c r="AQ376" s="1">
        <v>1923.42</v>
      </c>
      <c r="AR376" s="1">
        <v>6269</v>
      </c>
      <c r="AS376">
        <v>637.82000000000005</v>
      </c>
      <c r="AT376">
        <v>359.32</v>
      </c>
      <c r="AU376" s="1">
        <v>10488.57</v>
      </c>
      <c r="AV376" s="1">
        <v>3273.55</v>
      </c>
      <c r="AW376">
        <v>0.28249999999999997</v>
      </c>
      <c r="AX376" s="1">
        <v>7089.36</v>
      </c>
      <c r="AY376">
        <v>0.61180000000000001</v>
      </c>
      <c r="AZ376">
        <v>810.64</v>
      </c>
      <c r="BA376">
        <v>7.0000000000000007E-2</v>
      </c>
      <c r="BB376">
        <v>413.9</v>
      </c>
      <c r="BC376">
        <v>3.5700000000000003E-2</v>
      </c>
      <c r="BD376" s="1">
        <v>11587.45</v>
      </c>
      <c r="BE376" s="1">
        <v>1711.41</v>
      </c>
      <c r="BF376">
        <v>0.2225</v>
      </c>
      <c r="BG376">
        <v>0.57889999999999997</v>
      </c>
      <c r="BH376">
        <v>0.21970000000000001</v>
      </c>
      <c r="BI376">
        <v>0.15079999999999999</v>
      </c>
      <c r="BJ376">
        <v>3.4700000000000002E-2</v>
      </c>
      <c r="BK376">
        <v>1.5900000000000001E-2</v>
      </c>
    </row>
    <row r="377" spans="1:63" x14ac:dyDescent="0.25">
      <c r="A377" t="s">
        <v>376</v>
      </c>
      <c r="B377">
        <v>50708</v>
      </c>
      <c r="C377">
        <v>68.239999999999995</v>
      </c>
      <c r="D377">
        <v>13.07</v>
      </c>
      <c r="E377">
        <v>892.13</v>
      </c>
      <c r="F377">
        <v>848.89</v>
      </c>
      <c r="G377">
        <v>6.1999999999999998E-3</v>
      </c>
      <c r="H377">
        <v>1.6000000000000001E-3</v>
      </c>
      <c r="I377">
        <v>1.9599999999999999E-2</v>
      </c>
      <c r="J377">
        <v>5.9999999999999995E-4</v>
      </c>
      <c r="K377">
        <v>3.9800000000000002E-2</v>
      </c>
      <c r="L377">
        <v>0.89839999999999998</v>
      </c>
      <c r="M377">
        <v>3.3799999999999997E-2</v>
      </c>
      <c r="N377">
        <v>0.4708</v>
      </c>
      <c r="O377">
        <v>5.3E-3</v>
      </c>
      <c r="P377">
        <v>0.14349999999999999</v>
      </c>
      <c r="Q377" s="1">
        <v>49554.98</v>
      </c>
      <c r="R377">
        <v>0.34860000000000002</v>
      </c>
      <c r="S377">
        <v>0.15129999999999999</v>
      </c>
      <c r="T377">
        <v>0.50009999999999999</v>
      </c>
      <c r="U377">
        <v>7.6</v>
      </c>
      <c r="V377" s="1">
        <v>68148.2</v>
      </c>
      <c r="W377">
        <v>113.18</v>
      </c>
      <c r="X377" s="1">
        <v>193265.84</v>
      </c>
      <c r="Y377">
        <v>0.71709999999999996</v>
      </c>
      <c r="Z377">
        <v>0.19359999999999999</v>
      </c>
      <c r="AA377">
        <v>8.9300000000000004E-2</v>
      </c>
      <c r="AB377">
        <v>0.28289999999999998</v>
      </c>
      <c r="AC377">
        <v>193.27</v>
      </c>
      <c r="AD377" s="1">
        <v>5768.95</v>
      </c>
      <c r="AE377">
        <v>585.47</v>
      </c>
      <c r="AF377" s="13">
        <v>180228.15</v>
      </c>
      <c r="AG377" s="79" t="s">
        <v>759</v>
      </c>
      <c r="AH377" s="1">
        <v>32350</v>
      </c>
      <c r="AI377" s="1">
        <v>52381.440000000002</v>
      </c>
      <c r="AJ377">
        <v>46.01</v>
      </c>
      <c r="AK377">
        <v>27.91</v>
      </c>
      <c r="AL377">
        <v>34.17</v>
      </c>
      <c r="AM377">
        <v>4.4000000000000004</v>
      </c>
      <c r="AN377" s="1">
        <v>1334.93</v>
      </c>
      <c r="AO377">
        <v>1.2033</v>
      </c>
      <c r="AP377" s="1">
        <v>1658.9</v>
      </c>
      <c r="AQ377" s="1">
        <v>2093.0300000000002</v>
      </c>
      <c r="AR377" s="1">
        <v>6122.11</v>
      </c>
      <c r="AS377">
        <v>529.32000000000005</v>
      </c>
      <c r="AT377">
        <v>382.98</v>
      </c>
      <c r="AU377" s="1">
        <v>10786.34</v>
      </c>
      <c r="AV377" s="1">
        <v>5779.15</v>
      </c>
      <c r="AW377">
        <v>0.41670000000000001</v>
      </c>
      <c r="AX377" s="1">
        <v>5495.8</v>
      </c>
      <c r="AY377">
        <v>0.3962</v>
      </c>
      <c r="AZ377" s="1">
        <v>1578.53</v>
      </c>
      <c r="BA377">
        <v>0.1138</v>
      </c>
      <c r="BB377" s="1">
        <v>1016.14</v>
      </c>
      <c r="BC377">
        <v>7.3300000000000004E-2</v>
      </c>
      <c r="BD377" s="1">
        <v>13869.63</v>
      </c>
      <c r="BE377" s="1">
        <v>3950.21</v>
      </c>
      <c r="BF377">
        <v>0.99070000000000003</v>
      </c>
      <c r="BG377">
        <v>0.49790000000000001</v>
      </c>
      <c r="BH377">
        <v>0.20979999999999999</v>
      </c>
      <c r="BI377">
        <v>0.22550000000000001</v>
      </c>
      <c r="BJ377">
        <v>3.9E-2</v>
      </c>
      <c r="BK377">
        <v>2.7799999999999998E-2</v>
      </c>
    </row>
    <row r="378" spans="1:63" x14ac:dyDescent="0.25">
      <c r="A378" t="s">
        <v>377</v>
      </c>
      <c r="B378">
        <v>44503</v>
      </c>
      <c r="C378">
        <v>41</v>
      </c>
      <c r="D378">
        <v>102.51</v>
      </c>
      <c r="E378" s="1">
        <v>4202.76</v>
      </c>
      <c r="F378" s="1">
        <v>4020.77</v>
      </c>
      <c r="G378">
        <v>1.6299999999999999E-2</v>
      </c>
      <c r="H378">
        <v>5.9999999999999995E-4</v>
      </c>
      <c r="I378">
        <v>1.9300000000000001E-2</v>
      </c>
      <c r="J378">
        <v>1.2999999999999999E-3</v>
      </c>
      <c r="K378">
        <v>3.2099999999999997E-2</v>
      </c>
      <c r="L378">
        <v>0.90059999999999996</v>
      </c>
      <c r="M378">
        <v>2.98E-2</v>
      </c>
      <c r="N378">
        <v>0.2029</v>
      </c>
      <c r="O378">
        <v>1.1299999999999999E-2</v>
      </c>
      <c r="P378">
        <v>0.1172</v>
      </c>
      <c r="Q378" s="1">
        <v>60798.37</v>
      </c>
      <c r="R378">
        <v>0.24460000000000001</v>
      </c>
      <c r="S378">
        <v>0.19420000000000001</v>
      </c>
      <c r="T378">
        <v>0.56120000000000003</v>
      </c>
      <c r="U378">
        <v>22.97</v>
      </c>
      <c r="V378" s="1">
        <v>85390.02</v>
      </c>
      <c r="W378">
        <v>179.54</v>
      </c>
      <c r="X378" s="1">
        <v>173711.32</v>
      </c>
      <c r="Y378">
        <v>0.81010000000000004</v>
      </c>
      <c r="Z378">
        <v>0.15240000000000001</v>
      </c>
      <c r="AA378">
        <v>3.7499999999999999E-2</v>
      </c>
      <c r="AB378">
        <v>0.18990000000000001</v>
      </c>
      <c r="AC378">
        <v>173.71</v>
      </c>
      <c r="AD378" s="1">
        <v>6796.7</v>
      </c>
      <c r="AE378">
        <v>822.71</v>
      </c>
      <c r="AF378" s="13">
        <v>180074.7</v>
      </c>
      <c r="AG378" s="79" t="s">
        <v>759</v>
      </c>
      <c r="AH378" s="1">
        <v>42715</v>
      </c>
      <c r="AI378" s="1">
        <v>72772.02</v>
      </c>
      <c r="AJ378">
        <v>63.74</v>
      </c>
      <c r="AK378">
        <v>37.96</v>
      </c>
      <c r="AL378">
        <v>40.42</v>
      </c>
      <c r="AM378">
        <v>4.5199999999999996</v>
      </c>
      <c r="AN378" s="1">
        <v>1496.46</v>
      </c>
      <c r="AO378">
        <v>0.79459999999999997</v>
      </c>
      <c r="AP378" s="1">
        <v>1234.6500000000001</v>
      </c>
      <c r="AQ378" s="1">
        <v>1870.16</v>
      </c>
      <c r="AR378" s="1">
        <v>5990.39</v>
      </c>
      <c r="AS378">
        <v>578.35</v>
      </c>
      <c r="AT378">
        <v>271.35000000000002</v>
      </c>
      <c r="AU378" s="1">
        <v>9944.9</v>
      </c>
      <c r="AV378" s="1">
        <v>3926.61</v>
      </c>
      <c r="AW378">
        <v>0.34910000000000002</v>
      </c>
      <c r="AX378" s="1">
        <v>6146.07</v>
      </c>
      <c r="AY378">
        <v>0.5464</v>
      </c>
      <c r="AZ378">
        <v>723.09</v>
      </c>
      <c r="BA378">
        <v>6.4299999999999996E-2</v>
      </c>
      <c r="BB378">
        <v>453.2</v>
      </c>
      <c r="BC378">
        <v>4.0300000000000002E-2</v>
      </c>
      <c r="BD378" s="1">
        <v>11248.97</v>
      </c>
      <c r="BE378" s="1">
        <v>2451.64</v>
      </c>
      <c r="BF378">
        <v>0.38390000000000002</v>
      </c>
      <c r="BG378">
        <v>0.5746</v>
      </c>
      <c r="BH378">
        <v>0.22189999999999999</v>
      </c>
      <c r="BI378">
        <v>0.15110000000000001</v>
      </c>
      <c r="BJ378">
        <v>3.3700000000000001E-2</v>
      </c>
      <c r="BK378">
        <v>1.8700000000000001E-2</v>
      </c>
    </row>
    <row r="379" spans="1:63" x14ac:dyDescent="0.25">
      <c r="A379" t="s">
        <v>378</v>
      </c>
      <c r="B379">
        <v>50641</v>
      </c>
      <c r="C379">
        <v>70.67</v>
      </c>
      <c r="D379">
        <v>10.53</v>
      </c>
      <c r="E379">
        <v>743.78</v>
      </c>
      <c r="F379">
        <v>708.55</v>
      </c>
      <c r="G379">
        <v>3.3999999999999998E-3</v>
      </c>
      <c r="H379">
        <v>1.2999999999999999E-3</v>
      </c>
      <c r="I379">
        <v>7.6E-3</v>
      </c>
      <c r="J379">
        <v>5.9999999999999995E-4</v>
      </c>
      <c r="K379">
        <v>3.5799999999999998E-2</v>
      </c>
      <c r="L379">
        <v>0.92710000000000004</v>
      </c>
      <c r="M379">
        <v>2.4199999999999999E-2</v>
      </c>
      <c r="N379">
        <v>0.43830000000000002</v>
      </c>
      <c r="O379">
        <v>2.8999999999999998E-3</v>
      </c>
      <c r="P379">
        <v>0.13120000000000001</v>
      </c>
      <c r="Q379" s="1">
        <v>48873.97</v>
      </c>
      <c r="R379">
        <v>0.34960000000000002</v>
      </c>
      <c r="S379">
        <v>0.15190000000000001</v>
      </c>
      <c r="T379">
        <v>0.4985</v>
      </c>
      <c r="U379">
        <v>6.84</v>
      </c>
      <c r="V379" s="1">
        <v>63354.07</v>
      </c>
      <c r="W379">
        <v>104.84</v>
      </c>
      <c r="X379" s="1">
        <v>164881.99</v>
      </c>
      <c r="Y379">
        <v>0.82199999999999995</v>
      </c>
      <c r="Z379">
        <v>9.2200000000000004E-2</v>
      </c>
      <c r="AA379">
        <v>8.5800000000000001E-2</v>
      </c>
      <c r="AB379">
        <v>0.17799999999999999</v>
      </c>
      <c r="AC379">
        <v>164.88</v>
      </c>
      <c r="AD379" s="1">
        <v>4545.46</v>
      </c>
      <c r="AE379">
        <v>547.37</v>
      </c>
      <c r="AF379" s="13">
        <v>135467.26</v>
      </c>
      <c r="AG379" s="79" t="s">
        <v>759</v>
      </c>
      <c r="AH379" s="1">
        <v>32957</v>
      </c>
      <c r="AI379" s="1">
        <v>49591.01</v>
      </c>
      <c r="AJ379">
        <v>44.67</v>
      </c>
      <c r="AK379">
        <v>25.7</v>
      </c>
      <c r="AL379">
        <v>32.07</v>
      </c>
      <c r="AM379">
        <v>4.5599999999999996</v>
      </c>
      <c r="AN379" s="1">
        <v>1432.58</v>
      </c>
      <c r="AO379">
        <v>1.3180000000000001</v>
      </c>
      <c r="AP379" s="1">
        <v>1641.84</v>
      </c>
      <c r="AQ379" s="1">
        <v>2119.5500000000002</v>
      </c>
      <c r="AR379" s="1">
        <v>5983.36</v>
      </c>
      <c r="AS379">
        <v>537.88</v>
      </c>
      <c r="AT379">
        <v>266.49</v>
      </c>
      <c r="AU379" s="1">
        <v>10549.11</v>
      </c>
      <c r="AV379" s="1">
        <v>6251.33</v>
      </c>
      <c r="AW379">
        <v>0.45329999999999998</v>
      </c>
      <c r="AX379" s="1">
        <v>4993.66</v>
      </c>
      <c r="AY379">
        <v>0.36209999999999998</v>
      </c>
      <c r="AZ379" s="1">
        <v>1700.23</v>
      </c>
      <c r="BA379">
        <v>0.12330000000000001</v>
      </c>
      <c r="BB379">
        <v>846.62</v>
      </c>
      <c r="BC379">
        <v>6.1400000000000003E-2</v>
      </c>
      <c r="BD379" s="1">
        <v>13791.84</v>
      </c>
      <c r="BE379" s="1">
        <v>4777.05</v>
      </c>
      <c r="BF379">
        <v>1.4437</v>
      </c>
      <c r="BG379">
        <v>0.504</v>
      </c>
      <c r="BH379">
        <v>0.2087</v>
      </c>
      <c r="BI379">
        <v>0.22770000000000001</v>
      </c>
      <c r="BJ379">
        <v>3.7199999999999997E-2</v>
      </c>
      <c r="BK379">
        <v>2.24E-2</v>
      </c>
    </row>
    <row r="380" spans="1:63" x14ac:dyDescent="0.25">
      <c r="A380" t="s">
        <v>379</v>
      </c>
      <c r="B380">
        <v>44511</v>
      </c>
      <c r="C380">
        <v>9.52</v>
      </c>
      <c r="D380">
        <v>340.93</v>
      </c>
      <c r="E380" s="1">
        <v>3246.95</v>
      </c>
      <c r="F380" s="1">
        <v>2837.15</v>
      </c>
      <c r="G380">
        <v>7.4000000000000003E-3</v>
      </c>
      <c r="H380">
        <v>5.9999999999999995E-4</v>
      </c>
      <c r="I380">
        <v>0.41799999999999998</v>
      </c>
      <c r="J380">
        <v>1.2999999999999999E-3</v>
      </c>
      <c r="K380">
        <v>9.0399999999999994E-2</v>
      </c>
      <c r="L380">
        <v>0.38840000000000002</v>
      </c>
      <c r="M380">
        <v>9.4E-2</v>
      </c>
      <c r="N380">
        <v>0.81200000000000006</v>
      </c>
      <c r="O380">
        <v>3.61E-2</v>
      </c>
      <c r="P380">
        <v>0.17660000000000001</v>
      </c>
      <c r="Q380" s="1">
        <v>56532.15</v>
      </c>
      <c r="R380">
        <v>0.34910000000000002</v>
      </c>
      <c r="S380">
        <v>0.16300000000000001</v>
      </c>
      <c r="T380">
        <v>0.48780000000000001</v>
      </c>
      <c r="U380">
        <v>22.42</v>
      </c>
      <c r="V380" s="1">
        <v>80782.039999999994</v>
      </c>
      <c r="W380">
        <v>142.81</v>
      </c>
      <c r="X380" s="1">
        <v>76194.710000000006</v>
      </c>
      <c r="Y380">
        <v>0.68859999999999999</v>
      </c>
      <c r="Z380">
        <v>0.25779999999999997</v>
      </c>
      <c r="AA380">
        <v>5.3699999999999998E-2</v>
      </c>
      <c r="AB380">
        <v>0.31140000000000001</v>
      </c>
      <c r="AC380">
        <v>76.19</v>
      </c>
      <c r="AD380" s="1">
        <v>3633.72</v>
      </c>
      <c r="AE380">
        <v>490.69</v>
      </c>
      <c r="AF380" s="13">
        <v>72623.009999999995</v>
      </c>
      <c r="AG380" s="79" t="s">
        <v>759</v>
      </c>
      <c r="AH380" s="1">
        <v>25147</v>
      </c>
      <c r="AI380" s="1">
        <v>37993.96</v>
      </c>
      <c r="AJ380">
        <v>62.77</v>
      </c>
      <c r="AK380">
        <v>44.11</v>
      </c>
      <c r="AL380">
        <v>50.02</v>
      </c>
      <c r="AM380">
        <v>4.71</v>
      </c>
      <c r="AN380">
        <v>3.19</v>
      </c>
      <c r="AO380">
        <v>1.2509999999999999</v>
      </c>
      <c r="AP380" s="1">
        <v>1659.78</v>
      </c>
      <c r="AQ380" s="1">
        <v>2169.38</v>
      </c>
      <c r="AR380" s="1">
        <v>6524.61</v>
      </c>
      <c r="AS380">
        <v>710.82</v>
      </c>
      <c r="AT380">
        <v>469.7</v>
      </c>
      <c r="AU380" s="1">
        <v>11534.3</v>
      </c>
      <c r="AV380" s="1">
        <v>8478.43</v>
      </c>
      <c r="AW380">
        <v>0.58720000000000006</v>
      </c>
      <c r="AX380" s="1">
        <v>3584.84</v>
      </c>
      <c r="AY380">
        <v>0.24829999999999999</v>
      </c>
      <c r="AZ380">
        <v>852.64</v>
      </c>
      <c r="BA380">
        <v>5.91E-2</v>
      </c>
      <c r="BB380" s="1">
        <v>1523.12</v>
      </c>
      <c r="BC380">
        <v>0.1055</v>
      </c>
      <c r="BD380" s="1">
        <v>14439.03</v>
      </c>
      <c r="BE380" s="1">
        <v>5617.11</v>
      </c>
      <c r="BF380">
        <v>2.9007000000000001</v>
      </c>
      <c r="BG380">
        <v>0.51160000000000005</v>
      </c>
      <c r="BH380">
        <v>0.20269999999999999</v>
      </c>
      <c r="BI380">
        <v>0.23849999999999999</v>
      </c>
      <c r="BJ380">
        <v>3.2199999999999999E-2</v>
      </c>
      <c r="BK380">
        <v>1.5100000000000001E-2</v>
      </c>
    </row>
    <row r="381" spans="1:63" x14ac:dyDescent="0.25">
      <c r="A381" t="s">
        <v>380</v>
      </c>
      <c r="B381">
        <v>48025</v>
      </c>
      <c r="C381">
        <v>103.81</v>
      </c>
      <c r="D381">
        <v>15.77</v>
      </c>
      <c r="E381" s="1">
        <v>1637</v>
      </c>
      <c r="F381" s="1">
        <v>1570.38</v>
      </c>
      <c r="G381">
        <v>2.7000000000000001E-3</v>
      </c>
      <c r="H381">
        <v>2.0000000000000001E-4</v>
      </c>
      <c r="I381">
        <v>6.6E-3</v>
      </c>
      <c r="J381">
        <v>8.9999999999999998E-4</v>
      </c>
      <c r="K381">
        <v>1.06E-2</v>
      </c>
      <c r="L381">
        <v>0.96140000000000003</v>
      </c>
      <c r="M381">
        <v>1.7500000000000002E-2</v>
      </c>
      <c r="N381">
        <v>0.39169999999999999</v>
      </c>
      <c r="O381">
        <v>1.5E-3</v>
      </c>
      <c r="P381">
        <v>0.13089999999999999</v>
      </c>
      <c r="Q381" s="1">
        <v>51394.03</v>
      </c>
      <c r="R381">
        <v>0.27410000000000001</v>
      </c>
      <c r="S381">
        <v>0.16900000000000001</v>
      </c>
      <c r="T381">
        <v>0.55689999999999995</v>
      </c>
      <c r="U381">
        <v>12.65</v>
      </c>
      <c r="V381" s="1">
        <v>65996.25</v>
      </c>
      <c r="W381">
        <v>124.58</v>
      </c>
      <c r="X381" s="1">
        <v>140283.64000000001</v>
      </c>
      <c r="Y381">
        <v>0.83240000000000003</v>
      </c>
      <c r="Z381">
        <v>9.8699999999999996E-2</v>
      </c>
      <c r="AA381">
        <v>6.8900000000000003E-2</v>
      </c>
      <c r="AB381">
        <v>0.1676</v>
      </c>
      <c r="AC381">
        <v>140.28</v>
      </c>
      <c r="AD381" s="1">
        <v>3919.23</v>
      </c>
      <c r="AE381">
        <v>489.72</v>
      </c>
      <c r="AF381" s="13">
        <v>132238.24</v>
      </c>
      <c r="AG381" s="79" t="s">
        <v>759</v>
      </c>
      <c r="AH381" s="1">
        <v>33588</v>
      </c>
      <c r="AI381" s="1">
        <v>52108.72</v>
      </c>
      <c r="AJ381">
        <v>43.75</v>
      </c>
      <c r="AK381">
        <v>26.65</v>
      </c>
      <c r="AL381">
        <v>30.25</v>
      </c>
      <c r="AM381">
        <v>4.53</v>
      </c>
      <c r="AN381" s="1">
        <v>1240.26</v>
      </c>
      <c r="AO381">
        <v>0.99990000000000001</v>
      </c>
      <c r="AP381" s="1">
        <v>1308.67</v>
      </c>
      <c r="AQ381" s="1">
        <v>2075.04</v>
      </c>
      <c r="AR381" s="1">
        <v>5631.48</v>
      </c>
      <c r="AS381">
        <v>483.1</v>
      </c>
      <c r="AT381">
        <v>257.64999999999998</v>
      </c>
      <c r="AU381" s="1">
        <v>9755.94</v>
      </c>
      <c r="AV381" s="1">
        <v>5867.71</v>
      </c>
      <c r="AW381">
        <v>0.50280000000000002</v>
      </c>
      <c r="AX381" s="1">
        <v>3891.82</v>
      </c>
      <c r="AY381">
        <v>0.33350000000000002</v>
      </c>
      <c r="AZ381" s="1">
        <v>1204.7</v>
      </c>
      <c r="BA381">
        <v>0.1032</v>
      </c>
      <c r="BB381">
        <v>705.68</v>
      </c>
      <c r="BC381">
        <v>6.0499999999999998E-2</v>
      </c>
      <c r="BD381" s="1">
        <v>11669.91</v>
      </c>
      <c r="BE381" s="1">
        <v>4928.05</v>
      </c>
      <c r="BF381">
        <v>1.4236</v>
      </c>
      <c r="BG381">
        <v>0.52710000000000001</v>
      </c>
      <c r="BH381">
        <v>0.22220000000000001</v>
      </c>
      <c r="BI381">
        <v>0.1958</v>
      </c>
      <c r="BJ381">
        <v>3.8399999999999997E-2</v>
      </c>
      <c r="BK381">
        <v>1.6500000000000001E-2</v>
      </c>
    </row>
    <row r="382" spans="1:63" x14ac:dyDescent="0.25">
      <c r="A382" t="s">
        <v>381</v>
      </c>
      <c r="B382">
        <v>44529</v>
      </c>
      <c r="C382">
        <v>42.95</v>
      </c>
      <c r="D382">
        <v>80.48</v>
      </c>
      <c r="E382" s="1">
        <v>3456.66</v>
      </c>
      <c r="F382" s="1">
        <v>3318.35</v>
      </c>
      <c r="G382">
        <v>2.18E-2</v>
      </c>
      <c r="H382">
        <v>8.9999999999999998E-4</v>
      </c>
      <c r="I382">
        <v>5.8700000000000002E-2</v>
      </c>
      <c r="J382">
        <v>1.1999999999999999E-3</v>
      </c>
      <c r="K382">
        <v>5.1799999999999999E-2</v>
      </c>
      <c r="L382">
        <v>0.80930000000000002</v>
      </c>
      <c r="M382">
        <v>5.6300000000000003E-2</v>
      </c>
      <c r="N382">
        <v>0.38969999999999999</v>
      </c>
      <c r="O382">
        <v>1.6799999999999999E-2</v>
      </c>
      <c r="P382">
        <v>0.1353</v>
      </c>
      <c r="Q382" s="1">
        <v>60744.639999999999</v>
      </c>
      <c r="R382">
        <v>0.29530000000000001</v>
      </c>
      <c r="S382">
        <v>0.1789</v>
      </c>
      <c r="T382">
        <v>0.52580000000000005</v>
      </c>
      <c r="U382">
        <v>21.53</v>
      </c>
      <c r="V382" s="1">
        <v>83501.179999999993</v>
      </c>
      <c r="W382">
        <v>156.74</v>
      </c>
      <c r="X382" s="1">
        <v>168944.77</v>
      </c>
      <c r="Y382">
        <v>0.66810000000000003</v>
      </c>
      <c r="Z382">
        <v>0.28960000000000002</v>
      </c>
      <c r="AA382">
        <v>4.2299999999999997E-2</v>
      </c>
      <c r="AB382">
        <v>0.33189999999999997</v>
      </c>
      <c r="AC382">
        <v>168.94</v>
      </c>
      <c r="AD382" s="1">
        <v>6888.63</v>
      </c>
      <c r="AE382">
        <v>733.14</v>
      </c>
      <c r="AF382" s="13">
        <v>173956.09</v>
      </c>
      <c r="AG382" s="79" t="s">
        <v>759</v>
      </c>
      <c r="AH382" s="1">
        <v>35104</v>
      </c>
      <c r="AI382" s="1">
        <v>57893.97</v>
      </c>
      <c r="AJ382">
        <v>62.86</v>
      </c>
      <c r="AK382">
        <v>38.4</v>
      </c>
      <c r="AL382">
        <v>43.17</v>
      </c>
      <c r="AM382">
        <v>4.8</v>
      </c>
      <c r="AN382" s="1">
        <v>1802.63</v>
      </c>
      <c r="AO382">
        <v>0.96899999999999997</v>
      </c>
      <c r="AP382" s="1">
        <v>1356.48</v>
      </c>
      <c r="AQ382" s="1">
        <v>1931.7</v>
      </c>
      <c r="AR382" s="1">
        <v>6596.55</v>
      </c>
      <c r="AS382">
        <v>632.25</v>
      </c>
      <c r="AT382">
        <v>328.59</v>
      </c>
      <c r="AU382" s="1">
        <v>10845.57</v>
      </c>
      <c r="AV382" s="1">
        <v>4069.85</v>
      </c>
      <c r="AW382">
        <v>0.32879999999999998</v>
      </c>
      <c r="AX382" s="1">
        <v>6507.56</v>
      </c>
      <c r="AY382">
        <v>0.52569999999999995</v>
      </c>
      <c r="AZ382" s="1">
        <v>1056.8900000000001</v>
      </c>
      <c r="BA382">
        <v>8.5400000000000004E-2</v>
      </c>
      <c r="BB382">
        <v>743.92</v>
      </c>
      <c r="BC382">
        <v>6.0100000000000001E-2</v>
      </c>
      <c r="BD382" s="1">
        <v>12378.22</v>
      </c>
      <c r="BE382" s="1">
        <v>2315.5500000000002</v>
      </c>
      <c r="BF382">
        <v>0.46179999999999999</v>
      </c>
      <c r="BG382">
        <v>0.56620000000000004</v>
      </c>
      <c r="BH382">
        <v>0.218</v>
      </c>
      <c r="BI382">
        <v>0.1648</v>
      </c>
      <c r="BJ382">
        <v>3.2300000000000002E-2</v>
      </c>
      <c r="BK382">
        <v>1.8800000000000001E-2</v>
      </c>
    </row>
    <row r="383" spans="1:63" x14ac:dyDescent="0.25">
      <c r="A383" t="s">
        <v>382</v>
      </c>
      <c r="B383">
        <v>44537</v>
      </c>
      <c r="C383">
        <v>51.57</v>
      </c>
      <c r="D383">
        <v>74.040000000000006</v>
      </c>
      <c r="E383" s="1">
        <v>3818.36</v>
      </c>
      <c r="F383" s="1">
        <v>3669.88</v>
      </c>
      <c r="G383">
        <v>1.4200000000000001E-2</v>
      </c>
      <c r="H383">
        <v>5.0000000000000001E-4</v>
      </c>
      <c r="I383">
        <v>1.9800000000000002E-2</v>
      </c>
      <c r="J383">
        <v>1.4E-3</v>
      </c>
      <c r="K383">
        <v>3.5299999999999998E-2</v>
      </c>
      <c r="L383">
        <v>0.89780000000000004</v>
      </c>
      <c r="M383">
        <v>3.1E-2</v>
      </c>
      <c r="N383">
        <v>0.2303</v>
      </c>
      <c r="O383">
        <v>1.01E-2</v>
      </c>
      <c r="P383">
        <v>0.1196</v>
      </c>
      <c r="Q383" s="1">
        <v>59105.57</v>
      </c>
      <c r="R383">
        <v>0.26729999999999998</v>
      </c>
      <c r="S383">
        <v>0.19739999999999999</v>
      </c>
      <c r="T383">
        <v>0.5353</v>
      </c>
      <c r="U383">
        <v>21.32</v>
      </c>
      <c r="V383" s="1">
        <v>85162.49</v>
      </c>
      <c r="W383">
        <v>175.94</v>
      </c>
      <c r="X383" s="1">
        <v>164633.45000000001</v>
      </c>
      <c r="Y383">
        <v>0.81810000000000005</v>
      </c>
      <c r="Z383">
        <v>0.14199999999999999</v>
      </c>
      <c r="AA383">
        <v>3.9899999999999998E-2</v>
      </c>
      <c r="AB383">
        <v>0.18190000000000001</v>
      </c>
      <c r="AC383">
        <v>164.63</v>
      </c>
      <c r="AD383" s="1">
        <v>6009.45</v>
      </c>
      <c r="AE383">
        <v>764.59</v>
      </c>
      <c r="AF383" s="13">
        <v>164954.44</v>
      </c>
      <c r="AG383" s="79" t="s">
        <v>759</v>
      </c>
      <c r="AH383" s="1">
        <v>39767</v>
      </c>
      <c r="AI383" s="1">
        <v>66339.98</v>
      </c>
      <c r="AJ383">
        <v>58.87</v>
      </c>
      <c r="AK383">
        <v>35.619999999999997</v>
      </c>
      <c r="AL383">
        <v>38.32</v>
      </c>
      <c r="AM383">
        <v>4.58</v>
      </c>
      <c r="AN383" s="1">
        <v>1193.3</v>
      </c>
      <c r="AO383">
        <v>0.85109999999999997</v>
      </c>
      <c r="AP383" s="1">
        <v>1206.52</v>
      </c>
      <c r="AQ383" s="1">
        <v>1830.31</v>
      </c>
      <c r="AR383" s="1">
        <v>5791.02</v>
      </c>
      <c r="AS383">
        <v>571.05999999999995</v>
      </c>
      <c r="AT383">
        <v>286.98</v>
      </c>
      <c r="AU383" s="1">
        <v>9685.89</v>
      </c>
      <c r="AV383" s="1">
        <v>4196.51</v>
      </c>
      <c r="AW383">
        <v>0.38500000000000001</v>
      </c>
      <c r="AX383" s="1">
        <v>5507.78</v>
      </c>
      <c r="AY383">
        <v>0.50529999999999997</v>
      </c>
      <c r="AZ383">
        <v>726.79</v>
      </c>
      <c r="BA383">
        <v>6.6699999999999995E-2</v>
      </c>
      <c r="BB383">
        <v>468.14</v>
      </c>
      <c r="BC383">
        <v>4.2999999999999997E-2</v>
      </c>
      <c r="BD383" s="1">
        <v>10899.23</v>
      </c>
      <c r="BE383" s="1">
        <v>2889.84</v>
      </c>
      <c r="BF383">
        <v>0.52800000000000002</v>
      </c>
      <c r="BG383">
        <v>0.57579999999999998</v>
      </c>
      <c r="BH383">
        <v>0.22439999999999999</v>
      </c>
      <c r="BI383">
        <v>0.14899999999999999</v>
      </c>
      <c r="BJ383">
        <v>3.32E-2</v>
      </c>
      <c r="BK383">
        <v>1.7600000000000001E-2</v>
      </c>
    </row>
    <row r="384" spans="1:63" x14ac:dyDescent="0.25">
      <c r="A384" t="s">
        <v>383</v>
      </c>
      <c r="B384">
        <v>44545</v>
      </c>
      <c r="C384">
        <v>39</v>
      </c>
      <c r="D384">
        <v>105.6</v>
      </c>
      <c r="E384" s="1">
        <v>4118.2299999999996</v>
      </c>
      <c r="F384" s="1">
        <v>3956.12</v>
      </c>
      <c r="G384">
        <v>2.3199999999999998E-2</v>
      </c>
      <c r="H384">
        <v>5.9999999999999995E-4</v>
      </c>
      <c r="I384">
        <v>1.83E-2</v>
      </c>
      <c r="J384">
        <v>1.1000000000000001E-3</v>
      </c>
      <c r="K384">
        <v>3.2399999999999998E-2</v>
      </c>
      <c r="L384">
        <v>0.89670000000000005</v>
      </c>
      <c r="M384">
        <v>2.7699999999999999E-2</v>
      </c>
      <c r="N384">
        <v>0.17069999999999999</v>
      </c>
      <c r="O384">
        <v>1.21E-2</v>
      </c>
      <c r="P384">
        <v>0.1099</v>
      </c>
      <c r="Q384" s="1">
        <v>61863.45</v>
      </c>
      <c r="R384">
        <v>0.24349999999999999</v>
      </c>
      <c r="S384">
        <v>0.1951</v>
      </c>
      <c r="T384">
        <v>0.56140000000000001</v>
      </c>
      <c r="U384">
        <v>21.21</v>
      </c>
      <c r="V384" s="1">
        <v>87124.69</v>
      </c>
      <c r="W384">
        <v>190.97</v>
      </c>
      <c r="X384" s="1">
        <v>190119.2</v>
      </c>
      <c r="Y384">
        <v>0.8</v>
      </c>
      <c r="Z384">
        <v>0.1646</v>
      </c>
      <c r="AA384">
        <v>3.5400000000000001E-2</v>
      </c>
      <c r="AB384">
        <v>0.2</v>
      </c>
      <c r="AC384">
        <v>190.12</v>
      </c>
      <c r="AD384" s="1">
        <v>7322.72</v>
      </c>
      <c r="AE384">
        <v>871.83</v>
      </c>
      <c r="AF384" s="13">
        <v>196050.5</v>
      </c>
      <c r="AG384" s="79" t="s">
        <v>759</v>
      </c>
      <c r="AH384" s="1">
        <v>42835</v>
      </c>
      <c r="AI384" s="1">
        <v>78802.509999999995</v>
      </c>
      <c r="AJ384">
        <v>64.45</v>
      </c>
      <c r="AK384">
        <v>37.9</v>
      </c>
      <c r="AL384">
        <v>40.04</v>
      </c>
      <c r="AM384">
        <v>4.54</v>
      </c>
      <c r="AN384" s="1">
        <v>1482.08</v>
      </c>
      <c r="AO384">
        <v>0.748</v>
      </c>
      <c r="AP384" s="1">
        <v>1237.73</v>
      </c>
      <c r="AQ384" s="1">
        <v>1854.59</v>
      </c>
      <c r="AR384" s="1">
        <v>6090.88</v>
      </c>
      <c r="AS384">
        <v>611.98</v>
      </c>
      <c r="AT384">
        <v>291.83</v>
      </c>
      <c r="AU384" s="1">
        <v>10087.01</v>
      </c>
      <c r="AV384" s="1">
        <v>3555.21</v>
      </c>
      <c r="AW384">
        <v>0.31519999999999998</v>
      </c>
      <c r="AX384" s="1">
        <v>6609.5</v>
      </c>
      <c r="AY384">
        <v>0.58599999999999997</v>
      </c>
      <c r="AZ384">
        <v>717.19</v>
      </c>
      <c r="BA384">
        <v>6.3600000000000004E-2</v>
      </c>
      <c r="BB384">
        <v>397.07</v>
      </c>
      <c r="BC384">
        <v>3.5200000000000002E-2</v>
      </c>
      <c r="BD384" s="1">
        <v>11278.97</v>
      </c>
      <c r="BE384" s="1">
        <v>2041.6</v>
      </c>
      <c r="BF384">
        <v>0.2797</v>
      </c>
      <c r="BG384">
        <v>0.58730000000000004</v>
      </c>
      <c r="BH384">
        <v>0.22270000000000001</v>
      </c>
      <c r="BI384">
        <v>0.1386</v>
      </c>
      <c r="BJ384">
        <v>3.3500000000000002E-2</v>
      </c>
      <c r="BK384">
        <v>1.7899999999999999E-2</v>
      </c>
    </row>
    <row r="385" spans="1:63" x14ac:dyDescent="0.25">
      <c r="A385" t="s">
        <v>384</v>
      </c>
      <c r="B385">
        <v>50336</v>
      </c>
      <c r="C385">
        <v>98.76</v>
      </c>
      <c r="D385">
        <v>13.1</v>
      </c>
      <c r="E385" s="1">
        <v>1293.6500000000001</v>
      </c>
      <c r="F385" s="1">
        <v>1301.8900000000001</v>
      </c>
      <c r="G385">
        <v>1.9E-3</v>
      </c>
      <c r="H385">
        <v>6.9999999999999999E-4</v>
      </c>
      <c r="I385">
        <v>5.0000000000000001E-3</v>
      </c>
      <c r="J385">
        <v>8.9999999999999998E-4</v>
      </c>
      <c r="K385">
        <v>1.12E-2</v>
      </c>
      <c r="L385">
        <v>0.96860000000000002</v>
      </c>
      <c r="M385">
        <v>1.17E-2</v>
      </c>
      <c r="N385">
        <v>0.38329999999999997</v>
      </c>
      <c r="O385">
        <v>6.9999999999999999E-4</v>
      </c>
      <c r="P385">
        <v>0.13159999999999999</v>
      </c>
      <c r="Q385" s="1">
        <v>50542.27</v>
      </c>
      <c r="R385">
        <v>0.26860000000000001</v>
      </c>
      <c r="S385">
        <v>0.16930000000000001</v>
      </c>
      <c r="T385">
        <v>0.56210000000000004</v>
      </c>
      <c r="U385">
        <v>10.66</v>
      </c>
      <c r="V385" s="1">
        <v>65823.210000000006</v>
      </c>
      <c r="W385">
        <v>117.93</v>
      </c>
      <c r="X385" s="1">
        <v>127796.66</v>
      </c>
      <c r="Y385">
        <v>0.90329999999999999</v>
      </c>
      <c r="Z385">
        <v>5.2299999999999999E-2</v>
      </c>
      <c r="AA385">
        <v>4.4400000000000002E-2</v>
      </c>
      <c r="AB385">
        <v>9.6699999999999994E-2</v>
      </c>
      <c r="AC385">
        <v>127.8</v>
      </c>
      <c r="AD385" s="1">
        <v>3098.76</v>
      </c>
      <c r="AE385">
        <v>431.66</v>
      </c>
      <c r="AF385" s="13">
        <v>112504.03</v>
      </c>
      <c r="AG385" s="79" t="s">
        <v>759</v>
      </c>
      <c r="AH385" s="1">
        <v>33421</v>
      </c>
      <c r="AI385" s="1">
        <v>49700.14</v>
      </c>
      <c r="AJ385">
        <v>32.93</v>
      </c>
      <c r="AK385">
        <v>23.5</v>
      </c>
      <c r="AL385">
        <v>25.51</v>
      </c>
      <c r="AM385">
        <v>4.3600000000000003</v>
      </c>
      <c r="AN385" s="1">
        <v>1261.6400000000001</v>
      </c>
      <c r="AO385">
        <v>1.2029000000000001</v>
      </c>
      <c r="AP385" s="1">
        <v>1232.52</v>
      </c>
      <c r="AQ385" s="1">
        <v>2089.5100000000002</v>
      </c>
      <c r="AR385" s="1">
        <v>5589.8</v>
      </c>
      <c r="AS385">
        <v>493.66</v>
      </c>
      <c r="AT385">
        <v>306.18</v>
      </c>
      <c r="AU385" s="1">
        <v>9711.67</v>
      </c>
      <c r="AV385" s="1">
        <v>6250.76</v>
      </c>
      <c r="AW385">
        <v>0.54500000000000004</v>
      </c>
      <c r="AX385" s="1">
        <v>3298.87</v>
      </c>
      <c r="AY385">
        <v>0.28760000000000002</v>
      </c>
      <c r="AZ385" s="1">
        <v>1233.68</v>
      </c>
      <c r="BA385">
        <v>0.1076</v>
      </c>
      <c r="BB385">
        <v>685.57</v>
      </c>
      <c r="BC385">
        <v>5.9799999999999999E-2</v>
      </c>
      <c r="BD385" s="1">
        <v>11468.88</v>
      </c>
      <c r="BE385" s="1">
        <v>5813.53</v>
      </c>
      <c r="BF385">
        <v>2.0703</v>
      </c>
      <c r="BG385">
        <v>0.52580000000000005</v>
      </c>
      <c r="BH385">
        <v>0.21360000000000001</v>
      </c>
      <c r="BI385">
        <v>0.1966</v>
      </c>
      <c r="BJ385">
        <v>3.9600000000000003E-2</v>
      </c>
      <c r="BK385">
        <v>2.4400000000000002E-2</v>
      </c>
    </row>
    <row r="386" spans="1:63" x14ac:dyDescent="0.25">
      <c r="A386" t="s">
        <v>385</v>
      </c>
      <c r="B386">
        <v>46250</v>
      </c>
      <c r="C386">
        <v>82.29</v>
      </c>
      <c r="D386">
        <v>33.6</v>
      </c>
      <c r="E386" s="1">
        <v>2764.67</v>
      </c>
      <c r="F386" s="1">
        <v>2692.9</v>
      </c>
      <c r="G386">
        <v>7.9000000000000008E-3</v>
      </c>
      <c r="H386">
        <v>1.1000000000000001E-3</v>
      </c>
      <c r="I386">
        <v>1.5699999999999999E-2</v>
      </c>
      <c r="J386">
        <v>1.5E-3</v>
      </c>
      <c r="K386">
        <v>3.2399999999999998E-2</v>
      </c>
      <c r="L386">
        <v>0.91339999999999999</v>
      </c>
      <c r="M386">
        <v>2.8000000000000001E-2</v>
      </c>
      <c r="N386">
        <v>0.31830000000000003</v>
      </c>
      <c r="O386">
        <v>1.0500000000000001E-2</v>
      </c>
      <c r="P386">
        <v>0.1244</v>
      </c>
      <c r="Q386" s="1">
        <v>55816.61</v>
      </c>
      <c r="R386">
        <v>0.28189999999999998</v>
      </c>
      <c r="S386">
        <v>0.18049999999999999</v>
      </c>
      <c r="T386">
        <v>0.53759999999999997</v>
      </c>
      <c r="U386">
        <v>17.559999999999999</v>
      </c>
      <c r="V386" s="1">
        <v>76676.210000000006</v>
      </c>
      <c r="W386">
        <v>152.96</v>
      </c>
      <c r="X386" s="1">
        <v>146967.91</v>
      </c>
      <c r="Y386">
        <v>0.83760000000000001</v>
      </c>
      <c r="Z386">
        <v>0.12230000000000001</v>
      </c>
      <c r="AA386">
        <v>4.0099999999999997E-2</v>
      </c>
      <c r="AB386">
        <v>0.16239999999999999</v>
      </c>
      <c r="AC386">
        <v>146.97</v>
      </c>
      <c r="AD386" s="1">
        <v>4680.34</v>
      </c>
      <c r="AE386">
        <v>614.72</v>
      </c>
      <c r="AF386" s="13">
        <v>143559.47</v>
      </c>
      <c r="AG386" s="79" t="s">
        <v>759</v>
      </c>
      <c r="AH386" s="1">
        <v>36434</v>
      </c>
      <c r="AI386" s="1">
        <v>57501.7</v>
      </c>
      <c r="AJ386">
        <v>46.12</v>
      </c>
      <c r="AK386">
        <v>30.69</v>
      </c>
      <c r="AL386">
        <v>32.92</v>
      </c>
      <c r="AM386">
        <v>4.43</v>
      </c>
      <c r="AN386" s="1">
        <v>1146.24</v>
      </c>
      <c r="AO386">
        <v>0.98850000000000005</v>
      </c>
      <c r="AP386" s="1">
        <v>1111.31</v>
      </c>
      <c r="AQ386" s="1">
        <v>1801.91</v>
      </c>
      <c r="AR386" s="1">
        <v>5486.4</v>
      </c>
      <c r="AS386">
        <v>516.54999999999995</v>
      </c>
      <c r="AT386">
        <v>305.72000000000003</v>
      </c>
      <c r="AU386" s="1">
        <v>9221.8799999999992</v>
      </c>
      <c r="AV386" s="1">
        <v>4822.8</v>
      </c>
      <c r="AW386">
        <v>0.44309999999999999</v>
      </c>
      <c r="AX386" s="1">
        <v>4521.5</v>
      </c>
      <c r="AY386">
        <v>0.41539999999999999</v>
      </c>
      <c r="AZ386">
        <v>957.45</v>
      </c>
      <c r="BA386">
        <v>8.7999999999999995E-2</v>
      </c>
      <c r="BB386">
        <v>581.66999999999996</v>
      </c>
      <c r="BC386">
        <v>5.3400000000000003E-2</v>
      </c>
      <c r="BD386" s="1">
        <v>10883.43</v>
      </c>
      <c r="BE386" s="1">
        <v>3844.07</v>
      </c>
      <c r="BF386">
        <v>0.91180000000000005</v>
      </c>
      <c r="BG386">
        <v>0.5595</v>
      </c>
      <c r="BH386">
        <v>0.2215</v>
      </c>
      <c r="BI386">
        <v>0.16819999999999999</v>
      </c>
      <c r="BJ386">
        <v>3.5099999999999999E-2</v>
      </c>
      <c r="BK386">
        <v>1.5699999999999999E-2</v>
      </c>
    </row>
    <row r="387" spans="1:63" x14ac:dyDescent="0.25">
      <c r="A387" t="s">
        <v>386</v>
      </c>
      <c r="B387">
        <v>46722</v>
      </c>
      <c r="C387">
        <v>59.52</v>
      </c>
      <c r="D387">
        <v>24.8</v>
      </c>
      <c r="E387" s="1">
        <v>1475.94</v>
      </c>
      <c r="F387" s="1">
        <v>1459.37</v>
      </c>
      <c r="G387">
        <v>1.1299999999999999E-2</v>
      </c>
      <c r="H387">
        <v>8.9999999999999998E-4</v>
      </c>
      <c r="I387">
        <v>2.8799999999999999E-2</v>
      </c>
      <c r="J387">
        <v>1.6000000000000001E-3</v>
      </c>
      <c r="K387">
        <v>5.4399999999999997E-2</v>
      </c>
      <c r="L387">
        <v>0.86009999999999998</v>
      </c>
      <c r="M387">
        <v>4.2900000000000001E-2</v>
      </c>
      <c r="N387">
        <v>0.32129999999999997</v>
      </c>
      <c r="O387">
        <v>0.01</v>
      </c>
      <c r="P387">
        <v>0.1187</v>
      </c>
      <c r="Q387" s="1">
        <v>57814.43</v>
      </c>
      <c r="R387">
        <v>0.31440000000000001</v>
      </c>
      <c r="S387">
        <v>0.19040000000000001</v>
      </c>
      <c r="T387">
        <v>0.49519999999999997</v>
      </c>
      <c r="U387">
        <v>11.1</v>
      </c>
      <c r="V387" s="1">
        <v>76212.41</v>
      </c>
      <c r="W387">
        <v>128.31</v>
      </c>
      <c r="X387" s="1">
        <v>222879.96</v>
      </c>
      <c r="Y387">
        <v>0.64300000000000002</v>
      </c>
      <c r="Z387">
        <v>0.2485</v>
      </c>
      <c r="AA387">
        <v>0.1085</v>
      </c>
      <c r="AB387">
        <v>0.35699999999999998</v>
      </c>
      <c r="AC387">
        <v>222.88</v>
      </c>
      <c r="AD387" s="1">
        <v>7333.39</v>
      </c>
      <c r="AE387">
        <v>620.42999999999995</v>
      </c>
      <c r="AF387" s="13">
        <v>234737.98</v>
      </c>
      <c r="AG387" s="79" t="s">
        <v>759</v>
      </c>
      <c r="AH387" s="1">
        <v>36130</v>
      </c>
      <c r="AI387" s="1">
        <v>58098.92</v>
      </c>
      <c r="AJ387">
        <v>49.02</v>
      </c>
      <c r="AK387">
        <v>31.04</v>
      </c>
      <c r="AL387">
        <v>35.53</v>
      </c>
      <c r="AM387">
        <v>4.78</v>
      </c>
      <c r="AN387" s="1">
        <v>1331.37</v>
      </c>
      <c r="AO387">
        <v>1.0339</v>
      </c>
      <c r="AP387" s="1">
        <v>1502.81</v>
      </c>
      <c r="AQ387" s="1">
        <v>2021.16</v>
      </c>
      <c r="AR387" s="1">
        <v>6308.63</v>
      </c>
      <c r="AS387">
        <v>672.5</v>
      </c>
      <c r="AT387">
        <v>369.68</v>
      </c>
      <c r="AU387" s="1">
        <v>10874.77</v>
      </c>
      <c r="AV387" s="1">
        <v>4207.41</v>
      </c>
      <c r="AW387">
        <v>0.32869999999999999</v>
      </c>
      <c r="AX387" s="1">
        <v>6416.15</v>
      </c>
      <c r="AY387">
        <v>0.50129999999999997</v>
      </c>
      <c r="AZ387" s="1">
        <v>1555.25</v>
      </c>
      <c r="BA387">
        <v>0.1215</v>
      </c>
      <c r="BB387">
        <v>620.21</v>
      </c>
      <c r="BC387">
        <v>4.8500000000000001E-2</v>
      </c>
      <c r="BD387" s="1">
        <v>12799.02</v>
      </c>
      <c r="BE387" s="1">
        <v>2421.7399999999998</v>
      </c>
      <c r="BF387">
        <v>0.52470000000000006</v>
      </c>
      <c r="BG387">
        <v>0.5544</v>
      </c>
      <c r="BH387">
        <v>0.21060000000000001</v>
      </c>
      <c r="BI387">
        <v>0.17119999999999999</v>
      </c>
      <c r="BJ387">
        <v>3.7199999999999997E-2</v>
      </c>
      <c r="BK387">
        <v>2.6599999999999999E-2</v>
      </c>
    </row>
    <row r="388" spans="1:63" x14ac:dyDescent="0.25">
      <c r="A388" t="s">
        <v>387</v>
      </c>
      <c r="B388">
        <v>49056</v>
      </c>
      <c r="C388">
        <v>120.43</v>
      </c>
      <c r="D388">
        <v>15</v>
      </c>
      <c r="E388" s="1">
        <v>1806.51</v>
      </c>
      <c r="F388" s="1">
        <v>1729.12</v>
      </c>
      <c r="G388">
        <v>3.8999999999999998E-3</v>
      </c>
      <c r="H388">
        <v>2.9999999999999997E-4</v>
      </c>
      <c r="I388">
        <v>6.0000000000000001E-3</v>
      </c>
      <c r="J388">
        <v>5.9999999999999995E-4</v>
      </c>
      <c r="K388">
        <v>1.04E-2</v>
      </c>
      <c r="L388">
        <v>0.96209999999999996</v>
      </c>
      <c r="M388">
        <v>1.66E-2</v>
      </c>
      <c r="N388">
        <v>0.39029999999999998</v>
      </c>
      <c r="O388">
        <v>1.2999999999999999E-3</v>
      </c>
      <c r="P388">
        <v>0.1313</v>
      </c>
      <c r="Q388" s="1">
        <v>53081.62</v>
      </c>
      <c r="R388">
        <v>0.26629999999999998</v>
      </c>
      <c r="S388">
        <v>0.17780000000000001</v>
      </c>
      <c r="T388">
        <v>0.55589999999999995</v>
      </c>
      <c r="U388">
        <v>12.44</v>
      </c>
      <c r="V388" s="1">
        <v>71360.820000000007</v>
      </c>
      <c r="W388">
        <v>139.94999999999999</v>
      </c>
      <c r="X388" s="1">
        <v>148666.76999999999</v>
      </c>
      <c r="Y388">
        <v>0.79590000000000005</v>
      </c>
      <c r="Z388">
        <v>0.11899999999999999</v>
      </c>
      <c r="AA388">
        <v>8.5099999999999995E-2</v>
      </c>
      <c r="AB388">
        <v>0.2041</v>
      </c>
      <c r="AC388">
        <v>148.66999999999999</v>
      </c>
      <c r="AD388" s="1">
        <v>4125.66</v>
      </c>
      <c r="AE388">
        <v>490.28</v>
      </c>
      <c r="AF388" s="13">
        <v>138595.62</v>
      </c>
      <c r="AG388" s="79" t="s">
        <v>759</v>
      </c>
      <c r="AH388" s="1">
        <v>33890</v>
      </c>
      <c r="AI388" s="1">
        <v>52669.77</v>
      </c>
      <c r="AJ388">
        <v>41.38</v>
      </c>
      <c r="AK388">
        <v>26.24</v>
      </c>
      <c r="AL388">
        <v>28.88</v>
      </c>
      <c r="AM388">
        <v>4.47</v>
      </c>
      <c r="AN388" s="1">
        <v>1193.49</v>
      </c>
      <c r="AO388">
        <v>1.0093000000000001</v>
      </c>
      <c r="AP388" s="1">
        <v>1269.6500000000001</v>
      </c>
      <c r="AQ388" s="1">
        <v>2141.4299999999998</v>
      </c>
      <c r="AR388" s="1">
        <v>5793.37</v>
      </c>
      <c r="AS388">
        <v>462.02</v>
      </c>
      <c r="AT388">
        <v>268.22000000000003</v>
      </c>
      <c r="AU388" s="1">
        <v>9934.69</v>
      </c>
      <c r="AV388" s="1">
        <v>5470.29</v>
      </c>
      <c r="AW388">
        <v>0.46970000000000001</v>
      </c>
      <c r="AX388" s="1">
        <v>4324.1000000000004</v>
      </c>
      <c r="AY388">
        <v>0.37130000000000002</v>
      </c>
      <c r="AZ388" s="1">
        <v>1124.6600000000001</v>
      </c>
      <c r="BA388">
        <v>9.6600000000000005E-2</v>
      </c>
      <c r="BB388">
        <v>727.7</v>
      </c>
      <c r="BC388">
        <v>6.25E-2</v>
      </c>
      <c r="BD388" s="1">
        <v>11646.74</v>
      </c>
      <c r="BE388" s="1">
        <v>4542.7299999999996</v>
      </c>
      <c r="BF388">
        <v>1.274</v>
      </c>
      <c r="BG388">
        <v>0.53669999999999995</v>
      </c>
      <c r="BH388">
        <v>0.2238</v>
      </c>
      <c r="BI388">
        <v>0.1825</v>
      </c>
      <c r="BJ388">
        <v>3.7900000000000003E-2</v>
      </c>
      <c r="BK388">
        <v>1.9E-2</v>
      </c>
    </row>
    <row r="389" spans="1:63" x14ac:dyDescent="0.25">
      <c r="A389" t="s">
        <v>388</v>
      </c>
      <c r="B389">
        <v>48728</v>
      </c>
      <c r="C389">
        <v>48.71</v>
      </c>
      <c r="D389">
        <v>86.06</v>
      </c>
      <c r="E389" s="1">
        <v>4192.21</v>
      </c>
      <c r="F389" s="1">
        <v>4040.48</v>
      </c>
      <c r="G389">
        <v>1.2200000000000001E-2</v>
      </c>
      <c r="H389">
        <v>6.9999999999999999E-4</v>
      </c>
      <c r="I389">
        <v>9.5399999999999999E-2</v>
      </c>
      <c r="J389">
        <v>1.4E-3</v>
      </c>
      <c r="K389">
        <v>6.0100000000000001E-2</v>
      </c>
      <c r="L389">
        <v>0.77790000000000004</v>
      </c>
      <c r="M389">
        <v>5.2400000000000002E-2</v>
      </c>
      <c r="N389">
        <v>0.38200000000000001</v>
      </c>
      <c r="O389">
        <v>2.1600000000000001E-2</v>
      </c>
      <c r="P389">
        <v>0.1242</v>
      </c>
      <c r="Q389" s="1">
        <v>56580.76</v>
      </c>
      <c r="R389">
        <v>0.3054</v>
      </c>
      <c r="S389">
        <v>0.2084</v>
      </c>
      <c r="T389">
        <v>0.48620000000000002</v>
      </c>
      <c r="U389">
        <v>24.62</v>
      </c>
      <c r="V389" s="1">
        <v>80999.86</v>
      </c>
      <c r="W389">
        <v>166.56</v>
      </c>
      <c r="X389" s="1">
        <v>134582.9</v>
      </c>
      <c r="Y389">
        <v>0.79320000000000002</v>
      </c>
      <c r="Z389">
        <v>0.16739999999999999</v>
      </c>
      <c r="AA389">
        <v>3.95E-2</v>
      </c>
      <c r="AB389">
        <v>0.20680000000000001</v>
      </c>
      <c r="AC389">
        <v>134.58000000000001</v>
      </c>
      <c r="AD389" s="1">
        <v>4919.8999999999996</v>
      </c>
      <c r="AE389">
        <v>650.28</v>
      </c>
      <c r="AF389" s="13">
        <v>136607.1</v>
      </c>
      <c r="AG389" s="79" t="s">
        <v>759</v>
      </c>
      <c r="AH389" s="1">
        <v>35741</v>
      </c>
      <c r="AI389" s="1">
        <v>55427.91</v>
      </c>
      <c r="AJ389">
        <v>54.71</v>
      </c>
      <c r="AK389">
        <v>35.01</v>
      </c>
      <c r="AL389">
        <v>37.799999999999997</v>
      </c>
      <c r="AM389">
        <v>4.96</v>
      </c>
      <c r="AN389">
        <v>978.44</v>
      </c>
      <c r="AO389">
        <v>0.97470000000000001</v>
      </c>
      <c r="AP389" s="1">
        <v>1199.22</v>
      </c>
      <c r="AQ389" s="1">
        <v>1839.14</v>
      </c>
      <c r="AR389" s="1">
        <v>5627.52</v>
      </c>
      <c r="AS389">
        <v>551.36</v>
      </c>
      <c r="AT389">
        <v>286.52999999999997</v>
      </c>
      <c r="AU389" s="1">
        <v>9503.77</v>
      </c>
      <c r="AV389" s="1">
        <v>4912.71</v>
      </c>
      <c r="AW389">
        <v>0.43819999999999998</v>
      </c>
      <c r="AX389" s="1">
        <v>4699.3599999999997</v>
      </c>
      <c r="AY389">
        <v>0.41920000000000002</v>
      </c>
      <c r="AZ389">
        <v>907.95</v>
      </c>
      <c r="BA389">
        <v>8.1000000000000003E-2</v>
      </c>
      <c r="BB389">
        <v>689.96</v>
      </c>
      <c r="BC389">
        <v>6.1499999999999999E-2</v>
      </c>
      <c r="BD389" s="1">
        <v>11209.98</v>
      </c>
      <c r="BE389" s="1">
        <v>3542.54</v>
      </c>
      <c r="BF389">
        <v>0.88060000000000005</v>
      </c>
      <c r="BG389">
        <v>0.55010000000000003</v>
      </c>
      <c r="BH389">
        <v>0.21759999999999999</v>
      </c>
      <c r="BI389">
        <v>0.18190000000000001</v>
      </c>
      <c r="BJ389">
        <v>3.4500000000000003E-2</v>
      </c>
      <c r="BK389">
        <v>1.5900000000000001E-2</v>
      </c>
    </row>
    <row r="390" spans="1:63" x14ac:dyDescent="0.25">
      <c r="A390" t="s">
        <v>389</v>
      </c>
      <c r="B390">
        <v>48819</v>
      </c>
      <c r="C390">
        <v>88.14</v>
      </c>
      <c r="D390">
        <v>13.11</v>
      </c>
      <c r="E390" s="1">
        <v>1155.8599999999999</v>
      </c>
      <c r="F390" s="1">
        <v>1096.8499999999999</v>
      </c>
      <c r="G390">
        <v>2.0999999999999999E-3</v>
      </c>
      <c r="H390">
        <v>2.9999999999999997E-4</v>
      </c>
      <c r="I390">
        <v>6.3E-3</v>
      </c>
      <c r="J390">
        <v>1.2999999999999999E-3</v>
      </c>
      <c r="K390">
        <v>1.5699999999999999E-2</v>
      </c>
      <c r="L390">
        <v>0.95230000000000004</v>
      </c>
      <c r="M390">
        <v>2.1899999999999999E-2</v>
      </c>
      <c r="N390">
        <v>0.42159999999999997</v>
      </c>
      <c r="O390">
        <v>8.9999999999999998E-4</v>
      </c>
      <c r="P390">
        <v>0.1401</v>
      </c>
      <c r="Q390" s="1">
        <v>51411.519999999997</v>
      </c>
      <c r="R390">
        <v>0.29770000000000002</v>
      </c>
      <c r="S390">
        <v>0.15870000000000001</v>
      </c>
      <c r="T390">
        <v>0.54349999999999998</v>
      </c>
      <c r="U390">
        <v>9.36</v>
      </c>
      <c r="V390" s="1">
        <v>62790.720000000001</v>
      </c>
      <c r="W390">
        <v>118.53</v>
      </c>
      <c r="X390" s="1">
        <v>136113.82</v>
      </c>
      <c r="Y390">
        <v>0.88619999999999999</v>
      </c>
      <c r="Z390">
        <v>6.1400000000000003E-2</v>
      </c>
      <c r="AA390">
        <v>5.2400000000000002E-2</v>
      </c>
      <c r="AB390">
        <v>0.1138</v>
      </c>
      <c r="AC390">
        <v>136.11000000000001</v>
      </c>
      <c r="AD390" s="1">
        <v>3494.95</v>
      </c>
      <c r="AE390">
        <v>467.41</v>
      </c>
      <c r="AF390" s="13">
        <v>123054.14</v>
      </c>
      <c r="AG390" s="79" t="s">
        <v>759</v>
      </c>
      <c r="AH390" s="1">
        <v>32627</v>
      </c>
      <c r="AI390" s="1">
        <v>48622.34</v>
      </c>
      <c r="AJ390">
        <v>42.25</v>
      </c>
      <c r="AK390">
        <v>24.36</v>
      </c>
      <c r="AL390">
        <v>28.89</v>
      </c>
      <c r="AM390">
        <v>4.4000000000000004</v>
      </c>
      <c r="AN390">
        <v>921.09</v>
      </c>
      <c r="AO390">
        <v>1.1394</v>
      </c>
      <c r="AP390" s="1">
        <v>1419.02</v>
      </c>
      <c r="AQ390" s="1">
        <v>2067.6</v>
      </c>
      <c r="AR390" s="1">
        <v>5645.85</v>
      </c>
      <c r="AS390">
        <v>483.63</v>
      </c>
      <c r="AT390">
        <v>284.57</v>
      </c>
      <c r="AU390" s="1">
        <v>9900.66</v>
      </c>
      <c r="AV390" s="1">
        <v>6445.99</v>
      </c>
      <c r="AW390">
        <v>0.53810000000000002</v>
      </c>
      <c r="AX390" s="1">
        <v>3427.92</v>
      </c>
      <c r="AY390">
        <v>0.28620000000000001</v>
      </c>
      <c r="AZ390" s="1">
        <v>1273.3800000000001</v>
      </c>
      <c r="BA390">
        <v>0.10630000000000001</v>
      </c>
      <c r="BB390">
        <v>831.23</v>
      </c>
      <c r="BC390">
        <v>6.9400000000000003E-2</v>
      </c>
      <c r="BD390" s="1">
        <v>11978.51</v>
      </c>
      <c r="BE390" s="1">
        <v>5286.89</v>
      </c>
      <c r="BF390">
        <v>1.8488</v>
      </c>
      <c r="BG390">
        <v>0.51149999999999995</v>
      </c>
      <c r="BH390">
        <v>0.22239999999999999</v>
      </c>
      <c r="BI390">
        <v>0.21329999999999999</v>
      </c>
      <c r="BJ390">
        <v>3.6799999999999999E-2</v>
      </c>
      <c r="BK390">
        <v>1.61E-2</v>
      </c>
    </row>
    <row r="391" spans="1:63" x14ac:dyDescent="0.25">
      <c r="A391" t="s">
        <v>390</v>
      </c>
      <c r="B391">
        <v>48033</v>
      </c>
      <c r="C391">
        <v>76.62</v>
      </c>
      <c r="D391">
        <v>17.43</v>
      </c>
      <c r="E391" s="1">
        <v>1335.45</v>
      </c>
      <c r="F391" s="1">
        <v>1328.57</v>
      </c>
      <c r="G391">
        <v>6.1000000000000004E-3</v>
      </c>
      <c r="H391">
        <v>4.0000000000000002E-4</v>
      </c>
      <c r="I391">
        <v>7.1000000000000004E-3</v>
      </c>
      <c r="J391">
        <v>1.4E-3</v>
      </c>
      <c r="K391">
        <v>2.87E-2</v>
      </c>
      <c r="L391">
        <v>0.9355</v>
      </c>
      <c r="M391">
        <v>2.0799999999999999E-2</v>
      </c>
      <c r="N391">
        <v>0.26579999999999998</v>
      </c>
      <c r="O391">
        <v>5.8999999999999999E-3</v>
      </c>
      <c r="P391">
        <v>0.1163</v>
      </c>
      <c r="Q391" s="1">
        <v>53143.73</v>
      </c>
      <c r="R391">
        <v>0.3513</v>
      </c>
      <c r="S391">
        <v>0.1777</v>
      </c>
      <c r="T391">
        <v>0.47099999999999997</v>
      </c>
      <c r="U391">
        <v>11.4</v>
      </c>
      <c r="V391" s="1">
        <v>65484.71</v>
      </c>
      <c r="W391">
        <v>113.49</v>
      </c>
      <c r="X391" s="1">
        <v>162127.94</v>
      </c>
      <c r="Y391">
        <v>0.87360000000000004</v>
      </c>
      <c r="Z391">
        <v>7.4300000000000005E-2</v>
      </c>
      <c r="AA391">
        <v>5.21E-2</v>
      </c>
      <c r="AB391">
        <v>0.12640000000000001</v>
      </c>
      <c r="AC391">
        <v>162.13</v>
      </c>
      <c r="AD391" s="1">
        <v>4569.76</v>
      </c>
      <c r="AE391">
        <v>585.64</v>
      </c>
      <c r="AF391" s="13">
        <v>153204.18</v>
      </c>
      <c r="AG391" s="79" t="s">
        <v>759</v>
      </c>
      <c r="AH391" s="1">
        <v>37943</v>
      </c>
      <c r="AI391" s="1">
        <v>60841.919999999998</v>
      </c>
      <c r="AJ391">
        <v>43.59</v>
      </c>
      <c r="AK391">
        <v>27.27</v>
      </c>
      <c r="AL391">
        <v>29.48</v>
      </c>
      <c r="AM391">
        <v>4.6100000000000003</v>
      </c>
      <c r="AN391" s="1">
        <v>1688.74</v>
      </c>
      <c r="AO391">
        <v>1.1077999999999999</v>
      </c>
      <c r="AP391" s="1">
        <v>1319.84</v>
      </c>
      <c r="AQ391" s="1">
        <v>1959.25</v>
      </c>
      <c r="AR391" s="1">
        <v>5612.59</v>
      </c>
      <c r="AS391">
        <v>497.63</v>
      </c>
      <c r="AT391">
        <v>347.11</v>
      </c>
      <c r="AU391" s="1">
        <v>9736.42</v>
      </c>
      <c r="AV391" s="1">
        <v>4860.92</v>
      </c>
      <c r="AW391">
        <v>0.42070000000000002</v>
      </c>
      <c r="AX391" s="1">
        <v>4917.53</v>
      </c>
      <c r="AY391">
        <v>0.42559999999999998</v>
      </c>
      <c r="AZ391" s="1">
        <v>1255.57</v>
      </c>
      <c r="BA391">
        <v>0.1087</v>
      </c>
      <c r="BB391">
        <v>520.91</v>
      </c>
      <c r="BC391">
        <v>4.5100000000000001E-2</v>
      </c>
      <c r="BD391" s="1">
        <v>11554.93</v>
      </c>
      <c r="BE391" s="1">
        <v>4034.69</v>
      </c>
      <c r="BF391">
        <v>0.94069999999999998</v>
      </c>
      <c r="BG391">
        <v>0.53839999999999999</v>
      </c>
      <c r="BH391">
        <v>0.20830000000000001</v>
      </c>
      <c r="BI391">
        <v>0.1968</v>
      </c>
      <c r="BJ391">
        <v>3.7600000000000001E-2</v>
      </c>
      <c r="BK391">
        <v>1.8800000000000001E-2</v>
      </c>
    </row>
    <row r="392" spans="1:63" x14ac:dyDescent="0.25">
      <c r="A392" t="s">
        <v>391</v>
      </c>
      <c r="B392">
        <v>48736</v>
      </c>
      <c r="C392">
        <v>17.71</v>
      </c>
      <c r="D392">
        <v>163.65</v>
      </c>
      <c r="E392" s="1">
        <v>2898.96</v>
      </c>
      <c r="F392" s="1">
        <v>2424.4499999999998</v>
      </c>
      <c r="G392">
        <v>3.0999999999999999E-3</v>
      </c>
      <c r="H392">
        <v>4.0000000000000002E-4</v>
      </c>
      <c r="I392">
        <v>0.22789999999999999</v>
      </c>
      <c r="J392">
        <v>1.2999999999999999E-3</v>
      </c>
      <c r="K392">
        <v>4.7600000000000003E-2</v>
      </c>
      <c r="L392">
        <v>0.59809999999999997</v>
      </c>
      <c r="M392">
        <v>0.1215</v>
      </c>
      <c r="N392">
        <v>0.95550000000000002</v>
      </c>
      <c r="O392">
        <v>9.7000000000000003E-3</v>
      </c>
      <c r="P392">
        <v>0.182</v>
      </c>
      <c r="Q392" s="1">
        <v>54539.54</v>
      </c>
      <c r="R392">
        <v>0.30590000000000001</v>
      </c>
      <c r="S392">
        <v>0.17030000000000001</v>
      </c>
      <c r="T392">
        <v>0.52370000000000005</v>
      </c>
      <c r="U392">
        <v>21.14</v>
      </c>
      <c r="V392" s="1">
        <v>72705.64</v>
      </c>
      <c r="W392">
        <v>134.6</v>
      </c>
      <c r="X392" s="1">
        <v>85974.65</v>
      </c>
      <c r="Y392">
        <v>0.63119999999999998</v>
      </c>
      <c r="Z392">
        <v>0.28210000000000002</v>
      </c>
      <c r="AA392">
        <v>8.6699999999999999E-2</v>
      </c>
      <c r="AB392">
        <v>0.36880000000000002</v>
      </c>
      <c r="AC392">
        <v>85.97</v>
      </c>
      <c r="AD392" s="1">
        <v>3232.42</v>
      </c>
      <c r="AE392">
        <v>398.09</v>
      </c>
      <c r="AF392" s="13">
        <v>83330.89</v>
      </c>
      <c r="AG392" s="79" t="s">
        <v>759</v>
      </c>
      <c r="AH392" s="1">
        <v>23872</v>
      </c>
      <c r="AI392" s="1">
        <v>38656.14</v>
      </c>
      <c r="AJ392">
        <v>52.09</v>
      </c>
      <c r="AK392">
        <v>35.19</v>
      </c>
      <c r="AL392">
        <v>40.229999999999997</v>
      </c>
      <c r="AM392">
        <v>4.38</v>
      </c>
      <c r="AN392">
        <v>0</v>
      </c>
      <c r="AO392">
        <v>1.0354000000000001</v>
      </c>
      <c r="AP392" s="1">
        <v>1621.47</v>
      </c>
      <c r="AQ392" s="1">
        <v>2313.31</v>
      </c>
      <c r="AR392" s="1">
        <v>6579.68</v>
      </c>
      <c r="AS392">
        <v>658.83</v>
      </c>
      <c r="AT392">
        <v>504.64</v>
      </c>
      <c r="AU392" s="1">
        <v>11677.93</v>
      </c>
      <c r="AV392" s="1">
        <v>9200.68</v>
      </c>
      <c r="AW392">
        <v>0.60619999999999996</v>
      </c>
      <c r="AX392" s="1">
        <v>3288.75</v>
      </c>
      <c r="AY392">
        <v>0.2167</v>
      </c>
      <c r="AZ392">
        <v>859.55</v>
      </c>
      <c r="BA392">
        <v>5.6599999999999998E-2</v>
      </c>
      <c r="BB392" s="1">
        <v>1828.96</v>
      </c>
      <c r="BC392">
        <v>0.1205</v>
      </c>
      <c r="BD392" s="1">
        <v>15177.94</v>
      </c>
      <c r="BE392" s="1">
        <v>5489.01</v>
      </c>
      <c r="BF392">
        <v>2.7258</v>
      </c>
      <c r="BG392">
        <v>0.48139999999999999</v>
      </c>
      <c r="BH392">
        <v>0.20019999999999999</v>
      </c>
      <c r="BI392">
        <v>0.27439999999999998</v>
      </c>
      <c r="BJ392">
        <v>2.9399999999999999E-2</v>
      </c>
      <c r="BK392">
        <v>1.4500000000000001E-2</v>
      </c>
    </row>
    <row r="393" spans="1:63" x14ac:dyDescent="0.25">
      <c r="A393" t="s">
        <v>392</v>
      </c>
      <c r="B393">
        <v>47365</v>
      </c>
      <c r="C393">
        <v>30.05</v>
      </c>
      <c r="D393">
        <v>263.60000000000002</v>
      </c>
      <c r="E393" s="1">
        <v>7920.56</v>
      </c>
      <c r="F393" s="1">
        <v>7288.28</v>
      </c>
      <c r="G393">
        <v>1.8599999999999998E-2</v>
      </c>
      <c r="H393">
        <v>1.1999999999999999E-3</v>
      </c>
      <c r="I393">
        <v>0.16689999999999999</v>
      </c>
      <c r="J393">
        <v>1.1999999999999999E-3</v>
      </c>
      <c r="K393">
        <v>7.4499999999999997E-2</v>
      </c>
      <c r="L393">
        <v>0.67300000000000004</v>
      </c>
      <c r="M393">
        <v>6.4500000000000002E-2</v>
      </c>
      <c r="N393">
        <v>0.53949999999999998</v>
      </c>
      <c r="O393">
        <v>3.8899999999999997E-2</v>
      </c>
      <c r="P393">
        <v>0.15129999999999999</v>
      </c>
      <c r="Q393" s="1">
        <v>59655.33</v>
      </c>
      <c r="R393">
        <v>0.30359999999999998</v>
      </c>
      <c r="S393">
        <v>0.16769999999999999</v>
      </c>
      <c r="T393">
        <v>0.52859999999999996</v>
      </c>
      <c r="U393">
        <v>43.82</v>
      </c>
      <c r="V393" s="1">
        <v>84653.56</v>
      </c>
      <c r="W393">
        <v>178.55</v>
      </c>
      <c r="X393" s="1">
        <v>126994.32</v>
      </c>
      <c r="Y393">
        <v>0.7087</v>
      </c>
      <c r="Z393">
        <v>0.2535</v>
      </c>
      <c r="AA393">
        <v>3.78E-2</v>
      </c>
      <c r="AB393">
        <v>0.2913</v>
      </c>
      <c r="AC393">
        <v>126.99</v>
      </c>
      <c r="AD393" s="1">
        <v>5562.66</v>
      </c>
      <c r="AE393">
        <v>682.9</v>
      </c>
      <c r="AF393" s="13">
        <v>132040.76999999999</v>
      </c>
      <c r="AG393" s="79" t="s">
        <v>759</v>
      </c>
      <c r="AH393" s="1">
        <v>32954</v>
      </c>
      <c r="AI393" s="1">
        <v>48858.36</v>
      </c>
      <c r="AJ393">
        <v>64.19</v>
      </c>
      <c r="AK393">
        <v>41.15</v>
      </c>
      <c r="AL393">
        <v>47.07</v>
      </c>
      <c r="AM393">
        <v>4.9800000000000004</v>
      </c>
      <c r="AN393">
        <v>939.93</v>
      </c>
      <c r="AO393">
        <v>1.0644</v>
      </c>
      <c r="AP393" s="1">
        <v>1324.4</v>
      </c>
      <c r="AQ393" s="1">
        <v>1952.17</v>
      </c>
      <c r="AR393" s="1">
        <v>6332.64</v>
      </c>
      <c r="AS393">
        <v>676.65</v>
      </c>
      <c r="AT393">
        <v>370.85</v>
      </c>
      <c r="AU393" s="1">
        <v>10656.71</v>
      </c>
      <c r="AV393" s="1">
        <v>5431.29</v>
      </c>
      <c r="AW393">
        <v>0.43380000000000002</v>
      </c>
      <c r="AX393" s="1">
        <v>5454.48</v>
      </c>
      <c r="AY393">
        <v>0.43559999999999999</v>
      </c>
      <c r="AZ393">
        <v>731.73</v>
      </c>
      <c r="BA393">
        <v>5.8400000000000001E-2</v>
      </c>
      <c r="BB393">
        <v>903.13</v>
      </c>
      <c r="BC393">
        <v>7.2099999999999997E-2</v>
      </c>
      <c r="BD393" s="1">
        <v>12520.63</v>
      </c>
      <c r="BE393" s="1">
        <v>3339.54</v>
      </c>
      <c r="BF393">
        <v>0.9204</v>
      </c>
      <c r="BG393">
        <v>0.54969999999999997</v>
      </c>
      <c r="BH393">
        <v>0.2082</v>
      </c>
      <c r="BI393">
        <v>0.19650000000000001</v>
      </c>
      <c r="BJ393">
        <v>3.0099999999999998E-2</v>
      </c>
      <c r="BK393">
        <v>1.5599999999999999E-2</v>
      </c>
    </row>
    <row r="394" spans="1:63" x14ac:dyDescent="0.25">
      <c r="A394" t="s">
        <v>393</v>
      </c>
      <c r="B394">
        <v>49635</v>
      </c>
      <c r="C394">
        <v>93.29</v>
      </c>
      <c r="D394">
        <v>15.24</v>
      </c>
      <c r="E394" s="1">
        <v>1421.46</v>
      </c>
      <c r="F394" s="1">
        <v>1367.93</v>
      </c>
      <c r="G394">
        <v>2.3999999999999998E-3</v>
      </c>
      <c r="H394">
        <v>2.0000000000000001E-4</v>
      </c>
      <c r="I394">
        <v>6.0000000000000001E-3</v>
      </c>
      <c r="J394">
        <v>6.9999999999999999E-4</v>
      </c>
      <c r="K394">
        <v>9.5999999999999992E-3</v>
      </c>
      <c r="L394">
        <v>0.96089999999999998</v>
      </c>
      <c r="M394">
        <v>2.0199999999999999E-2</v>
      </c>
      <c r="N394">
        <v>0.67700000000000005</v>
      </c>
      <c r="O394">
        <v>1E-4</v>
      </c>
      <c r="P394">
        <v>0.152</v>
      </c>
      <c r="Q394" s="1">
        <v>52006.43</v>
      </c>
      <c r="R394">
        <v>0.24510000000000001</v>
      </c>
      <c r="S394">
        <v>0.1867</v>
      </c>
      <c r="T394">
        <v>0.56820000000000004</v>
      </c>
      <c r="U394">
        <v>10.33</v>
      </c>
      <c r="V394" s="1">
        <v>68848.22</v>
      </c>
      <c r="W394">
        <v>131.68</v>
      </c>
      <c r="X394" s="1">
        <v>85225.72</v>
      </c>
      <c r="Y394">
        <v>0.85970000000000002</v>
      </c>
      <c r="Z394">
        <v>7.3499999999999996E-2</v>
      </c>
      <c r="AA394">
        <v>6.6699999999999995E-2</v>
      </c>
      <c r="AB394">
        <v>0.14030000000000001</v>
      </c>
      <c r="AC394">
        <v>85.23</v>
      </c>
      <c r="AD394" s="1">
        <v>1959.11</v>
      </c>
      <c r="AE394">
        <v>270.3</v>
      </c>
      <c r="AF394" s="13">
        <v>75211.210000000006</v>
      </c>
      <c r="AG394" s="79" t="s">
        <v>759</v>
      </c>
      <c r="AH394" s="1">
        <v>29674</v>
      </c>
      <c r="AI394" s="1">
        <v>44461.440000000002</v>
      </c>
      <c r="AJ394">
        <v>30.25</v>
      </c>
      <c r="AK394">
        <v>22.28</v>
      </c>
      <c r="AL394">
        <v>24.88</v>
      </c>
      <c r="AM394">
        <v>4.3099999999999996</v>
      </c>
      <c r="AN394">
        <v>805.71</v>
      </c>
      <c r="AO394">
        <v>0.83940000000000003</v>
      </c>
      <c r="AP394" s="1">
        <v>1304.9100000000001</v>
      </c>
      <c r="AQ394" s="1">
        <v>2245.21</v>
      </c>
      <c r="AR394" s="1">
        <v>5899.07</v>
      </c>
      <c r="AS394">
        <v>430.28</v>
      </c>
      <c r="AT394">
        <v>244.94</v>
      </c>
      <c r="AU394" s="1">
        <v>10124.4</v>
      </c>
      <c r="AV394" s="1">
        <v>8788.48</v>
      </c>
      <c r="AW394">
        <v>0.67669999999999997</v>
      </c>
      <c r="AX394" s="1">
        <v>1750.33</v>
      </c>
      <c r="AY394">
        <v>0.1348</v>
      </c>
      <c r="AZ394" s="1">
        <v>1232.3699999999999</v>
      </c>
      <c r="BA394">
        <v>9.4899999999999998E-2</v>
      </c>
      <c r="BB394" s="1">
        <v>1216.3399999999999</v>
      </c>
      <c r="BC394">
        <v>9.3700000000000006E-2</v>
      </c>
      <c r="BD394" s="1">
        <v>12987.51</v>
      </c>
      <c r="BE394" s="1">
        <v>7864.7</v>
      </c>
      <c r="BF394">
        <v>3.8227000000000002</v>
      </c>
      <c r="BG394">
        <v>0.50180000000000002</v>
      </c>
      <c r="BH394">
        <v>0.22140000000000001</v>
      </c>
      <c r="BI394">
        <v>0.21479999999999999</v>
      </c>
      <c r="BJ394">
        <v>4.7600000000000003E-2</v>
      </c>
      <c r="BK394">
        <v>1.44E-2</v>
      </c>
    </row>
    <row r="395" spans="1:63" x14ac:dyDescent="0.25">
      <c r="A395" t="s">
        <v>394</v>
      </c>
      <c r="B395">
        <v>49908</v>
      </c>
      <c r="C395">
        <v>77.290000000000006</v>
      </c>
      <c r="D395">
        <v>23.16</v>
      </c>
      <c r="E395" s="1">
        <v>1790.06</v>
      </c>
      <c r="F395" s="1">
        <v>1742.27</v>
      </c>
      <c r="G395">
        <v>4.0000000000000001E-3</v>
      </c>
      <c r="H395">
        <v>2.0000000000000001E-4</v>
      </c>
      <c r="I395">
        <v>5.5999999999999999E-3</v>
      </c>
      <c r="J395">
        <v>1.1000000000000001E-3</v>
      </c>
      <c r="K395">
        <v>1.11E-2</v>
      </c>
      <c r="L395">
        <v>0.96060000000000001</v>
      </c>
      <c r="M395">
        <v>1.7299999999999999E-2</v>
      </c>
      <c r="N395">
        <v>0.32719999999999999</v>
      </c>
      <c r="O395">
        <v>1.6999999999999999E-3</v>
      </c>
      <c r="P395">
        <v>0.1211</v>
      </c>
      <c r="Q395" s="1">
        <v>53564.54</v>
      </c>
      <c r="R395">
        <v>0.30159999999999998</v>
      </c>
      <c r="S395">
        <v>0.1792</v>
      </c>
      <c r="T395">
        <v>0.51919999999999999</v>
      </c>
      <c r="U395">
        <v>12.98</v>
      </c>
      <c r="V395" s="1">
        <v>69333.06</v>
      </c>
      <c r="W395">
        <v>133.33000000000001</v>
      </c>
      <c r="X395" s="1">
        <v>137937.18</v>
      </c>
      <c r="Y395">
        <v>0.84789999999999999</v>
      </c>
      <c r="Z395">
        <v>8.1500000000000003E-2</v>
      </c>
      <c r="AA395">
        <v>7.0599999999999996E-2</v>
      </c>
      <c r="AB395">
        <v>0.15210000000000001</v>
      </c>
      <c r="AC395">
        <v>137.94</v>
      </c>
      <c r="AD395" s="1">
        <v>4024.25</v>
      </c>
      <c r="AE395">
        <v>518.48</v>
      </c>
      <c r="AF395" s="13">
        <v>134321.60000000001</v>
      </c>
      <c r="AG395" s="79" t="s">
        <v>759</v>
      </c>
      <c r="AH395" s="1">
        <v>35047</v>
      </c>
      <c r="AI395" s="1">
        <v>55189.07</v>
      </c>
      <c r="AJ395">
        <v>45.58</v>
      </c>
      <c r="AK395">
        <v>28.37</v>
      </c>
      <c r="AL395">
        <v>31.05</v>
      </c>
      <c r="AM395">
        <v>4.84</v>
      </c>
      <c r="AN395" s="1">
        <v>1380.76</v>
      </c>
      <c r="AO395">
        <v>1.0125999999999999</v>
      </c>
      <c r="AP395" s="1">
        <v>1208.53</v>
      </c>
      <c r="AQ395" s="1">
        <v>1947.21</v>
      </c>
      <c r="AR395" s="1">
        <v>5633.19</v>
      </c>
      <c r="AS395">
        <v>472.44</v>
      </c>
      <c r="AT395">
        <v>329.04</v>
      </c>
      <c r="AU395" s="1">
        <v>9590.41</v>
      </c>
      <c r="AV395" s="1">
        <v>5452.77</v>
      </c>
      <c r="AW395">
        <v>0.48780000000000001</v>
      </c>
      <c r="AX395" s="1">
        <v>4088.19</v>
      </c>
      <c r="AY395">
        <v>0.36570000000000003</v>
      </c>
      <c r="AZ395" s="1">
        <v>1063.22</v>
      </c>
      <c r="BA395">
        <v>9.5100000000000004E-2</v>
      </c>
      <c r="BB395">
        <v>573.71</v>
      </c>
      <c r="BC395">
        <v>5.1299999999999998E-2</v>
      </c>
      <c r="BD395" s="1">
        <v>11177.9</v>
      </c>
      <c r="BE395" s="1">
        <v>4649.1099999999997</v>
      </c>
      <c r="BF395">
        <v>1.2299</v>
      </c>
      <c r="BG395">
        <v>0.55320000000000003</v>
      </c>
      <c r="BH395">
        <v>0.2235</v>
      </c>
      <c r="BI395">
        <v>0.1666</v>
      </c>
      <c r="BJ395">
        <v>3.8300000000000001E-2</v>
      </c>
      <c r="BK395">
        <v>1.8499999999999999E-2</v>
      </c>
    </row>
    <row r="396" spans="1:63" x14ac:dyDescent="0.25">
      <c r="A396" t="s">
        <v>395</v>
      </c>
      <c r="B396">
        <v>46268</v>
      </c>
      <c r="C396">
        <v>89.29</v>
      </c>
      <c r="D396">
        <v>18.399999999999999</v>
      </c>
      <c r="E396" s="1">
        <v>1642.57</v>
      </c>
      <c r="F396" s="1">
        <v>1597.11</v>
      </c>
      <c r="G396">
        <v>4.8999999999999998E-3</v>
      </c>
      <c r="H396">
        <v>5.0000000000000001E-4</v>
      </c>
      <c r="I396">
        <v>8.6E-3</v>
      </c>
      <c r="J396">
        <v>1.4E-3</v>
      </c>
      <c r="K396">
        <v>2.52E-2</v>
      </c>
      <c r="L396">
        <v>0.9345</v>
      </c>
      <c r="M396">
        <v>2.4799999999999999E-2</v>
      </c>
      <c r="N396">
        <v>0.32440000000000002</v>
      </c>
      <c r="O396">
        <v>3.2000000000000002E-3</v>
      </c>
      <c r="P396">
        <v>0.1158</v>
      </c>
      <c r="Q396" s="1">
        <v>54380.27</v>
      </c>
      <c r="R396">
        <v>0.30309999999999998</v>
      </c>
      <c r="S396">
        <v>0.16389999999999999</v>
      </c>
      <c r="T396">
        <v>0.53290000000000004</v>
      </c>
      <c r="U396">
        <v>13.63</v>
      </c>
      <c r="V396" s="1">
        <v>65572.179999999993</v>
      </c>
      <c r="W396">
        <v>116.36</v>
      </c>
      <c r="X396" s="1">
        <v>156015.79999999999</v>
      </c>
      <c r="Y396">
        <v>0.83720000000000006</v>
      </c>
      <c r="Z396">
        <v>0.1166</v>
      </c>
      <c r="AA396">
        <v>4.6300000000000001E-2</v>
      </c>
      <c r="AB396">
        <v>0.1628</v>
      </c>
      <c r="AC396">
        <v>156.02000000000001</v>
      </c>
      <c r="AD396" s="1">
        <v>4612.51</v>
      </c>
      <c r="AE396">
        <v>576.46</v>
      </c>
      <c r="AF396" s="13">
        <v>148020.68</v>
      </c>
      <c r="AG396" s="79" t="s">
        <v>759</v>
      </c>
      <c r="AH396" s="1">
        <v>35557</v>
      </c>
      <c r="AI396" s="1">
        <v>55686.33</v>
      </c>
      <c r="AJ396">
        <v>44.7</v>
      </c>
      <c r="AK396">
        <v>28.36</v>
      </c>
      <c r="AL396">
        <v>31.46</v>
      </c>
      <c r="AM396">
        <v>4.5</v>
      </c>
      <c r="AN396" s="1">
        <v>1657.88</v>
      </c>
      <c r="AO396">
        <v>1.0694999999999999</v>
      </c>
      <c r="AP396" s="1">
        <v>1318.97</v>
      </c>
      <c r="AQ396" s="1">
        <v>1923.44</v>
      </c>
      <c r="AR396" s="1">
        <v>5713.85</v>
      </c>
      <c r="AS396">
        <v>502.36</v>
      </c>
      <c r="AT396">
        <v>298.52</v>
      </c>
      <c r="AU396" s="1">
        <v>9757.14</v>
      </c>
      <c r="AV396" s="1">
        <v>5187.46</v>
      </c>
      <c r="AW396">
        <v>0.44190000000000002</v>
      </c>
      <c r="AX396" s="1">
        <v>4681.8999999999996</v>
      </c>
      <c r="AY396">
        <v>0.39889999999999998</v>
      </c>
      <c r="AZ396" s="1">
        <v>1208.82</v>
      </c>
      <c r="BA396">
        <v>0.10299999999999999</v>
      </c>
      <c r="BB396">
        <v>660.16</v>
      </c>
      <c r="BC396">
        <v>5.62E-2</v>
      </c>
      <c r="BD396" s="1">
        <v>11738.33</v>
      </c>
      <c r="BE396" s="1">
        <v>4165.97</v>
      </c>
      <c r="BF396">
        <v>1.0210999999999999</v>
      </c>
      <c r="BG396">
        <v>0.54369999999999996</v>
      </c>
      <c r="BH396">
        <v>0.217</v>
      </c>
      <c r="BI396">
        <v>0.1817</v>
      </c>
      <c r="BJ396">
        <v>3.7999999999999999E-2</v>
      </c>
      <c r="BK396">
        <v>1.9699999999999999E-2</v>
      </c>
    </row>
    <row r="397" spans="1:63" x14ac:dyDescent="0.25">
      <c r="A397" t="s">
        <v>396</v>
      </c>
      <c r="B397">
        <v>50575</v>
      </c>
      <c r="C397">
        <v>87.81</v>
      </c>
      <c r="D397">
        <v>14.57</v>
      </c>
      <c r="E397" s="1">
        <v>1279.44</v>
      </c>
      <c r="F397" s="1">
        <v>1260.8</v>
      </c>
      <c r="G397">
        <v>2.2000000000000001E-3</v>
      </c>
      <c r="H397">
        <v>8.9999999999999998E-4</v>
      </c>
      <c r="I397">
        <v>5.4000000000000003E-3</v>
      </c>
      <c r="J397">
        <v>1E-3</v>
      </c>
      <c r="K397">
        <v>1.2999999999999999E-2</v>
      </c>
      <c r="L397">
        <v>0.96199999999999997</v>
      </c>
      <c r="M397">
        <v>1.55E-2</v>
      </c>
      <c r="N397">
        <v>0.36940000000000001</v>
      </c>
      <c r="O397">
        <v>8.0000000000000004E-4</v>
      </c>
      <c r="P397">
        <v>0.13159999999999999</v>
      </c>
      <c r="Q397" s="1">
        <v>51985.68</v>
      </c>
      <c r="R397">
        <v>0.25990000000000002</v>
      </c>
      <c r="S397">
        <v>0.16769999999999999</v>
      </c>
      <c r="T397">
        <v>0.57240000000000002</v>
      </c>
      <c r="U397">
        <v>10.11</v>
      </c>
      <c r="V397" s="1">
        <v>68422.28</v>
      </c>
      <c r="W397">
        <v>122.31</v>
      </c>
      <c r="X397" s="1">
        <v>129196.61</v>
      </c>
      <c r="Y397">
        <v>0.90059999999999996</v>
      </c>
      <c r="Z397">
        <v>5.8500000000000003E-2</v>
      </c>
      <c r="AA397">
        <v>4.0899999999999999E-2</v>
      </c>
      <c r="AB397">
        <v>9.9400000000000002E-2</v>
      </c>
      <c r="AC397">
        <v>129.19999999999999</v>
      </c>
      <c r="AD397" s="1">
        <v>3319.71</v>
      </c>
      <c r="AE397">
        <v>469.08</v>
      </c>
      <c r="AF397" s="13">
        <v>116748.83</v>
      </c>
      <c r="AG397" s="79" t="s">
        <v>759</v>
      </c>
      <c r="AH397" s="1">
        <v>33250</v>
      </c>
      <c r="AI397" s="1">
        <v>49381.73</v>
      </c>
      <c r="AJ397">
        <v>37.01</v>
      </c>
      <c r="AK397">
        <v>24.97</v>
      </c>
      <c r="AL397">
        <v>28.03</v>
      </c>
      <c r="AM397">
        <v>4.3499999999999996</v>
      </c>
      <c r="AN397" s="1">
        <v>1004.5</v>
      </c>
      <c r="AO397">
        <v>1.1998</v>
      </c>
      <c r="AP397" s="1">
        <v>1264.28</v>
      </c>
      <c r="AQ397" s="1">
        <v>1946.18</v>
      </c>
      <c r="AR397" s="1">
        <v>5631.79</v>
      </c>
      <c r="AS397">
        <v>455.98</v>
      </c>
      <c r="AT397">
        <v>368.39</v>
      </c>
      <c r="AU397" s="1">
        <v>9666.6200000000008</v>
      </c>
      <c r="AV397" s="1">
        <v>6165.9</v>
      </c>
      <c r="AW397">
        <v>0.54259999999999997</v>
      </c>
      <c r="AX397" s="1">
        <v>3354.36</v>
      </c>
      <c r="AY397">
        <v>0.29520000000000002</v>
      </c>
      <c r="AZ397" s="1">
        <v>1181.3399999999999</v>
      </c>
      <c r="BA397">
        <v>0.10390000000000001</v>
      </c>
      <c r="BB397">
        <v>663</v>
      </c>
      <c r="BC397">
        <v>5.8299999999999998E-2</v>
      </c>
      <c r="BD397" s="1">
        <v>11364.6</v>
      </c>
      <c r="BE397" s="1">
        <v>5429.94</v>
      </c>
      <c r="BF397">
        <v>1.905</v>
      </c>
      <c r="BG397">
        <v>0.53539999999999999</v>
      </c>
      <c r="BH397">
        <v>0.21790000000000001</v>
      </c>
      <c r="BI397">
        <v>0.1799</v>
      </c>
      <c r="BJ397">
        <v>3.6900000000000002E-2</v>
      </c>
      <c r="BK397">
        <v>2.9899999999999999E-2</v>
      </c>
    </row>
    <row r="398" spans="1:63" x14ac:dyDescent="0.25">
      <c r="A398" t="s">
        <v>397</v>
      </c>
      <c r="B398">
        <v>50716</v>
      </c>
      <c r="C398">
        <v>40.14</v>
      </c>
      <c r="D398">
        <v>36.67</v>
      </c>
      <c r="E398" s="1">
        <v>1471.97</v>
      </c>
      <c r="F398" s="1">
        <v>1381.46</v>
      </c>
      <c r="G398">
        <v>9.1000000000000004E-3</v>
      </c>
      <c r="H398">
        <v>1.1000000000000001E-3</v>
      </c>
      <c r="I398">
        <v>3.2300000000000002E-2</v>
      </c>
      <c r="J398">
        <v>1.1000000000000001E-3</v>
      </c>
      <c r="K398">
        <v>4.0399999999999998E-2</v>
      </c>
      <c r="L398">
        <v>0.86539999999999995</v>
      </c>
      <c r="M398">
        <v>5.0700000000000002E-2</v>
      </c>
      <c r="N398">
        <v>0.47560000000000002</v>
      </c>
      <c r="O398">
        <v>5.3E-3</v>
      </c>
      <c r="P398">
        <v>0.13919999999999999</v>
      </c>
      <c r="Q398" s="1">
        <v>52901.71</v>
      </c>
      <c r="R398">
        <v>0.3125</v>
      </c>
      <c r="S398">
        <v>0.1852</v>
      </c>
      <c r="T398">
        <v>0.50229999999999997</v>
      </c>
      <c r="U398">
        <v>10.94</v>
      </c>
      <c r="V398" s="1">
        <v>71217.850000000006</v>
      </c>
      <c r="W398">
        <v>129.88999999999999</v>
      </c>
      <c r="X398" s="1">
        <v>153349.39000000001</v>
      </c>
      <c r="Y398">
        <v>0.72140000000000004</v>
      </c>
      <c r="Z398">
        <v>0.22550000000000001</v>
      </c>
      <c r="AA398">
        <v>5.3100000000000001E-2</v>
      </c>
      <c r="AB398">
        <v>0.27860000000000001</v>
      </c>
      <c r="AC398">
        <v>153.35</v>
      </c>
      <c r="AD398" s="1">
        <v>5045.51</v>
      </c>
      <c r="AE398">
        <v>579.87</v>
      </c>
      <c r="AF398" s="13">
        <v>145226.57999999999</v>
      </c>
      <c r="AG398" s="79" t="s">
        <v>759</v>
      </c>
      <c r="AH398" s="1">
        <v>31993</v>
      </c>
      <c r="AI398" s="1">
        <v>50921.71</v>
      </c>
      <c r="AJ398">
        <v>49.72</v>
      </c>
      <c r="AK398">
        <v>30.58</v>
      </c>
      <c r="AL398">
        <v>36.78</v>
      </c>
      <c r="AM398">
        <v>4.59</v>
      </c>
      <c r="AN398" s="1">
        <v>1228.94</v>
      </c>
      <c r="AO398">
        <v>0.9496</v>
      </c>
      <c r="AP398" s="1">
        <v>1437.75</v>
      </c>
      <c r="AQ398" s="1">
        <v>2001.6</v>
      </c>
      <c r="AR398" s="1">
        <v>5821.97</v>
      </c>
      <c r="AS398">
        <v>614.72</v>
      </c>
      <c r="AT398">
        <v>398.85</v>
      </c>
      <c r="AU398" s="1">
        <v>10274.89</v>
      </c>
      <c r="AV398" s="1">
        <v>5342.5</v>
      </c>
      <c r="AW398">
        <v>0.4355</v>
      </c>
      <c r="AX398" s="1">
        <v>4807.46</v>
      </c>
      <c r="AY398">
        <v>0.39190000000000003</v>
      </c>
      <c r="AZ398" s="1">
        <v>1227.48</v>
      </c>
      <c r="BA398">
        <v>0.10009999999999999</v>
      </c>
      <c r="BB398">
        <v>889.53</v>
      </c>
      <c r="BC398">
        <v>7.2499999999999995E-2</v>
      </c>
      <c r="BD398" s="1">
        <v>12266.97</v>
      </c>
      <c r="BE398" s="1">
        <v>3449.82</v>
      </c>
      <c r="BF398">
        <v>0.91859999999999997</v>
      </c>
      <c r="BG398">
        <v>0.51670000000000005</v>
      </c>
      <c r="BH398">
        <v>0.20469999999999999</v>
      </c>
      <c r="BI398">
        <v>0.21909999999999999</v>
      </c>
      <c r="BJ398">
        <v>3.5400000000000001E-2</v>
      </c>
      <c r="BK398">
        <v>2.4199999999999999E-2</v>
      </c>
    </row>
    <row r="399" spans="1:63" x14ac:dyDescent="0.25">
      <c r="A399" t="s">
        <v>398</v>
      </c>
      <c r="B399">
        <v>44552</v>
      </c>
      <c r="C399">
        <v>71.14</v>
      </c>
      <c r="D399">
        <v>31.78</v>
      </c>
      <c r="E399" s="1">
        <v>2260.64</v>
      </c>
      <c r="F399" s="1">
        <v>2254.6</v>
      </c>
      <c r="G399">
        <v>7.1999999999999998E-3</v>
      </c>
      <c r="H399">
        <v>5.0000000000000001E-4</v>
      </c>
      <c r="I399">
        <v>1.6500000000000001E-2</v>
      </c>
      <c r="J399">
        <v>1.4E-3</v>
      </c>
      <c r="K399">
        <v>2.2599999999999999E-2</v>
      </c>
      <c r="L399">
        <v>0.92210000000000003</v>
      </c>
      <c r="M399">
        <v>2.9700000000000001E-2</v>
      </c>
      <c r="N399">
        <v>0.32579999999999998</v>
      </c>
      <c r="O399">
        <v>5.4000000000000003E-3</v>
      </c>
      <c r="P399">
        <v>0.1192</v>
      </c>
      <c r="Q399" s="1">
        <v>55632.67</v>
      </c>
      <c r="R399">
        <v>0.29320000000000002</v>
      </c>
      <c r="S399">
        <v>0.17530000000000001</v>
      </c>
      <c r="T399">
        <v>0.53149999999999997</v>
      </c>
      <c r="U399">
        <v>16.350000000000001</v>
      </c>
      <c r="V399" s="1">
        <v>73303.06</v>
      </c>
      <c r="W399">
        <v>134.25</v>
      </c>
      <c r="X399" s="1">
        <v>148150.49</v>
      </c>
      <c r="Y399">
        <v>0.83940000000000003</v>
      </c>
      <c r="Z399">
        <v>0.1154</v>
      </c>
      <c r="AA399">
        <v>4.5199999999999997E-2</v>
      </c>
      <c r="AB399">
        <v>0.16059999999999999</v>
      </c>
      <c r="AC399">
        <v>148.15</v>
      </c>
      <c r="AD399" s="1">
        <v>4667.75</v>
      </c>
      <c r="AE399">
        <v>617.48</v>
      </c>
      <c r="AF399" s="13">
        <v>144492.07999999999</v>
      </c>
      <c r="AG399" s="79" t="s">
        <v>759</v>
      </c>
      <c r="AH399" s="1">
        <v>36335</v>
      </c>
      <c r="AI399" s="1">
        <v>56548.43</v>
      </c>
      <c r="AJ399">
        <v>48.04</v>
      </c>
      <c r="AK399">
        <v>30.64</v>
      </c>
      <c r="AL399">
        <v>33.31</v>
      </c>
      <c r="AM399">
        <v>4.59</v>
      </c>
      <c r="AN399" s="1">
        <v>1285.1199999999999</v>
      </c>
      <c r="AO399">
        <v>0.97599999999999998</v>
      </c>
      <c r="AP399" s="1">
        <v>1205.6199999999999</v>
      </c>
      <c r="AQ399" s="1">
        <v>1815.9</v>
      </c>
      <c r="AR399" s="1">
        <v>5563.2</v>
      </c>
      <c r="AS399">
        <v>518.09</v>
      </c>
      <c r="AT399">
        <v>287.95999999999998</v>
      </c>
      <c r="AU399" s="1">
        <v>9390.76</v>
      </c>
      <c r="AV399" s="1">
        <v>4835.16</v>
      </c>
      <c r="AW399">
        <v>0.43099999999999999</v>
      </c>
      <c r="AX399" s="1">
        <v>4477.91</v>
      </c>
      <c r="AY399">
        <v>0.3992</v>
      </c>
      <c r="AZ399" s="1">
        <v>1306.31</v>
      </c>
      <c r="BA399">
        <v>0.11650000000000001</v>
      </c>
      <c r="BB399">
        <v>598.15</v>
      </c>
      <c r="BC399">
        <v>5.33E-2</v>
      </c>
      <c r="BD399" s="1">
        <v>11217.54</v>
      </c>
      <c r="BE399" s="1">
        <v>4172.57</v>
      </c>
      <c r="BF399">
        <v>0.99680000000000002</v>
      </c>
      <c r="BG399">
        <v>0.55279999999999996</v>
      </c>
      <c r="BH399">
        <v>0.22670000000000001</v>
      </c>
      <c r="BI399">
        <v>0.17080000000000001</v>
      </c>
      <c r="BJ399">
        <v>3.4700000000000002E-2</v>
      </c>
      <c r="BK399">
        <v>1.4999999999999999E-2</v>
      </c>
    </row>
    <row r="400" spans="1:63" x14ac:dyDescent="0.25">
      <c r="A400" t="s">
        <v>399</v>
      </c>
      <c r="B400">
        <v>44560</v>
      </c>
      <c r="C400">
        <v>50.95</v>
      </c>
      <c r="D400">
        <v>55.43</v>
      </c>
      <c r="E400" s="1">
        <v>2824.31</v>
      </c>
      <c r="F400" s="1">
        <v>2630.19</v>
      </c>
      <c r="G400">
        <v>6.4000000000000003E-3</v>
      </c>
      <c r="H400">
        <v>5.9999999999999995E-4</v>
      </c>
      <c r="I400">
        <v>3.7999999999999999E-2</v>
      </c>
      <c r="J400">
        <v>1.1999999999999999E-3</v>
      </c>
      <c r="K400">
        <v>6.4500000000000002E-2</v>
      </c>
      <c r="L400">
        <v>0.83440000000000003</v>
      </c>
      <c r="M400">
        <v>5.5E-2</v>
      </c>
      <c r="N400">
        <v>0.51449999999999996</v>
      </c>
      <c r="O400">
        <v>1.24E-2</v>
      </c>
      <c r="P400">
        <v>0.1406</v>
      </c>
      <c r="Q400" s="1">
        <v>53990.66</v>
      </c>
      <c r="R400">
        <v>0.26900000000000002</v>
      </c>
      <c r="S400">
        <v>0.1933</v>
      </c>
      <c r="T400">
        <v>0.53769999999999996</v>
      </c>
      <c r="U400">
        <v>18.7</v>
      </c>
      <c r="V400" s="1">
        <v>73690.36</v>
      </c>
      <c r="W400">
        <v>146.84</v>
      </c>
      <c r="X400" s="1">
        <v>110364.56</v>
      </c>
      <c r="Y400">
        <v>0.7681</v>
      </c>
      <c r="Z400">
        <v>0.19</v>
      </c>
      <c r="AA400">
        <v>4.19E-2</v>
      </c>
      <c r="AB400">
        <v>0.2319</v>
      </c>
      <c r="AC400">
        <v>110.36</v>
      </c>
      <c r="AD400" s="1">
        <v>3675.76</v>
      </c>
      <c r="AE400">
        <v>481.16</v>
      </c>
      <c r="AF400" s="13">
        <v>105950.15</v>
      </c>
      <c r="AG400" s="79" t="s">
        <v>759</v>
      </c>
      <c r="AH400" s="1">
        <v>29364</v>
      </c>
      <c r="AI400" s="1">
        <v>46061.93</v>
      </c>
      <c r="AJ400">
        <v>49.83</v>
      </c>
      <c r="AK400">
        <v>30.72</v>
      </c>
      <c r="AL400">
        <v>37.270000000000003</v>
      </c>
      <c r="AM400">
        <v>4.0199999999999996</v>
      </c>
      <c r="AN400">
        <v>862.54</v>
      </c>
      <c r="AO400">
        <v>0.99970000000000003</v>
      </c>
      <c r="AP400" s="1">
        <v>1273.08</v>
      </c>
      <c r="AQ400" s="1">
        <v>1635.21</v>
      </c>
      <c r="AR400" s="1">
        <v>5904.62</v>
      </c>
      <c r="AS400">
        <v>536.26</v>
      </c>
      <c r="AT400">
        <v>248.28</v>
      </c>
      <c r="AU400" s="1">
        <v>9597.4500000000007</v>
      </c>
      <c r="AV400" s="1">
        <v>6279.07</v>
      </c>
      <c r="AW400">
        <v>0.53210000000000002</v>
      </c>
      <c r="AX400" s="1">
        <v>3669.56</v>
      </c>
      <c r="AY400">
        <v>0.311</v>
      </c>
      <c r="AZ400">
        <v>931.27</v>
      </c>
      <c r="BA400">
        <v>7.8899999999999998E-2</v>
      </c>
      <c r="BB400">
        <v>919.95</v>
      </c>
      <c r="BC400">
        <v>7.8E-2</v>
      </c>
      <c r="BD400" s="1">
        <v>11799.85</v>
      </c>
      <c r="BE400" s="1">
        <v>4575.8999999999996</v>
      </c>
      <c r="BF400">
        <v>1.5734999999999999</v>
      </c>
      <c r="BG400">
        <v>0.53069999999999995</v>
      </c>
      <c r="BH400">
        <v>0.20979999999999999</v>
      </c>
      <c r="BI400">
        <v>0.21199999999999999</v>
      </c>
      <c r="BJ400">
        <v>3.1199999999999999E-2</v>
      </c>
      <c r="BK400">
        <v>1.6400000000000001E-2</v>
      </c>
    </row>
    <row r="401" spans="1:63" x14ac:dyDescent="0.25">
      <c r="A401" t="s">
        <v>400</v>
      </c>
      <c r="B401">
        <v>50567</v>
      </c>
      <c r="C401">
        <v>80.95</v>
      </c>
      <c r="D401">
        <v>16.91</v>
      </c>
      <c r="E401" s="1">
        <v>1368.7</v>
      </c>
      <c r="F401" s="1">
        <v>1343.19</v>
      </c>
      <c r="G401">
        <v>2.7000000000000001E-3</v>
      </c>
      <c r="H401">
        <v>1E-3</v>
      </c>
      <c r="I401">
        <v>5.7000000000000002E-3</v>
      </c>
      <c r="J401">
        <v>1.2999999999999999E-3</v>
      </c>
      <c r="K401">
        <v>2.1899999999999999E-2</v>
      </c>
      <c r="L401">
        <v>0.94510000000000005</v>
      </c>
      <c r="M401">
        <v>2.23E-2</v>
      </c>
      <c r="N401">
        <v>0.31190000000000001</v>
      </c>
      <c r="O401">
        <v>1.4E-3</v>
      </c>
      <c r="P401">
        <v>0.12939999999999999</v>
      </c>
      <c r="Q401" s="1">
        <v>53565.5</v>
      </c>
      <c r="R401">
        <v>0.29010000000000002</v>
      </c>
      <c r="S401">
        <v>0.17419999999999999</v>
      </c>
      <c r="T401">
        <v>0.53569999999999995</v>
      </c>
      <c r="U401">
        <v>11.3</v>
      </c>
      <c r="V401" s="1">
        <v>65189.919999999998</v>
      </c>
      <c r="W401">
        <v>116.73</v>
      </c>
      <c r="X401" s="1">
        <v>145086.01999999999</v>
      </c>
      <c r="Y401">
        <v>0.87809999999999999</v>
      </c>
      <c r="Z401">
        <v>7.2999999999999995E-2</v>
      </c>
      <c r="AA401">
        <v>4.8899999999999999E-2</v>
      </c>
      <c r="AB401">
        <v>0.12189999999999999</v>
      </c>
      <c r="AC401">
        <v>145.09</v>
      </c>
      <c r="AD401" s="1">
        <v>4172.1899999999996</v>
      </c>
      <c r="AE401">
        <v>541.99</v>
      </c>
      <c r="AF401" s="13">
        <v>135515.03</v>
      </c>
      <c r="AG401" s="79" t="s">
        <v>759</v>
      </c>
      <c r="AH401" s="1">
        <v>34810</v>
      </c>
      <c r="AI401" s="1">
        <v>54003.73</v>
      </c>
      <c r="AJ401">
        <v>45.68</v>
      </c>
      <c r="AK401">
        <v>27.24</v>
      </c>
      <c r="AL401">
        <v>32.01</v>
      </c>
      <c r="AM401">
        <v>4.4800000000000004</v>
      </c>
      <c r="AN401" s="1">
        <v>1492.52</v>
      </c>
      <c r="AO401">
        <v>1.1599999999999999</v>
      </c>
      <c r="AP401" s="1">
        <v>1331.62</v>
      </c>
      <c r="AQ401" s="1">
        <v>1917.66</v>
      </c>
      <c r="AR401" s="1">
        <v>5914.86</v>
      </c>
      <c r="AS401">
        <v>506.57</v>
      </c>
      <c r="AT401">
        <v>339.03</v>
      </c>
      <c r="AU401" s="1">
        <v>10009.74</v>
      </c>
      <c r="AV401" s="1">
        <v>5795.59</v>
      </c>
      <c r="AW401">
        <v>0.4919</v>
      </c>
      <c r="AX401" s="1">
        <v>4160.62</v>
      </c>
      <c r="AY401">
        <v>0.35320000000000001</v>
      </c>
      <c r="AZ401" s="1">
        <v>1225.52</v>
      </c>
      <c r="BA401">
        <v>0.104</v>
      </c>
      <c r="BB401">
        <v>599.61</v>
      </c>
      <c r="BC401">
        <v>5.0900000000000001E-2</v>
      </c>
      <c r="BD401" s="1">
        <v>11781.35</v>
      </c>
      <c r="BE401" s="1">
        <v>4942.7700000000004</v>
      </c>
      <c r="BF401">
        <v>1.3577999999999999</v>
      </c>
      <c r="BG401">
        <v>0.54059999999999997</v>
      </c>
      <c r="BH401">
        <v>0.22140000000000001</v>
      </c>
      <c r="BI401">
        <v>0.1777</v>
      </c>
      <c r="BJ401">
        <v>3.9199999999999999E-2</v>
      </c>
      <c r="BK401">
        <v>2.1100000000000001E-2</v>
      </c>
    </row>
    <row r="402" spans="1:63" x14ac:dyDescent="0.25">
      <c r="A402" t="s">
        <v>401</v>
      </c>
      <c r="B402">
        <v>44578</v>
      </c>
      <c r="C402">
        <v>16.100000000000001</v>
      </c>
      <c r="D402">
        <v>232.16</v>
      </c>
      <c r="E402" s="1">
        <v>3736.71</v>
      </c>
      <c r="F402" s="1">
        <v>3377.6</v>
      </c>
      <c r="G402">
        <v>1.4200000000000001E-2</v>
      </c>
      <c r="H402">
        <v>1.4E-3</v>
      </c>
      <c r="I402">
        <v>0.2306</v>
      </c>
      <c r="J402">
        <v>1.5E-3</v>
      </c>
      <c r="K402">
        <v>7.2900000000000006E-2</v>
      </c>
      <c r="L402">
        <v>0.60019999999999996</v>
      </c>
      <c r="M402">
        <v>7.9200000000000007E-2</v>
      </c>
      <c r="N402">
        <v>0.61729999999999996</v>
      </c>
      <c r="O402">
        <v>3.3399999999999999E-2</v>
      </c>
      <c r="P402">
        <v>0.15870000000000001</v>
      </c>
      <c r="Q402" s="1">
        <v>60802.04</v>
      </c>
      <c r="R402">
        <v>0.26889999999999997</v>
      </c>
      <c r="S402">
        <v>0.19370000000000001</v>
      </c>
      <c r="T402">
        <v>0.53739999999999999</v>
      </c>
      <c r="U402">
        <v>25.31</v>
      </c>
      <c r="V402" s="1">
        <v>86906.22</v>
      </c>
      <c r="W402">
        <v>145.66</v>
      </c>
      <c r="X402" s="1">
        <v>146722.1</v>
      </c>
      <c r="Y402">
        <v>0.61799999999999999</v>
      </c>
      <c r="Z402">
        <v>0.33829999999999999</v>
      </c>
      <c r="AA402">
        <v>4.3700000000000003E-2</v>
      </c>
      <c r="AB402">
        <v>0.38200000000000001</v>
      </c>
      <c r="AC402">
        <v>146.72</v>
      </c>
      <c r="AD402" s="1">
        <v>6790.03</v>
      </c>
      <c r="AE402">
        <v>693.11</v>
      </c>
      <c r="AF402" s="13">
        <v>153071.65</v>
      </c>
      <c r="AG402" s="79" t="s">
        <v>759</v>
      </c>
      <c r="AH402" s="1">
        <v>30401</v>
      </c>
      <c r="AI402" s="1">
        <v>47286.96</v>
      </c>
      <c r="AJ402">
        <v>69.42</v>
      </c>
      <c r="AK402">
        <v>44.48</v>
      </c>
      <c r="AL402">
        <v>49.63</v>
      </c>
      <c r="AM402">
        <v>4.47</v>
      </c>
      <c r="AN402" s="1">
        <v>1044.1400000000001</v>
      </c>
      <c r="AO402">
        <v>1.2098</v>
      </c>
      <c r="AP402" s="1">
        <v>1607.1</v>
      </c>
      <c r="AQ402" s="1">
        <v>2208.31</v>
      </c>
      <c r="AR402" s="1">
        <v>7072.19</v>
      </c>
      <c r="AS402">
        <v>758.64</v>
      </c>
      <c r="AT402">
        <v>392.34</v>
      </c>
      <c r="AU402" s="1">
        <v>12038.59</v>
      </c>
      <c r="AV402" s="1">
        <v>5703.3</v>
      </c>
      <c r="AW402">
        <v>0.39810000000000001</v>
      </c>
      <c r="AX402" s="1">
        <v>6735.08</v>
      </c>
      <c r="AY402">
        <v>0.47010000000000002</v>
      </c>
      <c r="AZ402">
        <v>786.61</v>
      </c>
      <c r="BA402">
        <v>5.4899999999999997E-2</v>
      </c>
      <c r="BB402" s="1">
        <v>1102.47</v>
      </c>
      <c r="BC402">
        <v>7.6899999999999996E-2</v>
      </c>
      <c r="BD402" s="1">
        <v>14327.45</v>
      </c>
      <c r="BE402" s="1">
        <v>2923.23</v>
      </c>
      <c r="BF402">
        <v>0.81269999999999998</v>
      </c>
      <c r="BG402">
        <v>0.53680000000000005</v>
      </c>
      <c r="BH402">
        <v>0.20649999999999999</v>
      </c>
      <c r="BI402">
        <v>0.20699999999999999</v>
      </c>
      <c r="BJ402">
        <v>3.0700000000000002E-2</v>
      </c>
      <c r="BK402">
        <v>1.9099999999999999E-2</v>
      </c>
    </row>
    <row r="403" spans="1:63" x14ac:dyDescent="0.25">
      <c r="A403" t="s">
        <v>402</v>
      </c>
      <c r="B403">
        <v>47761</v>
      </c>
      <c r="C403">
        <v>116.29</v>
      </c>
      <c r="D403">
        <v>11.52</v>
      </c>
      <c r="E403" s="1">
        <v>1339.26</v>
      </c>
      <c r="F403" s="1">
        <v>1263.9000000000001</v>
      </c>
      <c r="G403">
        <v>2.3999999999999998E-3</v>
      </c>
      <c r="H403">
        <v>2.9999999999999997E-4</v>
      </c>
      <c r="I403">
        <v>4.8999999999999998E-3</v>
      </c>
      <c r="J403">
        <v>1.1999999999999999E-3</v>
      </c>
      <c r="K403">
        <v>9.9000000000000008E-3</v>
      </c>
      <c r="L403">
        <v>0.96440000000000003</v>
      </c>
      <c r="M403">
        <v>1.6899999999999998E-2</v>
      </c>
      <c r="N403">
        <v>0.52639999999999998</v>
      </c>
      <c r="O403">
        <v>8.0000000000000004E-4</v>
      </c>
      <c r="P403">
        <v>0.14219999999999999</v>
      </c>
      <c r="Q403" s="1">
        <v>50114.43</v>
      </c>
      <c r="R403">
        <v>0.2843</v>
      </c>
      <c r="S403">
        <v>0.17469999999999999</v>
      </c>
      <c r="T403">
        <v>0.54100000000000004</v>
      </c>
      <c r="U403">
        <v>9.64</v>
      </c>
      <c r="V403" s="1">
        <v>66774.11</v>
      </c>
      <c r="W403">
        <v>132.87</v>
      </c>
      <c r="X403" s="1">
        <v>124067.12</v>
      </c>
      <c r="Y403">
        <v>0.77580000000000005</v>
      </c>
      <c r="Z403">
        <v>0.11799999999999999</v>
      </c>
      <c r="AA403">
        <v>0.1062</v>
      </c>
      <c r="AB403">
        <v>0.22420000000000001</v>
      </c>
      <c r="AC403">
        <v>124.07</v>
      </c>
      <c r="AD403" s="1">
        <v>3237.95</v>
      </c>
      <c r="AE403">
        <v>381.84</v>
      </c>
      <c r="AF403" s="13">
        <v>109231.13</v>
      </c>
      <c r="AG403" s="79" t="s">
        <v>759</v>
      </c>
      <c r="AH403" s="1">
        <v>31087</v>
      </c>
      <c r="AI403" s="1">
        <v>47030.44</v>
      </c>
      <c r="AJ403">
        <v>36.11</v>
      </c>
      <c r="AK403">
        <v>24.28</v>
      </c>
      <c r="AL403">
        <v>27.44</v>
      </c>
      <c r="AM403">
        <v>4.08</v>
      </c>
      <c r="AN403" s="1">
        <v>1079.6400000000001</v>
      </c>
      <c r="AO403">
        <v>0.95550000000000002</v>
      </c>
      <c r="AP403" s="1">
        <v>1395.28</v>
      </c>
      <c r="AQ403" s="1">
        <v>2295.02</v>
      </c>
      <c r="AR403" s="1">
        <v>5799.55</v>
      </c>
      <c r="AS403">
        <v>573.84</v>
      </c>
      <c r="AT403">
        <v>288.27999999999997</v>
      </c>
      <c r="AU403" s="1">
        <v>10351.969999999999</v>
      </c>
      <c r="AV403" s="1">
        <v>7238.15</v>
      </c>
      <c r="AW403">
        <v>0.58040000000000003</v>
      </c>
      <c r="AX403" s="1">
        <v>3089.61</v>
      </c>
      <c r="AY403">
        <v>0.2477</v>
      </c>
      <c r="AZ403" s="1">
        <v>1110.1600000000001</v>
      </c>
      <c r="BA403">
        <v>8.8999999999999996E-2</v>
      </c>
      <c r="BB403" s="1">
        <v>1033.6500000000001</v>
      </c>
      <c r="BC403">
        <v>8.2900000000000001E-2</v>
      </c>
      <c r="BD403" s="1">
        <v>12471.57</v>
      </c>
      <c r="BE403" s="1">
        <v>6037.99</v>
      </c>
      <c r="BF403">
        <v>2.2947000000000002</v>
      </c>
      <c r="BG403">
        <v>0.49709999999999999</v>
      </c>
      <c r="BH403">
        <v>0.2296</v>
      </c>
      <c r="BI403">
        <v>0.21</v>
      </c>
      <c r="BJ403">
        <v>4.2500000000000003E-2</v>
      </c>
      <c r="BK403">
        <v>2.07E-2</v>
      </c>
    </row>
    <row r="404" spans="1:63" x14ac:dyDescent="0.25">
      <c r="A404" t="s">
        <v>403</v>
      </c>
      <c r="B404">
        <v>47373</v>
      </c>
      <c r="C404">
        <v>31</v>
      </c>
      <c r="D404">
        <v>221.72</v>
      </c>
      <c r="E404" s="1">
        <v>6873.2</v>
      </c>
      <c r="F404" s="1">
        <v>6636.68</v>
      </c>
      <c r="G404">
        <v>2.5999999999999999E-2</v>
      </c>
      <c r="H404">
        <v>5.0000000000000001E-4</v>
      </c>
      <c r="I404">
        <v>6.4199999999999993E-2</v>
      </c>
      <c r="J404">
        <v>1.1000000000000001E-3</v>
      </c>
      <c r="K404">
        <v>3.7199999999999997E-2</v>
      </c>
      <c r="L404">
        <v>0.82589999999999997</v>
      </c>
      <c r="M404">
        <v>4.5100000000000001E-2</v>
      </c>
      <c r="N404">
        <v>0.29339999999999999</v>
      </c>
      <c r="O404">
        <v>2.0899999999999998E-2</v>
      </c>
      <c r="P404">
        <v>0.13220000000000001</v>
      </c>
      <c r="Q404" s="1">
        <v>61745.31</v>
      </c>
      <c r="R404">
        <v>0.2762</v>
      </c>
      <c r="S404">
        <v>0.18959999999999999</v>
      </c>
      <c r="T404">
        <v>0.53420000000000001</v>
      </c>
      <c r="U404">
        <v>37.270000000000003</v>
      </c>
      <c r="V404" s="1">
        <v>88793.93</v>
      </c>
      <c r="W404">
        <v>181.82</v>
      </c>
      <c r="X404" s="1">
        <v>162161.09</v>
      </c>
      <c r="Y404">
        <v>0.77710000000000001</v>
      </c>
      <c r="Z404">
        <v>0.19020000000000001</v>
      </c>
      <c r="AA404">
        <v>3.27E-2</v>
      </c>
      <c r="AB404">
        <v>0.22289999999999999</v>
      </c>
      <c r="AC404">
        <v>162.16</v>
      </c>
      <c r="AD404" s="1">
        <v>6729.11</v>
      </c>
      <c r="AE404">
        <v>816.73</v>
      </c>
      <c r="AF404" s="13">
        <v>167503.35999999999</v>
      </c>
      <c r="AG404" s="79" t="s">
        <v>759</v>
      </c>
      <c r="AH404" s="1">
        <v>39611</v>
      </c>
      <c r="AI404" s="1">
        <v>66277.570000000007</v>
      </c>
      <c r="AJ404">
        <v>68.3</v>
      </c>
      <c r="AK404">
        <v>39.24</v>
      </c>
      <c r="AL404">
        <v>44.69</v>
      </c>
      <c r="AM404">
        <v>4.7699999999999996</v>
      </c>
      <c r="AN404" s="1">
        <v>1557.95</v>
      </c>
      <c r="AO404">
        <v>0.80030000000000001</v>
      </c>
      <c r="AP404" s="1">
        <v>1294.8599999999999</v>
      </c>
      <c r="AQ404" s="1">
        <v>1918.09</v>
      </c>
      <c r="AR404" s="1">
        <v>6272.81</v>
      </c>
      <c r="AS404">
        <v>675.64</v>
      </c>
      <c r="AT404">
        <v>345.6</v>
      </c>
      <c r="AU404" s="1">
        <v>10507</v>
      </c>
      <c r="AV404" s="1">
        <v>4211.12</v>
      </c>
      <c r="AW404">
        <v>0.3548</v>
      </c>
      <c r="AX404" s="1">
        <v>6188.48</v>
      </c>
      <c r="AY404">
        <v>0.52149999999999996</v>
      </c>
      <c r="AZ404">
        <v>914.35</v>
      </c>
      <c r="BA404">
        <v>7.6999999999999999E-2</v>
      </c>
      <c r="BB404">
        <v>553.76</v>
      </c>
      <c r="BC404">
        <v>4.6699999999999998E-2</v>
      </c>
      <c r="BD404" s="1">
        <v>11867.71</v>
      </c>
      <c r="BE404" s="1">
        <v>2729.17</v>
      </c>
      <c r="BF404">
        <v>0.44119999999999998</v>
      </c>
      <c r="BG404">
        <v>0.57520000000000004</v>
      </c>
      <c r="BH404">
        <v>0.22589999999999999</v>
      </c>
      <c r="BI404">
        <v>0.152</v>
      </c>
      <c r="BJ404">
        <v>3.1600000000000003E-2</v>
      </c>
      <c r="BK404">
        <v>1.5299999999999999E-2</v>
      </c>
    </row>
    <row r="405" spans="1:63" x14ac:dyDescent="0.25">
      <c r="A405" t="s">
        <v>404</v>
      </c>
      <c r="B405">
        <v>44586</v>
      </c>
      <c r="C405">
        <v>22</v>
      </c>
      <c r="D405">
        <v>152.52000000000001</v>
      </c>
      <c r="E405" s="1">
        <v>3355.51</v>
      </c>
      <c r="F405" s="1">
        <v>3278.8</v>
      </c>
      <c r="G405">
        <v>3.6299999999999999E-2</v>
      </c>
      <c r="H405">
        <v>5.9999999999999995E-4</v>
      </c>
      <c r="I405">
        <v>2.5100000000000001E-2</v>
      </c>
      <c r="J405">
        <v>6.9999999999999999E-4</v>
      </c>
      <c r="K405">
        <v>2.64E-2</v>
      </c>
      <c r="L405">
        <v>0.87660000000000005</v>
      </c>
      <c r="M405">
        <v>3.4200000000000001E-2</v>
      </c>
      <c r="N405">
        <v>8.77E-2</v>
      </c>
      <c r="O405">
        <v>8.9999999999999993E-3</v>
      </c>
      <c r="P405">
        <v>0.10589999999999999</v>
      </c>
      <c r="Q405" s="1">
        <v>68344.69</v>
      </c>
      <c r="R405">
        <v>0.1915</v>
      </c>
      <c r="S405">
        <v>0.18870000000000001</v>
      </c>
      <c r="T405">
        <v>0.61980000000000002</v>
      </c>
      <c r="U405">
        <v>18.739999999999998</v>
      </c>
      <c r="V405" s="1">
        <v>94525.27</v>
      </c>
      <c r="W405">
        <v>177.52</v>
      </c>
      <c r="X405" s="1">
        <v>205324.94</v>
      </c>
      <c r="Y405">
        <v>0.88739999999999997</v>
      </c>
      <c r="Z405">
        <v>8.5900000000000004E-2</v>
      </c>
      <c r="AA405">
        <v>2.6700000000000002E-2</v>
      </c>
      <c r="AB405">
        <v>0.11260000000000001</v>
      </c>
      <c r="AC405">
        <v>205.32</v>
      </c>
      <c r="AD405" s="1">
        <v>9265.2199999999993</v>
      </c>
      <c r="AE405" s="1">
        <v>1158.22</v>
      </c>
      <c r="AF405" s="13">
        <v>221944.74</v>
      </c>
      <c r="AG405" s="79" t="s">
        <v>759</v>
      </c>
      <c r="AH405" s="1">
        <v>60949</v>
      </c>
      <c r="AI405" s="1">
        <v>127810.95</v>
      </c>
      <c r="AJ405">
        <v>88.88</v>
      </c>
      <c r="AK405">
        <v>46.05</v>
      </c>
      <c r="AL405">
        <v>58.61</v>
      </c>
      <c r="AM405">
        <v>4.5999999999999996</v>
      </c>
      <c r="AN405" s="1">
        <v>3276.39</v>
      </c>
      <c r="AO405">
        <v>0.62560000000000004</v>
      </c>
      <c r="AP405" s="1">
        <v>1503.28</v>
      </c>
      <c r="AQ405" s="1">
        <v>1856.25</v>
      </c>
      <c r="AR405" s="1">
        <v>7059.17</v>
      </c>
      <c r="AS405">
        <v>753.99</v>
      </c>
      <c r="AT405">
        <v>451.06</v>
      </c>
      <c r="AU405" s="1">
        <v>11623.75</v>
      </c>
      <c r="AV405" s="1">
        <v>3270.6</v>
      </c>
      <c r="AW405">
        <v>0.2535</v>
      </c>
      <c r="AX405" s="1">
        <v>8327.67</v>
      </c>
      <c r="AY405">
        <v>0.64559999999999995</v>
      </c>
      <c r="AZ405">
        <v>987.46</v>
      </c>
      <c r="BA405">
        <v>7.6499999999999999E-2</v>
      </c>
      <c r="BB405">
        <v>314.20999999999998</v>
      </c>
      <c r="BC405">
        <v>2.4400000000000002E-2</v>
      </c>
      <c r="BD405" s="1">
        <v>12899.94</v>
      </c>
      <c r="BE405" s="1">
        <v>1753.95</v>
      </c>
      <c r="BF405">
        <v>0.1535</v>
      </c>
      <c r="BG405">
        <v>0.59730000000000005</v>
      </c>
      <c r="BH405">
        <v>0.21629999999999999</v>
      </c>
      <c r="BI405">
        <v>0.1338</v>
      </c>
      <c r="BJ405">
        <v>3.5099999999999999E-2</v>
      </c>
      <c r="BK405">
        <v>1.7500000000000002E-2</v>
      </c>
    </row>
    <row r="406" spans="1:63" x14ac:dyDescent="0.25">
      <c r="A406" t="s">
        <v>405</v>
      </c>
      <c r="B406">
        <v>44594</v>
      </c>
      <c r="C406">
        <v>35.520000000000003</v>
      </c>
      <c r="D406">
        <v>53.77</v>
      </c>
      <c r="E406" s="1">
        <v>1910.25</v>
      </c>
      <c r="F406" s="1">
        <v>1818.46</v>
      </c>
      <c r="G406">
        <v>1.95E-2</v>
      </c>
      <c r="H406">
        <v>8.0000000000000004E-4</v>
      </c>
      <c r="I406">
        <v>0.124</v>
      </c>
      <c r="J406">
        <v>1.1999999999999999E-3</v>
      </c>
      <c r="K406">
        <v>6.6500000000000004E-2</v>
      </c>
      <c r="L406">
        <v>0.71819999999999995</v>
      </c>
      <c r="M406">
        <v>6.9900000000000004E-2</v>
      </c>
      <c r="N406">
        <v>0.41830000000000001</v>
      </c>
      <c r="O406">
        <v>1.4200000000000001E-2</v>
      </c>
      <c r="P406">
        <v>0.12659999999999999</v>
      </c>
      <c r="Q406" s="1">
        <v>61150.23</v>
      </c>
      <c r="R406">
        <v>0.31879999999999997</v>
      </c>
      <c r="S406">
        <v>0.1852</v>
      </c>
      <c r="T406">
        <v>0.496</v>
      </c>
      <c r="U406">
        <v>13.65</v>
      </c>
      <c r="V406" s="1">
        <v>79508.47</v>
      </c>
      <c r="W406">
        <v>135.93</v>
      </c>
      <c r="X406" s="1">
        <v>183273.69</v>
      </c>
      <c r="Y406">
        <v>0.68669999999999998</v>
      </c>
      <c r="Z406">
        <v>0.28270000000000001</v>
      </c>
      <c r="AA406">
        <v>3.0599999999999999E-2</v>
      </c>
      <c r="AB406">
        <v>0.31330000000000002</v>
      </c>
      <c r="AC406">
        <v>183.27</v>
      </c>
      <c r="AD406" s="1">
        <v>7362.23</v>
      </c>
      <c r="AE406">
        <v>773.38</v>
      </c>
      <c r="AF406" s="13">
        <v>179945.86</v>
      </c>
      <c r="AG406" s="79" t="s">
        <v>759</v>
      </c>
      <c r="AH406" s="1">
        <v>33828</v>
      </c>
      <c r="AI406" s="1">
        <v>57932.01</v>
      </c>
      <c r="AJ406">
        <v>63.06</v>
      </c>
      <c r="AK406">
        <v>38.49</v>
      </c>
      <c r="AL406">
        <v>44.23</v>
      </c>
      <c r="AM406">
        <v>4.96</v>
      </c>
      <c r="AN406" s="1">
        <v>1586.7</v>
      </c>
      <c r="AO406">
        <v>1.0527</v>
      </c>
      <c r="AP406" s="1">
        <v>1485.91</v>
      </c>
      <c r="AQ406" s="1">
        <v>1994.24</v>
      </c>
      <c r="AR406" s="1">
        <v>6623.97</v>
      </c>
      <c r="AS406">
        <v>729.99</v>
      </c>
      <c r="AT406">
        <v>394.13</v>
      </c>
      <c r="AU406" s="1">
        <v>11228.24</v>
      </c>
      <c r="AV406" s="1">
        <v>4191.1000000000004</v>
      </c>
      <c r="AW406">
        <v>0.32079999999999997</v>
      </c>
      <c r="AX406" s="1">
        <v>6894.03</v>
      </c>
      <c r="AY406">
        <v>0.52769999999999995</v>
      </c>
      <c r="AZ406" s="1">
        <v>1209.1600000000001</v>
      </c>
      <c r="BA406">
        <v>9.2600000000000002E-2</v>
      </c>
      <c r="BB406">
        <v>769.85</v>
      </c>
      <c r="BC406">
        <v>5.8900000000000001E-2</v>
      </c>
      <c r="BD406" s="1">
        <v>13064.15</v>
      </c>
      <c r="BE406" s="1">
        <v>2248.3200000000002</v>
      </c>
      <c r="BF406">
        <v>0.42220000000000002</v>
      </c>
      <c r="BG406">
        <v>0.55840000000000001</v>
      </c>
      <c r="BH406">
        <v>0.20730000000000001</v>
      </c>
      <c r="BI406">
        <v>0.1789</v>
      </c>
      <c r="BJ406">
        <v>3.5499999999999997E-2</v>
      </c>
      <c r="BK406">
        <v>1.9900000000000001E-2</v>
      </c>
    </row>
    <row r="407" spans="1:63" x14ac:dyDescent="0.25">
      <c r="A407" t="s">
        <v>406</v>
      </c>
      <c r="B407">
        <v>61903</v>
      </c>
      <c r="C407">
        <v>141.62</v>
      </c>
      <c r="D407">
        <v>15.82</v>
      </c>
      <c r="E407" s="1">
        <v>2239.71</v>
      </c>
      <c r="F407" s="1">
        <v>2188.9899999999998</v>
      </c>
      <c r="G407">
        <v>2.5999999999999999E-3</v>
      </c>
      <c r="H407">
        <v>4.0000000000000002E-4</v>
      </c>
      <c r="I407">
        <v>6.4999999999999997E-3</v>
      </c>
      <c r="J407">
        <v>8.9999999999999998E-4</v>
      </c>
      <c r="K407">
        <v>1.24E-2</v>
      </c>
      <c r="L407">
        <v>0.95779999999999998</v>
      </c>
      <c r="M407">
        <v>1.9400000000000001E-2</v>
      </c>
      <c r="N407">
        <v>0.53069999999999995</v>
      </c>
      <c r="O407">
        <v>1E-3</v>
      </c>
      <c r="P407">
        <v>0.14829999999999999</v>
      </c>
      <c r="Q407" s="1">
        <v>50697.66</v>
      </c>
      <c r="R407">
        <v>0.27479999999999999</v>
      </c>
      <c r="S407">
        <v>0.1673</v>
      </c>
      <c r="T407">
        <v>0.55789999999999995</v>
      </c>
      <c r="U407">
        <v>16.690000000000001</v>
      </c>
      <c r="V407" s="1">
        <v>70541.09</v>
      </c>
      <c r="W407">
        <v>129.83000000000001</v>
      </c>
      <c r="X407" s="1">
        <v>110901.53</v>
      </c>
      <c r="Y407">
        <v>0.8075</v>
      </c>
      <c r="Z407">
        <v>0.11990000000000001</v>
      </c>
      <c r="AA407">
        <v>7.2599999999999998E-2</v>
      </c>
      <c r="AB407">
        <v>0.1925</v>
      </c>
      <c r="AC407">
        <v>110.9</v>
      </c>
      <c r="AD407" s="1">
        <v>2799.2</v>
      </c>
      <c r="AE407">
        <v>370.11</v>
      </c>
      <c r="AF407" s="13">
        <v>100219.5</v>
      </c>
      <c r="AG407" s="79" t="s">
        <v>759</v>
      </c>
      <c r="AH407" s="1">
        <v>31120</v>
      </c>
      <c r="AI407" s="1">
        <v>45731.9</v>
      </c>
      <c r="AJ407">
        <v>35.36</v>
      </c>
      <c r="AK407">
        <v>24.39</v>
      </c>
      <c r="AL407">
        <v>27.94</v>
      </c>
      <c r="AM407">
        <v>4.24</v>
      </c>
      <c r="AN407" s="1">
        <v>1024.79</v>
      </c>
      <c r="AO407">
        <v>0.99119999999999997</v>
      </c>
      <c r="AP407" s="1">
        <v>1226.08</v>
      </c>
      <c r="AQ407" s="1">
        <v>2049.36</v>
      </c>
      <c r="AR407" s="1">
        <v>5778.1</v>
      </c>
      <c r="AS407">
        <v>470.72</v>
      </c>
      <c r="AT407">
        <v>264.72000000000003</v>
      </c>
      <c r="AU407" s="1">
        <v>9788.98</v>
      </c>
      <c r="AV407" s="1">
        <v>6890.38</v>
      </c>
      <c r="AW407">
        <v>0.59189999999999998</v>
      </c>
      <c r="AX407" s="1">
        <v>2676.75</v>
      </c>
      <c r="AY407">
        <v>0.22989999999999999</v>
      </c>
      <c r="AZ407" s="1">
        <v>1014.22</v>
      </c>
      <c r="BA407">
        <v>8.7099999999999997E-2</v>
      </c>
      <c r="BB407" s="1">
        <v>1059.67</v>
      </c>
      <c r="BC407">
        <v>9.0999999999999998E-2</v>
      </c>
      <c r="BD407" s="1">
        <v>11641.02</v>
      </c>
      <c r="BE407" s="1">
        <v>6091.88</v>
      </c>
      <c r="BF407">
        <v>2.4525999999999999</v>
      </c>
      <c r="BG407">
        <v>0.52439999999999998</v>
      </c>
      <c r="BH407">
        <v>0.23319999999999999</v>
      </c>
      <c r="BI407">
        <v>0.18490000000000001</v>
      </c>
      <c r="BJ407">
        <v>3.9800000000000002E-2</v>
      </c>
      <c r="BK407">
        <v>1.77E-2</v>
      </c>
    </row>
    <row r="408" spans="1:63" x14ac:dyDescent="0.25">
      <c r="A408" t="s">
        <v>407</v>
      </c>
      <c r="B408">
        <v>49726</v>
      </c>
      <c r="C408">
        <v>85.86</v>
      </c>
      <c r="D408">
        <v>8.84</v>
      </c>
      <c r="E408">
        <v>758.62</v>
      </c>
      <c r="F408">
        <v>753.59</v>
      </c>
      <c r="G408">
        <v>4.5999999999999999E-3</v>
      </c>
      <c r="H408">
        <v>2.0000000000000001E-4</v>
      </c>
      <c r="I408">
        <v>5.7000000000000002E-3</v>
      </c>
      <c r="J408">
        <v>1.6999999999999999E-3</v>
      </c>
      <c r="K408">
        <v>4.99E-2</v>
      </c>
      <c r="L408">
        <v>0.91739999999999999</v>
      </c>
      <c r="M408">
        <v>2.06E-2</v>
      </c>
      <c r="N408">
        <v>0.3548</v>
      </c>
      <c r="O408">
        <v>3.7000000000000002E-3</v>
      </c>
      <c r="P408">
        <v>0.1401</v>
      </c>
      <c r="Q408" s="1">
        <v>51218.62</v>
      </c>
      <c r="R408">
        <v>0.33460000000000001</v>
      </c>
      <c r="S408">
        <v>0.17499999999999999</v>
      </c>
      <c r="T408">
        <v>0.4904</v>
      </c>
      <c r="U408">
        <v>7.65</v>
      </c>
      <c r="V408" s="1">
        <v>61382.62</v>
      </c>
      <c r="W408">
        <v>96.16</v>
      </c>
      <c r="X408" s="1">
        <v>156106.79</v>
      </c>
      <c r="Y408">
        <v>0.91090000000000004</v>
      </c>
      <c r="Z408">
        <v>4.7899999999999998E-2</v>
      </c>
      <c r="AA408">
        <v>4.1200000000000001E-2</v>
      </c>
      <c r="AB408">
        <v>8.9099999999999999E-2</v>
      </c>
      <c r="AC408">
        <v>156.11000000000001</v>
      </c>
      <c r="AD408" s="1">
        <v>3667.33</v>
      </c>
      <c r="AE408">
        <v>479.81</v>
      </c>
      <c r="AF408" s="13">
        <v>120160.26</v>
      </c>
      <c r="AG408" s="79" t="s">
        <v>759</v>
      </c>
      <c r="AH408" s="1">
        <v>33369</v>
      </c>
      <c r="AI408" s="1">
        <v>49642.81</v>
      </c>
      <c r="AJ408">
        <v>40.42</v>
      </c>
      <c r="AK408">
        <v>22.26</v>
      </c>
      <c r="AL408">
        <v>29.64</v>
      </c>
      <c r="AM408">
        <v>4.3899999999999997</v>
      </c>
      <c r="AN408" s="1">
        <v>1599.01</v>
      </c>
      <c r="AO408">
        <v>1.6325000000000001</v>
      </c>
      <c r="AP408" s="1">
        <v>1527.29</v>
      </c>
      <c r="AQ408" s="1">
        <v>1944.06</v>
      </c>
      <c r="AR408" s="1">
        <v>6196.24</v>
      </c>
      <c r="AS408">
        <v>435.97</v>
      </c>
      <c r="AT408">
        <v>326.79000000000002</v>
      </c>
      <c r="AU408" s="1">
        <v>10430.36</v>
      </c>
      <c r="AV408" s="1">
        <v>6649.31</v>
      </c>
      <c r="AW408">
        <v>0.49580000000000002</v>
      </c>
      <c r="AX408" s="1">
        <v>4540.3900000000003</v>
      </c>
      <c r="AY408">
        <v>0.33860000000000001</v>
      </c>
      <c r="AZ408" s="1">
        <v>1478.05</v>
      </c>
      <c r="BA408">
        <v>0.11020000000000001</v>
      </c>
      <c r="BB408">
        <v>742.61</v>
      </c>
      <c r="BC408">
        <v>5.5399999999999998E-2</v>
      </c>
      <c r="BD408" s="1">
        <v>13410.36</v>
      </c>
      <c r="BE408" s="1">
        <v>5729.3</v>
      </c>
      <c r="BF408">
        <v>2.0598999999999998</v>
      </c>
      <c r="BG408">
        <v>0.52590000000000003</v>
      </c>
      <c r="BH408">
        <v>0.21</v>
      </c>
      <c r="BI408">
        <v>0.2001</v>
      </c>
      <c r="BJ408">
        <v>4.0300000000000002E-2</v>
      </c>
      <c r="BK408">
        <v>2.3699999999999999E-2</v>
      </c>
    </row>
    <row r="409" spans="1:63" x14ac:dyDescent="0.25">
      <c r="A409" t="s">
        <v>408</v>
      </c>
      <c r="B409">
        <v>46763</v>
      </c>
      <c r="C409">
        <v>34.71</v>
      </c>
      <c r="D409">
        <v>260.62</v>
      </c>
      <c r="E409" s="1">
        <v>9047.1</v>
      </c>
      <c r="F409" s="1">
        <v>8839.7900000000009</v>
      </c>
      <c r="G409">
        <v>7.8799999999999995E-2</v>
      </c>
      <c r="H409">
        <v>8.0000000000000004E-4</v>
      </c>
      <c r="I409">
        <v>9.1600000000000001E-2</v>
      </c>
      <c r="J409">
        <v>1.1999999999999999E-3</v>
      </c>
      <c r="K409">
        <v>4.8599999999999997E-2</v>
      </c>
      <c r="L409">
        <v>0.72970000000000002</v>
      </c>
      <c r="M409">
        <v>4.9399999999999999E-2</v>
      </c>
      <c r="N409">
        <v>0.18029999999999999</v>
      </c>
      <c r="O409">
        <v>0.04</v>
      </c>
      <c r="P409">
        <v>0.1177</v>
      </c>
      <c r="Q409" s="1">
        <v>67721.850000000006</v>
      </c>
      <c r="R409">
        <v>0.27729999999999999</v>
      </c>
      <c r="S409">
        <v>0.17549999999999999</v>
      </c>
      <c r="T409">
        <v>0.54720000000000002</v>
      </c>
      <c r="U409">
        <v>48.74</v>
      </c>
      <c r="V409" s="1">
        <v>89760.37</v>
      </c>
      <c r="W409">
        <v>183.8</v>
      </c>
      <c r="X409" s="1">
        <v>181686.38</v>
      </c>
      <c r="Y409">
        <v>0.79530000000000001</v>
      </c>
      <c r="Z409">
        <v>0.1797</v>
      </c>
      <c r="AA409">
        <v>2.5100000000000001E-2</v>
      </c>
      <c r="AB409">
        <v>0.20469999999999999</v>
      </c>
      <c r="AC409">
        <v>181.69</v>
      </c>
      <c r="AD409" s="1">
        <v>8512.74</v>
      </c>
      <c r="AE409">
        <v>987.97</v>
      </c>
      <c r="AF409" s="13">
        <v>202870.72</v>
      </c>
      <c r="AG409" s="79" t="s">
        <v>759</v>
      </c>
      <c r="AH409" s="1">
        <v>52688</v>
      </c>
      <c r="AI409" s="1">
        <v>98195.23</v>
      </c>
      <c r="AJ409">
        <v>78.86</v>
      </c>
      <c r="AK409">
        <v>45.23</v>
      </c>
      <c r="AL409">
        <v>51.85</v>
      </c>
      <c r="AM409">
        <v>4.8499999999999996</v>
      </c>
      <c r="AN409" s="1">
        <v>1467.33</v>
      </c>
      <c r="AO409">
        <v>0.67479999999999996</v>
      </c>
      <c r="AP409" s="1">
        <v>1341.15</v>
      </c>
      <c r="AQ409" s="1">
        <v>1923.2</v>
      </c>
      <c r="AR409" s="1">
        <v>6925.41</v>
      </c>
      <c r="AS409">
        <v>744.8</v>
      </c>
      <c r="AT409">
        <v>409.67</v>
      </c>
      <c r="AU409" s="1">
        <v>11344.22</v>
      </c>
      <c r="AV409" s="1">
        <v>3403.86</v>
      </c>
      <c r="AW409">
        <v>0.27210000000000001</v>
      </c>
      <c r="AX409" s="1">
        <v>7705.18</v>
      </c>
      <c r="AY409">
        <v>0.61599999999999999</v>
      </c>
      <c r="AZ409">
        <v>990.36</v>
      </c>
      <c r="BA409">
        <v>7.9200000000000007E-2</v>
      </c>
      <c r="BB409">
        <v>408.13</v>
      </c>
      <c r="BC409">
        <v>3.2599999999999997E-2</v>
      </c>
      <c r="BD409" s="1">
        <v>12507.53</v>
      </c>
      <c r="BE409" s="1">
        <v>1895</v>
      </c>
      <c r="BF409">
        <v>0.2263</v>
      </c>
      <c r="BG409">
        <v>0.60150000000000003</v>
      </c>
      <c r="BH409">
        <v>0.22259999999999999</v>
      </c>
      <c r="BI409">
        <v>0.12039999999999999</v>
      </c>
      <c r="BJ409">
        <v>3.2199999999999999E-2</v>
      </c>
      <c r="BK409">
        <v>2.3400000000000001E-2</v>
      </c>
    </row>
    <row r="410" spans="1:63" x14ac:dyDescent="0.25">
      <c r="A410" t="s">
        <v>409</v>
      </c>
      <c r="B410">
        <v>46573</v>
      </c>
      <c r="C410">
        <v>42.29</v>
      </c>
      <c r="D410">
        <v>85.77</v>
      </c>
      <c r="E410" s="1">
        <v>3626.84</v>
      </c>
      <c r="F410" s="1">
        <v>3483.77</v>
      </c>
      <c r="G410">
        <v>1.7500000000000002E-2</v>
      </c>
      <c r="H410">
        <v>5.9999999999999995E-4</v>
      </c>
      <c r="I410">
        <v>1.6299999999999999E-2</v>
      </c>
      <c r="J410">
        <v>1.2999999999999999E-3</v>
      </c>
      <c r="K410">
        <v>3.1E-2</v>
      </c>
      <c r="L410">
        <v>0.90700000000000003</v>
      </c>
      <c r="M410">
        <v>2.63E-2</v>
      </c>
      <c r="N410">
        <v>0.183</v>
      </c>
      <c r="O410">
        <v>1.1599999999999999E-2</v>
      </c>
      <c r="P410">
        <v>0.1128</v>
      </c>
      <c r="Q410" s="1">
        <v>60624.86</v>
      </c>
      <c r="R410">
        <v>0.2354</v>
      </c>
      <c r="S410">
        <v>0.19650000000000001</v>
      </c>
      <c r="T410">
        <v>0.56810000000000005</v>
      </c>
      <c r="U410">
        <v>20.88</v>
      </c>
      <c r="V410" s="1">
        <v>85327.55</v>
      </c>
      <c r="W410">
        <v>170.89</v>
      </c>
      <c r="X410" s="1">
        <v>186317.14</v>
      </c>
      <c r="Y410">
        <v>0.82330000000000003</v>
      </c>
      <c r="Z410">
        <v>0.13869999999999999</v>
      </c>
      <c r="AA410">
        <v>3.7900000000000003E-2</v>
      </c>
      <c r="AB410">
        <v>0.1767</v>
      </c>
      <c r="AC410">
        <v>186.32</v>
      </c>
      <c r="AD410" s="1">
        <v>6940.09</v>
      </c>
      <c r="AE410">
        <v>862.26</v>
      </c>
      <c r="AF410" s="13">
        <v>194369.97</v>
      </c>
      <c r="AG410" s="79" t="s">
        <v>759</v>
      </c>
      <c r="AH410" s="1">
        <v>42715</v>
      </c>
      <c r="AI410" s="1">
        <v>76019.929999999993</v>
      </c>
      <c r="AJ410">
        <v>61.52</v>
      </c>
      <c r="AK410">
        <v>36.61</v>
      </c>
      <c r="AL410">
        <v>38.43</v>
      </c>
      <c r="AM410">
        <v>4.5199999999999996</v>
      </c>
      <c r="AN410" s="1">
        <v>1496.46</v>
      </c>
      <c r="AO410">
        <v>0.76749999999999996</v>
      </c>
      <c r="AP410" s="1">
        <v>1247.6300000000001</v>
      </c>
      <c r="AQ410" s="1">
        <v>1873.51</v>
      </c>
      <c r="AR410" s="1">
        <v>5984.5</v>
      </c>
      <c r="AS410">
        <v>604.91</v>
      </c>
      <c r="AT410">
        <v>307.52</v>
      </c>
      <c r="AU410" s="1">
        <v>10018.08</v>
      </c>
      <c r="AV410" s="1">
        <v>3851.54</v>
      </c>
      <c r="AW410">
        <v>0.34379999999999999</v>
      </c>
      <c r="AX410" s="1">
        <v>6250.04</v>
      </c>
      <c r="AY410">
        <v>0.55789999999999995</v>
      </c>
      <c r="AZ410">
        <v>692.88</v>
      </c>
      <c r="BA410">
        <v>6.1899999999999997E-2</v>
      </c>
      <c r="BB410">
        <v>407.53</v>
      </c>
      <c r="BC410">
        <v>3.6400000000000002E-2</v>
      </c>
      <c r="BD410" s="1">
        <v>11201.99</v>
      </c>
      <c r="BE410" s="1">
        <v>2334.86</v>
      </c>
      <c r="BF410">
        <v>0.33629999999999999</v>
      </c>
      <c r="BG410">
        <v>0.57720000000000005</v>
      </c>
      <c r="BH410">
        <v>0.2243</v>
      </c>
      <c r="BI410">
        <v>0.1472</v>
      </c>
      <c r="BJ410">
        <v>3.3599999999999998E-2</v>
      </c>
      <c r="BK410">
        <v>1.77E-2</v>
      </c>
    </row>
    <row r="411" spans="1:63" x14ac:dyDescent="0.25">
      <c r="A411" t="s">
        <v>410</v>
      </c>
      <c r="B411">
        <v>49478</v>
      </c>
      <c r="C411">
        <v>48.67</v>
      </c>
      <c r="D411">
        <v>42.17</v>
      </c>
      <c r="E411" s="1">
        <v>2052.11</v>
      </c>
      <c r="F411" s="1">
        <v>2019.92</v>
      </c>
      <c r="G411">
        <v>1.12E-2</v>
      </c>
      <c r="H411">
        <v>8.9999999999999998E-4</v>
      </c>
      <c r="I411">
        <v>3.0700000000000002E-2</v>
      </c>
      <c r="J411">
        <v>1.6000000000000001E-3</v>
      </c>
      <c r="K411">
        <v>4.1599999999999998E-2</v>
      </c>
      <c r="L411">
        <v>0.86739999999999995</v>
      </c>
      <c r="M411">
        <v>4.6699999999999998E-2</v>
      </c>
      <c r="N411">
        <v>0.37919999999999998</v>
      </c>
      <c r="O411">
        <v>1.0500000000000001E-2</v>
      </c>
      <c r="P411">
        <v>0.12620000000000001</v>
      </c>
      <c r="Q411" s="1">
        <v>56842.39</v>
      </c>
      <c r="R411">
        <v>0.2944</v>
      </c>
      <c r="S411">
        <v>0.18410000000000001</v>
      </c>
      <c r="T411">
        <v>0.52149999999999996</v>
      </c>
      <c r="U411">
        <v>14.19</v>
      </c>
      <c r="V411" s="1">
        <v>73473.2</v>
      </c>
      <c r="W411">
        <v>139.91</v>
      </c>
      <c r="X411" s="1">
        <v>164683.60999999999</v>
      </c>
      <c r="Y411">
        <v>0.70430000000000004</v>
      </c>
      <c r="Z411">
        <v>0.23980000000000001</v>
      </c>
      <c r="AA411">
        <v>5.5800000000000002E-2</v>
      </c>
      <c r="AB411">
        <v>0.29570000000000002</v>
      </c>
      <c r="AC411">
        <v>164.68</v>
      </c>
      <c r="AD411" s="1">
        <v>5718.61</v>
      </c>
      <c r="AE411">
        <v>619.29</v>
      </c>
      <c r="AF411" s="13">
        <v>162985.62</v>
      </c>
      <c r="AG411" s="79" t="s">
        <v>759</v>
      </c>
      <c r="AH411" s="1">
        <v>33389</v>
      </c>
      <c r="AI411" s="1">
        <v>57344.93</v>
      </c>
      <c r="AJ411">
        <v>50.61</v>
      </c>
      <c r="AK411">
        <v>32.39</v>
      </c>
      <c r="AL411">
        <v>38.1</v>
      </c>
      <c r="AM411">
        <v>4.59</v>
      </c>
      <c r="AN411" s="1">
        <v>1525.06</v>
      </c>
      <c r="AO411">
        <v>0.95409999999999995</v>
      </c>
      <c r="AP411" s="1">
        <v>1262.96</v>
      </c>
      <c r="AQ411" s="1">
        <v>1801.81</v>
      </c>
      <c r="AR411" s="1">
        <v>5640.15</v>
      </c>
      <c r="AS411">
        <v>556.54</v>
      </c>
      <c r="AT411">
        <v>307.24</v>
      </c>
      <c r="AU411" s="1">
        <v>9568.68</v>
      </c>
      <c r="AV411" s="1">
        <v>4121.37</v>
      </c>
      <c r="AW411">
        <v>0.36820000000000003</v>
      </c>
      <c r="AX411" s="1">
        <v>5060.26</v>
      </c>
      <c r="AY411">
        <v>0.4521</v>
      </c>
      <c r="AZ411" s="1">
        <v>1315.87</v>
      </c>
      <c r="BA411">
        <v>0.1176</v>
      </c>
      <c r="BB411">
        <v>694.87</v>
      </c>
      <c r="BC411">
        <v>6.2100000000000002E-2</v>
      </c>
      <c r="BD411" s="1">
        <v>11192.39</v>
      </c>
      <c r="BE411" s="1">
        <v>2725.03</v>
      </c>
      <c r="BF411">
        <v>0.60499999999999998</v>
      </c>
      <c r="BG411">
        <v>0.54139999999999999</v>
      </c>
      <c r="BH411">
        <v>0.20830000000000001</v>
      </c>
      <c r="BI411">
        <v>0.1973</v>
      </c>
      <c r="BJ411">
        <v>3.2899999999999999E-2</v>
      </c>
      <c r="BK411">
        <v>2.0199999999999999E-2</v>
      </c>
    </row>
    <row r="412" spans="1:63" x14ac:dyDescent="0.25">
      <c r="A412" t="s">
        <v>411</v>
      </c>
      <c r="B412">
        <v>46581</v>
      </c>
      <c r="C412">
        <v>22.24</v>
      </c>
      <c r="D412">
        <v>143.77000000000001</v>
      </c>
      <c r="E412" s="1">
        <v>3197.24</v>
      </c>
      <c r="F412" s="1">
        <v>3134.52</v>
      </c>
      <c r="G412">
        <v>7.0800000000000002E-2</v>
      </c>
      <c r="H412">
        <v>1E-3</v>
      </c>
      <c r="I412">
        <v>6.6100000000000006E-2</v>
      </c>
      <c r="J412">
        <v>8.9999999999999998E-4</v>
      </c>
      <c r="K412">
        <v>3.56E-2</v>
      </c>
      <c r="L412">
        <v>0.78539999999999999</v>
      </c>
      <c r="M412">
        <v>4.02E-2</v>
      </c>
      <c r="N412">
        <v>0.1137</v>
      </c>
      <c r="O412">
        <v>2.2499999999999999E-2</v>
      </c>
      <c r="P412">
        <v>0.1019</v>
      </c>
      <c r="Q412" s="1">
        <v>71031.759999999995</v>
      </c>
      <c r="R412">
        <v>0.23849999999999999</v>
      </c>
      <c r="S412">
        <v>0.18559999999999999</v>
      </c>
      <c r="T412">
        <v>0.57579999999999998</v>
      </c>
      <c r="U412">
        <v>19.3</v>
      </c>
      <c r="V412" s="1">
        <v>95084.44</v>
      </c>
      <c r="W412">
        <v>164.41</v>
      </c>
      <c r="X412" s="1">
        <v>270662.26</v>
      </c>
      <c r="Y412">
        <v>0.76559999999999995</v>
      </c>
      <c r="Z412">
        <v>0.2109</v>
      </c>
      <c r="AA412">
        <v>2.35E-2</v>
      </c>
      <c r="AB412">
        <v>0.2344</v>
      </c>
      <c r="AC412">
        <v>270.66000000000003</v>
      </c>
      <c r="AD412" s="1">
        <v>11029.44</v>
      </c>
      <c r="AE412" s="1">
        <v>1171.3900000000001</v>
      </c>
      <c r="AF412" s="13">
        <v>307361.58</v>
      </c>
      <c r="AG412" s="79" t="s">
        <v>759</v>
      </c>
      <c r="AH412" s="1">
        <v>53542</v>
      </c>
      <c r="AI412" s="1">
        <v>130533.35</v>
      </c>
      <c r="AJ412">
        <v>75.69</v>
      </c>
      <c r="AK412">
        <v>39.67</v>
      </c>
      <c r="AL412">
        <v>48.1</v>
      </c>
      <c r="AM412">
        <v>5.14</v>
      </c>
      <c r="AN412" s="1">
        <v>1280.71</v>
      </c>
      <c r="AO412">
        <v>0.56710000000000005</v>
      </c>
      <c r="AP412" s="1">
        <v>1627.04</v>
      </c>
      <c r="AQ412" s="1">
        <v>2264.98</v>
      </c>
      <c r="AR412" s="1">
        <v>7590.75</v>
      </c>
      <c r="AS412">
        <v>837.25</v>
      </c>
      <c r="AT412">
        <v>451.47</v>
      </c>
      <c r="AU412" s="1">
        <v>12771.5</v>
      </c>
      <c r="AV412" s="1">
        <v>2970.83</v>
      </c>
      <c r="AW412">
        <v>0.2097</v>
      </c>
      <c r="AX412" s="1">
        <v>9850.92</v>
      </c>
      <c r="AY412">
        <v>0.69540000000000002</v>
      </c>
      <c r="AZ412">
        <v>986.26</v>
      </c>
      <c r="BA412">
        <v>6.9599999999999995E-2</v>
      </c>
      <c r="BB412">
        <v>358.68</v>
      </c>
      <c r="BC412">
        <v>2.53E-2</v>
      </c>
      <c r="BD412" s="1">
        <v>14166.69</v>
      </c>
      <c r="BE412" s="1">
        <v>1006.94</v>
      </c>
      <c r="BF412">
        <v>7.3899999999999993E-2</v>
      </c>
      <c r="BG412">
        <v>0.60170000000000001</v>
      </c>
      <c r="BH412">
        <v>0.21360000000000001</v>
      </c>
      <c r="BI412">
        <v>0.13009999999999999</v>
      </c>
      <c r="BJ412">
        <v>3.2000000000000001E-2</v>
      </c>
      <c r="BK412">
        <v>2.2599999999999999E-2</v>
      </c>
    </row>
    <row r="413" spans="1:63" x14ac:dyDescent="0.25">
      <c r="A413" t="s">
        <v>412</v>
      </c>
      <c r="B413">
        <v>44602</v>
      </c>
      <c r="C413">
        <v>54.81</v>
      </c>
      <c r="D413">
        <v>59.89</v>
      </c>
      <c r="E413" s="1">
        <v>3282.55</v>
      </c>
      <c r="F413" s="1">
        <v>3130.39</v>
      </c>
      <c r="G413">
        <v>1.09E-2</v>
      </c>
      <c r="H413">
        <v>8.0000000000000004E-4</v>
      </c>
      <c r="I413">
        <v>4.0099999999999997E-2</v>
      </c>
      <c r="J413">
        <v>1.1999999999999999E-3</v>
      </c>
      <c r="K413">
        <v>4.53E-2</v>
      </c>
      <c r="L413">
        <v>0.84870000000000001</v>
      </c>
      <c r="M413">
        <v>5.2999999999999999E-2</v>
      </c>
      <c r="N413">
        <v>0.43830000000000002</v>
      </c>
      <c r="O413">
        <v>1.35E-2</v>
      </c>
      <c r="P413">
        <v>0.13700000000000001</v>
      </c>
      <c r="Q413" s="1">
        <v>55545.97</v>
      </c>
      <c r="R413">
        <v>0.30009999999999998</v>
      </c>
      <c r="S413">
        <v>0.188</v>
      </c>
      <c r="T413">
        <v>0.51190000000000002</v>
      </c>
      <c r="U413">
        <v>20.94</v>
      </c>
      <c r="V413" s="1">
        <v>78911.72</v>
      </c>
      <c r="W413">
        <v>152.75</v>
      </c>
      <c r="X413" s="1">
        <v>140390.26</v>
      </c>
      <c r="Y413">
        <v>0.71730000000000005</v>
      </c>
      <c r="Z413">
        <v>0.2387</v>
      </c>
      <c r="AA413">
        <v>4.3999999999999997E-2</v>
      </c>
      <c r="AB413">
        <v>0.28270000000000001</v>
      </c>
      <c r="AC413">
        <v>140.38999999999999</v>
      </c>
      <c r="AD413" s="1">
        <v>5160.67</v>
      </c>
      <c r="AE413">
        <v>588.32000000000005</v>
      </c>
      <c r="AF413" s="13">
        <v>137595.78</v>
      </c>
      <c r="AG413" s="79" t="s">
        <v>759</v>
      </c>
      <c r="AH413" s="1">
        <v>31380</v>
      </c>
      <c r="AI413" s="1">
        <v>52957.81</v>
      </c>
      <c r="AJ413">
        <v>54.77</v>
      </c>
      <c r="AK413">
        <v>33.72</v>
      </c>
      <c r="AL413">
        <v>39.83</v>
      </c>
      <c r="AM413">
        <v>4.3499999999999996</v>
      </c>
      <c r="AN413" s="1">
        <v>1520.98</v>
      </c>
      <c r="AO413">
        <v>0.97719999999999996</v>
      </c>
      <c r="AP413" s="1">
        <v>1297.1500000000001</v>
      </c>
      <c r="AQ413" s="1">
        <v>1642.92</v>
      </c>
      <c r="AR413" s="1">
        <v>5968.76</v>
      </c>
      <c r="AS413">
        <v>528.5</v>
      </c>
      <c r="AT413">
        <v>277.76</v>
      </c>
      <c r="AU413" s="1">
        <v>9715.09</v>
      </c>
      <c r="AV413" s="1">
        <v>4927.3100000000004</v>
      </c>
      <c r="AW413">
        <v>0.42170000000000002</v>
      </c>
      <c r="AX413" s="1">
        <v>4909.08</v>
      </c>
      <c r="AY413">
        <v>0.42020000000000002</v>
      </c>
      <c r="AZ413" s="1">
        <v>1013.21</v>
      </c>
      <c r="BA413">
        <v>8.6699999999999999E-2</v>
      </c>
      <c r="BB413">
        <v>834.17</v>
      </c>
      <c r="BC413">
        <v>7.1400000000000005E-2</v>
      </c>
      <c r="BD413" s="1">
        <v>11683.77</v>
      </c>
      <c r="BE413" s="1">
        <v>3359.36</v>
      </c>
      <c r="BF413">
        <v>0.82989999999999997</v>
      </c>
      <c r="BG413">
        <v>0.54869999999999997</v>
      </c>
      <c r="BH413">
        <v>0.21659999999999999</v>
      </c>
      <c r="BI413">
        <v>0.18149999999999999</v>
      </c>
      <c r="BJ413">
        <v>3.4000000000000002E-2</v>
      </c>
      <c r="BK413">
        <v>1.9199999999999998E-2</v>
      </c>
    </row>
    <row r="414" spans="1:63" x14ac:dyDescent="0.25">
      <c r="A414" t="s">
        <v>413</v>
      </c>
      <c r="B414">
        <v>44610</v>
      </c>
      <c r="C414">
        <v>50.62</v>
      </c>
      <c r="D414">
        <v>38.86</v>
      </c>
      <c r="E414" s="1">
        <v>1967.31</v>
      </c>
      <c r="F414" s="1">
        <v>1844.62</v>
      </c>
      <c r="G414">
        <v>9.5999999999999992E-3</v>
      </c>
      <c r="H414">
        <v>1.1000000000000001E-3</v>
      </c>
      <c r="I414">
        <v>5.5500000000000001E-2</v>
      </c>
      <c r="J414">
        <v>1.1000000000000001E-3</v>
      </c>
      <c r="K414">
        <v>4.3200000000000002E-2</v>
      </c>
      <c r="L414">
        <v>0.83160000000000001</v>
      </c>
      <c r="M414">
        <v>5.79E-2</v>
      </c>
      <c r="N414">
        <v>0.50749999999999995</v>
      </c>
      <c r="O414">
        <v>6.6E-3</v>
      </c>
      <c r="P414">
        <v>0.12970000000000001</v>
      </c>
      <c r="Q414" s="1">
        <v>55053.83</v>
      </c>
      <c r="R414">
        <v>0.30959999999999999</v>
      </c>
      <c r="S414">
        <v>0.188</v>
      </c>
      <c r="T414">
        <v>0.50239999999999996</v>
      </c>
      <c r="U414">
        <v>13.82</v>
      </c>
      <c r="V414" s="1">
        <v>76256.39</v>
      </c>
      <c r="W414">
        <v>138.03</v>
      </c>
      <c r="X414" s="1">
        <v>156550.78</v>
      </c>
      <c r="Y414">
        <v>0.67869999999999997</v>
      </c>
      <c r="Z414">
        <v>0.26200000000000001</v>
      </c>
      <c r="AA414">
        <v>5.9299999999999999E-2</v>
      </c>
      <c r="AB414">
        <v>0.32129999999999997</v>
      </c>
      <c r="AC414">
        <v>156.55000000000001</v>
      </c>
      <c r="AD414" s="1">
        <v>5049.57</v>
      </c>
      <c r="AE414">
        <v>537.23</v>
      </c>
      <c r="AF414" s="13">
        <v>153613.57999999999</v>
      </c>
      <c r="AG414" s="79" t="s">
        <v>759</v>
      </c>
      <c r="AH414" s="1">
        <v>31579</v>
      </c>
      <c r="AI414" s="1">
        <v>51594.2</v>
      </c>
      <c r="AJ414">
        <v>49.55</v>
      </c>
      <c r="AK414">
        <v>31.02</v>
      </c>
      <c r="AL414">
        <v>36.71</v>
      </c>
      <c r="AM414">
        <v>4.76</v>
      </c>
      <c r="AN414" s="1">
        <v>1179.28</v>
      </c>
      <c r="AO414">
        <v>0.89949999999999997</v>
      </c>
      <c r="AP414" s="1">
        <v>1321.53</v>
      </c>
      <c r="AQ414" s="1">
        <v>1939.49</v>
      </c>
      <c r="AR414" s="1">
        <v>5849.53</v>
      </c>
      <c r="AS414">
        <v>552.20000000000005</v>
      </c>
      <c r="AT414">
        <v>307.27</v>
      </c>
      <c r="AU414" s="1">
        <v>9970.01</v>
      </c>
      <c r="AV414" s="1">
        <v>5071.6499999999996</v>
      </c>
      <c r="AW414">
        <v>0.42799999999999999</v>
      </c>
      <c r="AX414" s="1">
        <v>4744.75</v>
      </c>
      <c r="AY414">
        <v>0.40039999999999998</v>
      </c>
      <c r="AZ414" s="1">
        <v>1160.1400000000001</v>
      </c>
      <c r="BA414">
        <v>9.7900000000000001E-2</v>
      </c>
      <c r="BB414">
        <v>872.45</v>
      </c>
      <c r="BC414">
        <v>7.3599999999999999E-2</v>
      </c>
      <c r="BD414" s="1">
        <v>11848.98</v>
      </c>
      <c r="BE414" s="1">
        <v>3274.46</v>
      </c>
      <c r="BF414">
        <v>0.86329999999999996</v>
      </c>
      <c r="BG414">
        <v>0.53600000000000003</v>
      </c>
      <c r="BH414">
        <v>0.21029999999999999</v>
      </c>
      <c r="BI414">
        <v>0.19570000000000001</v>
      </c>
      <c r="BJ414">
        <v>3.5299999999999998E-2</v>
      </c>
      <c r="BK414">
        <v>2.2800000000000001E-2</v>
      </c>
    </row>
    <row r="415" spans="1:63" x14ac:dyDescent="0.25">
      <c r="A415" t="s">
        <v>414</v>
      </c>
      <c r="B415">
        <v>49916</v>
      </c>
      <c r="C415">
        <v>73.38</v>
      </c>
      <c r="D415">
        <v>13.41</v>
      </c>
      <c r="E415">
        <v>983.71</v>
      </c>
      <c r="F415">
        <v>944.83</v>
      </c>
      <c r="G415">
        <v>3.0999999999999999E-3</v>
      </c>
      <c r="H415">
        <v>4.0000000000000002E-4</v>
      </c>
      <c r="I415">
        <v>6.1000000000000004E-3</v>
      </c>
      <c r="J415">
        <v>1.5E-3</v>
      </c>
      <c r="K415">
        <v>2.6599999999999999E-2</v>
      </c>
      <c r="L415">
        <v>0.93730000000000002</v>
      </c>
      <c r="M415">
        <v>2.4899999999999999E-2</v>
      </c>
      <c r="N415">
        <v>0.41589999999999999</v>
      </c>
      <c r="O415">
        <v>1.1000000000000001E-3</v>
      </c>
      <c r="P415">
        <v>0.1394</v>
      </c>
      <c r="Q415" s="1">
        <v>50507.07</v>
      </c>
      <c r="R415">
        <v>0.32700000000000001</v>
      </c>
      <c r="S415">
        <v>0.16159999999999999</v>
      </c>
      <c r="T415">
        <v>0.51139999999999997</v>
      </c>
      <c r="U415">
        <v>8.5500000000000007</v>
      </c>
      <c r="V415" s="1">
        <v>63341.23</v>
      </c>
      <c r="W415">
        <v>110.92</v>
      </c>
      <c r="X415" s="1">
        <v>135662.99</v>
      </c>
      <c r="Y415">
        <v>0.87709999999999999</v>
      </c>
      <c r="Z415">
        <v>7.4800000000000005E-2</v>
      </c>
      <c r="AA415">
        <v>4.8000000000000001E-2</v>
      </c>
      <c r="AB415">
        <v>0.1229</v>
      </c>
      <c r="AC415">
        <v>135.66</v>
      </c>
      <c r="AD415" s="1">
        <v>3421.97</v>
      </c>
      <c r="AE415">
        <v>470.28</v>
      </c>
      <c r="AF415" s="13">
        <v>118328.56</v>
      </c>
      <c r="AG415" s="79" t="s">
        <v>759</v>
      </c>
      <c r="AH415" s="1">
        <v>31919</v>
      </c>
      <c r="AI415" s="1">
        <v>47238.720000000001</v>
      </c>
      <c r="AJ415">
        <v>43.1</v>
      </c>
      <c r="AK415">
        <v>23.93</v>
      </c>
      <c r="AL415">
        <v>30.82</v>
      </c>
      <c r="AM415">
        <v>4.38</v>
      </c>
      <c r="AN415" s="1">
        <v>1214.81</v>
      </c>
      <c r="AO415">
        <v>1.246</v>
      </c>
      <c r="AP415" s="1">
        <v>1493.47</v>
      </c>
      <c r="AQ415" s="1">
        <v>2094.09</v>
      </c>
      <c r="AR415" s="1">
        <v>5815.66</v>
      </c>
      <c r="AS415">
        <v>526.64</v>
      </c>
      <c r="AT415">
        <v>274.27</v>
      </c>
      <c r="AU415" s="1">
        <v>10204.129999999999</v>
      </c>
      <c r="AV415" s="1">
        <v>6640.02</v>
      </c>
      <c r="AW415">
        <v>0.52800000000000002</v>
      </c>
      <c r="AX415" s="1">
        <v>3780.45</v>
      </c>
      <c r="AY415">
        <v>0.30059999999999998</v>
      </c>
      <c r="AZ415" s="1">
        <v>1368.6</v>
      </c>
      <c r="BA415">
        <v>0.10879999999999999</v>
      </c>
      <c r="BB415">
        <v>787.35</v>
      </c>
      <c r="BC415">
        <v>6.2600000000000003E-2</v>
      </c>
      <c r="BD415" s="1">
        <v>12576.42</v>
      </c>
      <c r="BE415" s="1">
        <v>5408.32</v>
      </c>
      <c r="BF415">
        <v>1.9301999999999999</v>
      </c>
      <c r="BG415">
        <v>0.51639999999999997</v>
      </c>
      <c r="BH415">
        <v>0.2225</v>
      </c>
      <c r="BI415">
        <v>0.20749999999999999</v>
      </c>
      <c r="BJ415">
        <v>3.6799999999999999E-2</v>
      </c>
      <c r="BK415">
        <v>1.6799999999999999E-2</v>
      </c>
    </row>
    <row r="416" spans="1:63" x14ac:dyDescent="0.25">
      <c r="A416" t="s">
        <v>415</v>
      </c>
      <c r="B416">
        <v>50724</v>
      </c>
      <c r="C416">
        <v>77.86</v>
      </c>
      <c r="D416">
        <v>18.16</v>
      </c>
      <c r="E416" s="1">
        <v>1413.72</v>
      </c>
      <c r="F416" s="1">
        <v>1399.94</v>
      </c>
      <c r="G416">
        <v>5.7000000000000002E-3</v>
      </c>
      <c r="H416">
        <v>4.0000000000000002E-4</v>
      </c>
      <c r="I416">
        <v>6.7000000000000002E-3</v>
      </c>
      <c r="J416">
        <v>8.9999999999999998E-4</v>
      </c>
      <c r="K416">
        <v>3.9800000000000002E-2</v>
      </c>
      <c r="L416">
        <v>0.92049999999999998</v>
      </c>
      <c r="M416">
        <v>2.5999999999999999E-2</v>
      </c>
      <c r="N416">
        <v>0.27379999999999999</v>
      </c>
      <c r="O416">
        <v>5.1999999999999998E-3</v>
      </c>
      <c r="P416">
        <v>0.11899999999999999</v>
      </c>
      <c r="Q416" s="1">
        <v>53310.18</v>
      </c>
      <c r="R416">
        <v>0.29770000000000002</v>
      </c>
      <c r="S416">
        <v>0.1885</v>
      </c>
      <c r="T416">
        <v>0.51380000000000003</v>
      </c>
      <c r="U416">
        <v>11.57</v>
      </c>
      <c r="V416" s="1">
        <v>63866.34</v>
      </c>
      <c r="W416">
        <v>117.9</v>
      </c>
      <c r="X416" s="1">
        <v>154557.1</v>
      </c>
      <c r="Y416">
        <v>0.87490000000000001</v>
      </c>
      <c r="Z416">
        <v>7.9500000000000001E-2</v>
      </c>
      <c r="AA416">
        <v>4.5600000000000002E-2</v>
      </c>
      <c r="AB416">
        <v>0.12509999999999999</v>
      </c>
      <c r="AC416">
        <v>154.56</v>
      </c>
      <c r="AD416" s="1">
        <v>4310.2700000000004</v>
      </c>
      <c r="AE416">
        <v>566.54999999999995</v>
      </c>
      <c r="AF416" s="13">
        <v>145736.35</v>
      </c>
      <c r="AG416" s="79" t="s">
        <v>759</v>
      </c>
      <c r="AH416" s="1">
        <v>37399</v>
      </c>
      <c r="AI416" s="1">
        <v>58871.56</v>
      </c>
      <c r="AJ416">
        <v>41.85</v>
      </c>
      <c r="AK416">
        <v>26.49</v>
      </c>
      <c r="AL416">
        <v>29.53</v>
      </c>
      <c r="AM416">
        <v>4.3099999999999996</v>
      </c>
      <c r="AN416" s="1">
        <v>1445.54</v>
      </c>
      <c r="AO416">
        <v>1.1227</v>
      </c>
      <c r="AP416" s="1">
        <v>1267.8699999999999</v>
      </c>
      <c r="AQ416" s="1">
        <v>1863.18</v>
      </c>
      <c r="AR416" s="1">
        <v>5685.82</v>
      </c>
      <c r="AS416">
        <v>477.33</v>
      </c>
      <c r="AT416">
        <v>377.63</v>
      </c>
      <c r="AU416" s="1">
        <v>9671.83</v>
      </c>
      <c r="AV416" s="1">
        <v>4971.18</v>
      </c>
      <c r="AW416">
        <v>0.43669999999999998</v>
      </c>
      <c r="AX416" s="1">
        <v>4620.12</v>
      </c>
      <c r="AY416">
        <v>0.40589999999999998</v>
      </c>
      <c r="AZ416" s="1">
        <v>1220.8900000000001</v>
      </c>
      <c r="BA416">
        <v>0.1072</v>
      </c>
      <c r="BB416">
        <v>571.54</v>
      </c>
      <c r="BC416">
        <v>5.0200000000000002E-2</v>
      </c>
      <c r="BD416" s="1">
        <v>11383.74</v>
      </c>
      <c r="BE416" s="1">
        <v>4160.03</v>
      </c>
      <c r="BF416">
        <v>1.0111000000000001</v>
      </c>
      <c r="BG416">
        <v>0.54190000000000005</v>
      </c>
      <c r="BH416">
        <v>0.21510000000000001</v>
      </c>
      <c r="BI416">
        <v>0.185</v>
      </c>
      <c r="BJ416">
        <v>3.7999999999999999E-2</v>
      </c>
      <c r="BK416">
        <v>0.02</v>
      </c>
    </row>
    <row r="417" spans="1:63" x14ac:dyDescent="0.25">
      <c r="A417" t="s">
        <v>416</v>
      </c>
      <c r="B417">
        <v>48215</v>
      </c>
      <c r="C417">
        <v>8.6300000000000008</v>
      </c>
      <c r="D417">
        <v>225.49</v>
      </c>
      <c r="E417" s="1">
        <v>1944.81</v>
      </c>
      <c r="F417" s="1">
        <v>1925.43</v>
      </c>
      <c r="G417">
        <v>2.8400000000000002E-2</v>
      </c>
      <c r="H417">
        <v>4.0000000000000002E-4</v>
      </c>
      <c r="I417">
        <v>2.9600000000000001E-2</v>
      </c>
      <c r="J417">
        <v>5.0000000000000001E-4</v>
      </c>
      <c r="K417">
        <v>2.6800000000000001E-2</v>
      </c>
      <c r="L417">
        <v>0.88070000000000004</v>
      </c>
      <c r="M417">
        <v>3.3700000000000001E-2</v>
      </c>
      <c r="N417">
        <v>5.8799999999999998E-2</v>
      </c>
      <c r="O417">
        <v>6.0000000000000001E-3</v>
      </c>
      <c r="P417">
        <v>0.10249999999999999</v>
      </c>
      <c r="Q417" s="1">
        <v>71192.56</v>
      </c>
      <c r="R417">
        <v>0.17599999999999999</v>
      </c>
      <c r="S417">
        <v>0.20669999999999999</v>
      </c>
      <c r="T417">
        <v>0.61729999999999996</v>
      </c>
      <c r="U417">
        <v>13.21</v>
      </c>
      <c r="V417" s="1">
        <v>97592.57</v>
      </c>
      <c r="W417">
        <v>146.79</v>
      </c>
      <c r="X417" s="1">
        <v>197057.75</v>
      </c>
      <c r="Y417">
        <v>0.93120000000000003</v>
      </c>
      <c r="Z417">
        <v>5.2400000000000002E-2</v>
      </c>
      <c r="AA417">
        <v>1.6500000000000001E-2</v>
      </c>
      <c r="AB417">
        <v>6.88E-2</v>
      </c>
      <c r="AC417">
        <v>197.06</v>
      </c>
      <c r="AD417" s="1">
        <v>9887.0300000000007</v>
      </c>
      <c r="AE417" s="1">
        <v>1325.8</v>
      </c>
      <c r="AF417" s="13">
        <v>217451.66</v>
      </c>
      <c r="AG417" s="79" t="s">
        <v>759</v>
      </c>
      <c r="AH417" s="1">
        <v>63551</v>
      </c>
      <c r="AI417" s="1">
        <v>142042.38</v>
      </c>
      <c r="AJ417">
        <v>106.88</v>
      </c>
      <c r="AK417">
        <v>51.07</v>
      </c>
      <c r="AL417">
        <v>69.180000000000007</v>
      </c>
      <c r="AM417">
        <v>4.59</v>
      </c>
      <c r="AN417" s="1">
        <v>3276.39</v>
      </c>
      <c r="AO417">
        <v>0.6744</v>
      </c>
      <c r="AP417" s="1">
        <v>1913.61</v>
      </c>
      <c r="AQ417" s="1">
        <v>1778.7</v>
      </c>
      <c r="AR417" s="1">
        <v>7995.82</v>
      </c>
      <c r="AS417">
        <v>796.52</v>
      </c>
      <c r="AT417">
        <v>474.71</v>
      </c>
      <c r="AU417" s="1">
        <v>12959.36</v>
      </c>
      <c r="AV417" s="1">
        <v>3472.76</v>
      </c>
      <c r="AW417">
        <v>0.24909999999999999</v>
      </c>
      <c r="AX417" s="1">
        <v>9401.2199999999993</v>
      </c>
      <c r="AY417">
        <v>0.67420000000000002</v>
      </c>
      <c r="AZ417">
        <v>781.98</v>
      </c>
      <c r="BA417">
        <v>5.6099999999999997E-2</v>
      </c>
      <c r="BB417">
        <v>287.86</v>
      </c>
      <c r="BC417">
        <v>2.06E-2</v>
      </c>
      <c r="BD417" s="1">
        <v>13943.82</v>
      </c>
      <c r="BE417" s="1">
        <v>1941.73</v>
      </c>
      <c r="BF417">
        <v>0.16900000000000001</v>
      </c>
      <c r="BG417">
        <v>0.59419999999999995</v>
      </c>
      <c r="BH417">
        <v>0.22289999999999999</v>
      </c>
      <c r="BI417">
        <v>0.12920000000000001</v>
      </c>
      <c r="BJ417">
        <v>3.5000000000000003E-2</v>
      </c>
      <c r="BK417">
        <v>1.8700000000000001E-2</v>
      </c>
    </row>
    <row r="418" spans="1:63" x14ac:dyDescent="0.25">
      <c r="A418" t="s">
        <v>417</v>
      </c>
      <c r="B418">
        <v>49379</v>
      </c>
      <c r="C418">
        <v>66.19</v>
      </c>
      <c r="D418">
        <v>23.64</v>
      </c>
      <c r="E418" s="1">
        <v>1564.66</v>
      </c>
      <c r="F418" s="1">
        <v>1520.39</v>
      </c>
      <c r="G418">
        <v>6.7000000000000002E-3</v>
      </c>
      <c r="H418">
        <v>6.9999999999999999E-4</v>
      </c>
      <c r="I418">
        <v>9.7999999999999997E-3</v>
      </c>
      <c r="J418">
        <v>1.5E-3</v>
      </c>
      <c r="K418">
        <v>5.6500000000000002E-2</v>
      </c>
      <c r="L418">
        <v>0.89759999999999995</v>
      </c>
      <c r="M418">
        <v>2.7099999999999999E-2</v>
      </c>
      <c r="N418">
        <v>0.29530000000000001</v>
      </c>
      <c r="O418">
        <v>7.7999999999999996E-3</v>
      </c>
      <c r="P418">
        <v>0.1195</v>
      </c>
      <c r="Q418" s="1">
        <v>54375.11</v>
      </c>
      <c r="R418">
        <v>0.30580000000000002</v>
      </c>
      <c r="S418">
        <v>0.17319999999999999</v>
      </c>
      <c r="T418">
        <v>0.52100000000000002</v>
      </c>
      <c r="U418">
        <v>13.11</v>
      </c>
      <c r="V418" s="1">
        <v>65849.48</v>
      </c>
      <c r="W418">
        <v>115.44</v>
      </c>
      <c r="X418" s="1">
        <v>151799.48000000001</v>
      </c>
      <c r="Y418">
        <v>0.84379999999999999</v>
      </c>
      <c r="Z418">
        <v>0.11650000000000001</v>
      </c>
      <c r="AA418">
        <v>3.9699999999999999E-2</v>
      </c>
      <c r="AB418">
        <v>0.15620000000000001</v>
      </c>
      <c r="AC418">
        <v>151.80000000000001</v>
      </c>
      <c r="AD418" s="1">
        <v>4723.58</v>
      </c>
      <c r="AE418">
        <v>621.73</v>
      </c>
      <c r="AF418" s="13">
        <v>147405.66</v>
      </c>
      <c r="AG418" s="79" t="s">
        <v>759</v>
      </c>
      <c r="AH418" s="1">
        <v>36417</v>
      </c>
      <c r="AI418" s="1">
        <v>58083.67</v>
      </c>
      <c r="AJ418">
        <v>47.01</v>
      </c>
      <c r="AK418">
        <v>29.38</v>
      </c>
      <c r="AL418">
        <v>33.36</v>
      </c>
      <c r="AM418">
        <v>4.5199999999999996</v>
      </c>
      <c r="AN418" s="1">
        <v>1521.23</v>
      </c>
      <c r="AO418">
        <v>0.97729999999999995</v>
      </c>
      <c r="AP418" s="1">
        <v>1299.18</v>
      </c>
      <c r="AQ418" s="1">
        <v>1787.62</v>
      </c>
      <c r="AR418" s="1">
        <v>5734.34</v>
      </c>
      <c r="AS418">
        <v>486.94</v>
      </c>
      <c r="AT418">
        <v>309.08999999999997</v>
      </c>
      <c r="AU418" s="1">
        <v>9617.16</v>
      </c>
      <c r="AV418" s="1">
        <v>4970.09</v>
      </c>
      <c r="AW418">
        <v>0.43440000000000001</v>
      </c>
      <c r="AX418" s="1">
        <v>4683.87</v>
      </c>
      <c r="AY418">
        <v>0.40939999999999999</v>
      </c>
      <c r="AZ418" s="1">
        <v>1155.21</v>
      </c>
      <c r="BA418">
        <v>0.10100000000000001</v>
      </c>
      <c r="BB418">
        <v>632.79</v>
      </c>
      <c r="BC418">
        <v>5.5300000000000002E-2</v>
      </c>
      <c r="BD418" s="1">
        <v>11441.97</v>
      </c>
      <c r="BE418" s="1">
        <v>3823.42</v>
      </c>
      <c r="BF418">
        <v>0.89690000000000003</v>
      </c>
      <c r="BG418">
        <v>0.55169999999999997</v>
      </c>
      <c r="BH418">
        <v>0.21110000000000001</v>
      </c>
      <c r="BI418">
        <v>0.18609999999999999</v>
      </c>
      <c r="BJ418">
        <v>3.4799999999999998E-2</v>
      </c>
      <c r="BK418">
        <v>1.6199999999999999E-2</v>
      </c>
    </row>
    <row r="419" spans="1:63" x14ac:dyDescent="0.25">
      <c r="A419" t="s">
        <v>418</v>
      </c>
      <c r="B419">
        <v>49387</v>
      </c>
      <c r="C419">
        <v>59.55</v>
      </c>
      <c r="D419">
        <v>13.21</v>
      </c>
      <c r="E419">
        <v>749.47</v>
      </c>
      <c r="F419">
        <v>765.81</v>
      </c>
      <c r="G419">
        <v>9.7999999999999997E-3</v>
      </c>
      <c r="H419">
        <v>5.9999999999999995E-4</v>
      </c>
      <c r="I419">
        <v>5.5100000000000003E-2</v>
      </c>
      <c r="J419">
        <v>8.0000000000000004E-4</v>
      </c>
      <c r="K419">
        <v>0.10100000000000001</v>
      </c>
      <c r="L419">
        <v>0.80020000000000002</v>
      </c>
      <c r="M419">
        <v>3.2500000000000001E-2</v>
      </c>
      <c r="N419">
        <v>0.33810000000000001</v>
      </c>
      <c r="O419">
        <v>1.0500000000000001E-2</v>
      </c>
      <c r="P419">
        <v>0.12740000000000001</v>
      </c>
      <c r="Q419" s="1">
        <v>53989.81</v>
      </c>
      <c r="R419">
        <v>0.31709999999999999</v>
      </c>
      <c r="S419">
        <v>0.1721</v>
      </c>
      <c r="T419">
        <v>0.51080000000000003</v>
      </c>
      <c r="U419">
        <v>7.78</v>
      </c>
      <c r="V419" s="1">
        <v>63804.65</v>
      </c>
      <c r="W419">
        <v>93.35</v>
      </c>
      <c r="X419" s="1">
        <v>157090.47</v>
      </c>
      <c r="Y419">
        <v>0.84079999999999999</v>
      </c>
      <c r="Z419">
        <v>0.1099</v>
      </c>
      <c r="AA419">
        <v>4.9299999999999997E-2</v>
      </c>
      <c r="AB419">
        <v>0.15920000000000001</v>
      </c>
      <c r="AC419">
        <v>157.09</v>
      </c>
      <c r="AD419" s="1">
        <v>4608.17</v>
      </c>
      <c r="AE419">
        <v>577.87</v>
      </c>
      <c r="AF419" s="13">
        <v>128227.88</v>
      </c>
      <c r="AG419" s="79" t="s">
        <v>759</v>
      </c>
      <c r="AH419" s="1">
        <v>34187</v>
      </c>
      <c r="AI419" s="1">
        <v>56836.480000000003</v>
      </c>
      <c r="AJ419">
        <v>44.93</v>
      </c>
      <c r="AK419">
        <v>26.86</v>
      </c>
      <c r="AL419">
        <v>34.61</v>
      </c>
      <c r="AM419">
        <v>4.58</v>
      </c>
      <c r="AN419" s="1">
        <v>1786.02</v>
      </c>
      <c r="AO419">
        <v>1.3129</v>
      </c>
      <c r="AP419" s="1">
        <v>1534.73</v>
      </c>
      <c r="AQ419" s="1">
        <v>1937.18</v>
      </c>
      <c r="AR419" s="1">
        <v>6420.65</v>
      </c>
      <c r="AS419">
        <v>569.54</v>
      </c>
      <c r="AT419">
        <v>293.29000000000002</v>
      </c>
      <c r="AU419" s="1">
        <v>10755.39</v>
      </c>
      <c r="AV419" s="1">
        <v>5848.05</v>
      </c>
      <c r="AW419">
        <v>0.4471</v>
      </c>
      <c r="AX419" s="1">
        <v>4987.8599999999997</v>
      </c>
      <c r="AY419">
        <v>0.38140000000000002</v>
      </c>
      <c r="AZ419" s="1">
        <v>1536.14</v>
      </c>
      <c r="BA419">
        <v>0.11749999999999999</v>
      </c>
      <c r="BB419">
        <v>706.63</v>
      </c>
      <c r="BC419">
        <v>5.3999999999999999E-2</v>
      </c>
      <c r="BD419" s="1">
        <v>13078.67</v>
      </c>
      <c r="BE419" s="1">
        <v>5190.4399999999996</v>
      </c>
      <c r="BF419">
        <v>1.3028999999999999</v>
      </c>
      <c r="BG419">
        <v>0.54820000000000002</v>
      </c>
      <c r="BH419">
        <v>0.2044</v>
      </c>
      <c r="BI419">
        <v>0.185</v>
      </c>
      <c r="BJ419">
        <v>3.9100000000000003E-2</v>
      </c>
      <c r="BK419">
        <v>2.3400000000000001E-2</v>
      </c>
    </row>
    <row r="420" spans="1:63" x14ac:dyDescent="0.25">
      <c r="A420" t="s">
        <v>419</v>
      </c>
      <c r="B420">
        <v>44628</v>
      </c>
      <c r="C420">
        <v>16.05</v>
      </c>
      <c r="D420">
        <v>262.27</v>
      </c>
      <c r="E420" s="1">
        <v>4208.79</v>
      </c>
      <c r="F420" s="1">
        <v>3293.33</v>
      </c>
      <c r="G420">
        <v>3.3999999999999998E-3</v>
      </c>
      <c r="H420">
        <v>2.9999999999999997E-4</v>
      </c>
      <c r="I420">
        <v>0.38650000000000001</v>
      </c>
      <c r="J420">
        <v>1.4E-3</v>
      </c>
      <c r="K420">
        <v>0.1096</v>
      </c>
      <c r="L420">
        <v>0.40189999999999998</v>
      </c>
      <c r="M420">
        <v>9.69E-2</v>
      </c>
      <c r="N420">
        <v>0.89729999999999999</v>
      </c>
      <c r="O420">
        <v>2.8199999999999999E-2</v>
      </c>
      <c r="P420">
        <v>0.19070000000000001</v>
      </c>
      <c r="Q420" s="1">
        <v>55348.81</v>
      </c>
      <c r="R420">
        <v>0.34250000000000003</v>
      </c>
      <c r="S420">
        <v>0.16489999999999999</v>
      </c>
      <c r="T420">
        <v>0.49259999999999998</v>
      </c>
      <c r="U420">
        <v>28.05</v>
      </c>
      <c r="V420" s="1">
        <v>78564.789999999994</v>
      </c>
      <c r="W420">
        <v>148.18</v>
      </c>
      <c r="X420" s="1">
        <v>67474.34</v>
      </c>
      <c r="Y420">
        <v>0.68679999999999997</v>
      </c>
      <c r="Z420">
        <v>0.2477</v>
      </c>
      <c r="AA420">
        <v>6.5500000000000003E-2</v>
      </c>
      <c r="AB420">
        <v>0.31319999999999998</v>
      </c>
      <c r="AC420">
        <v>67.47</v>
      </c>
      <c r="AD420" s="1">
        <v>2872.32</v>
      </c>
      <c r="AE420">
        <v>418.43</v>
      </c>
      <c r="AF420" s="13">
        <v>66832.33</v>
      </c>
      <c r="AG420" s="79" t="s">
        <v>759</v>
      </c>
      <c r="AH420" s="1">
        <v>24833</v>
      </c>
      <c r="AI420" s="1">
        <v>36293.14</v>
      </c>
      <c r="AJ420">
        <v>58.16</v>
      </c>
      <c r="AK420">
        <v>40.22</v>
      </c>
      <c r="AL420">
        <v>46.01</v>
      </c>
      <c r="AM420">
        <v>4.45</v>
      </c>
      <c r="AN420">
        <v>0</v>
      </c>
      <c r="AO420">
        <v>1.1627000000000001</v>
      </c>
      <c r="AP420" s="1">
        <v>1791.43</v>
      </c>
      <c r="AQ420" s="1">
        <v>2411.96</v>
      </c>
      <c r="AR420" s="1">
        <v>6642.69</v>
      </c>
      <c r="AS420">
        <v>707.9</v>
      </c>
      <c r="AT420">
        <v>576.28</v>
      </c>
      <c r="AU420" s="1">
        <v>12130.25</v>
      </c>
      <c r="AV420" s="1">
        <v>10490.85</v>
      </c>
      <c r="AW420">
        <v>0.64480000000000004</v>
      </c>
      <c r="AX420" s="1">
        <v>3107.04</v>
      </c>
      <c r="AY420">
        <v>0.191</v>
      </c>
      <c r="AZ420">
        <v>797.56</v>
      </c>
      <c r="BA420">
        <v>4.9000000000000002E-2</v>
      </c>
      <c r="BB420" s="1">
        <v>1874.7</v>
      </c>
      <c r="BC420">
        <v>0.1152</v>
      </c>
      <c r="BD420" s="1">
        <v>16270.15</v>
      </c>
      <c r="BE420" s="1">
        <v>5796.18</v>
      </c>
      <c r="BF420">
        <v>3.4622999999999999</v>
      </c>
      <c r="BG420">
        <v>0.46410000000000001</v>
      </c>
      <c r="BH420">
        <v>0.19220000000000001</v>
      </c>
      <c r="BI420">
        <v>0.30580000000000002</v>
      </c>
      <c r="BJ420">
        <v>2.5999999999999999E-2</v>
      </c>
      <c r="BK420">
        <v>1.1900000000000001E-2</v>
      </c>
    </row>
    <row r="421" spans="1:63" x14ac:dyDescent="0.25">
      <c r="A421" t="s">
        <v>420</v>
      </c>
      <c r="B421">
        <v>49510</v>
      </c>
      <c r="C421">
        <v>83.71</v>
      </c>
      <c r="D421">
        <v>13.01</v>
      </c>
      <c r="E421" s="1">
        <v>1089.46</v>
      </c>
      <c r="F421" s="1">
        <v>1036.6500000000001</v>
      </c>
      <c r="G421">
        <v>2.8E-3</v>
      </c>
      <c r="H421">
        <v>1E-4</v>
      </c>
      <c r="I421">
        <v>8.6999999999999994E-3</v>
      </c>
      <c r="J421">
        <v>8.9999999999999998E-4</v>
      </c>
      <c r="K421">
        <v>8.6999999999999994E-3</v>
      </c>
      <c r="L421">
        <v>0.95909999999999995</v>
      </c>
      <c r="M421">
        <v>1.9599999999999999E-2</v>
      </c>
      <c r="N421">
        <v>0.85129999999999995</v>
      </c>
      <c r="O421">
        <v>2.0000000000000001E-4</v>
      </c>
      <c r="P421">
        <v>0.16209999999999999</v>
      </c>
      <c r="Q421" s="1">
        <v>50156.98</v>
      </c>
      <c r="R421">
        <v>0.27710000000000001</v>
      </c>
      <c r="S421">
        <v>0.16669999999999999</v>
      </c>
      <c r="T421">
        <v>0.55620000000000003</v>
      </c>
      <c r="U421">
        <v>9.1300000000000008</v>
      </c>
      <c r="V421" s="1">
        <v>68252.62</v>
      </c>
      <c r="W421">
        <v>114.4</v>
      </c>
      <c r="X421" s="1">
        <v>82259.66</v>
      </c>
      <c r="Y421">
        <v>0.81110000000000004</v>
      </c>
      <c r="Z421">
        <v>9.5299999999999996E-2</v>
      </c>
      <c r="AA421">
        <v>9.3600000000000003E-2</v>
      </c>
      <c r="AB421">
        <v>0.18890000000000001</v>
      </c>
      <c r="AC421">
        <v>82.26</v>
      </c>
      <c r="AD421" s="1">
        <v>1935.14</v>
      </c>
      <c r="AE421">
        <v>265.85000000000002</v>
      </c>
      <c r="AF421" s="13">
        <v>73506.22</v>
      </c>
      <c r="AG421" s="79" t="s">
        <v>759</v>
      </c>
      <c r="AH421" s="1">
        <v>28924</v>
      </c>
      <c r="AI421" s="1">
        <v>42645.23</v>
      </c>
      <c r="AJ421">
        <v>31.21</v>
      </c>
      <c r="AK421">
        <v>22.74</v>
      </c>
      <c r="AL421">
        <v>25.85</v>
      </c>
      <c r="AM421">
        <v>4.0999999999999996</v>
      </c>
      <c r="AN421">
        <v>490.76</v>
      </c>
      <c r="AO421">
        <v>0.82140000000000002</v>
      </c>
      <c r="AP421" s="1">
        <v>1474.5</v>
      </c>
      <c r="AQ421" s="1">
        <v>2480.75</v>
      </c>
      <c r="AR421" s="1">
        <v>6466.67</v>
      </c>
      <c r="AS421">
        <v>489.21</v>
      </c>
      <c r="AT421">
        <v>303.07</v>
      </c>
      <c r="AU421" s="1">
        <v>11214.2</v>
      </c>
      <c r="AV421" s="1">
        <v>9722.34</v>
      </c>
      <c r="AW421">
        <v>0.68969999999999998</v>
      </c>
      <c r="AX421" s="1">
        <v>1696.09</v>
      </c>
      <c r="AY421">
        <v>0.1203</v>
      </c>
      <c r="AZ421" s="1">
        <v>1135.03</v>
      </c>
      <c r="BA421">
        <v>8.0500000000000002E-2</v>
      </c>
      <c r="BB421" s="1">
        <v>1543.08</v>
      </c>
      <c r="BC421">
        <v>0.1095</v>
      </c>
      <c r="BD421" s="1">
        <v>14096.54</v>
      </c>
      <c r="BE421" s="1">
        <v>8451.4500000000007</v>
      </c>
      <c r="BF421">
        <v>4.3414999999999999</v>
      </c>
      <c r="BG421">
        <v>0.49080000000000001</v>
      </c>
      <c r="BH421">
        <v>0.22650000000000001</v>
      </c>
      <c r="BI421">
        <v>0.2205</v>
      </c>
      <c r="BJ421">
        <v>4.1799999999999997E-2</v>
      </c>
      <c r="BK421">
        <v>2.0400000000000001E-2</v>
      </c>
    </row>
    <row r="422" spans="1:63" x14ac:dyDescent="0.25">
      <c r="A422" t="s">
        <v>421</v>
      </c>
      <c r="B422">
        <v>49395</v>
      </c>
      <c r="C422">
        <v>67.19</v>
      </c>
      <c r="D422">
        <v>10.119999999999999</v>
      </c>
      <c r="E422">
        <v>679.86</v>
      </c>
      <c r="F422">
        <v>712.96</v>
      </c>
      <c r="G422">
        <v>4.4999999999999997E-3</v>
      </c>
      <c r="H422">
        <v>1E-3</v>
      </c>
      <c r="I422">
        <v>7.1999999999999998E-3</v>
      </c>
      <c r="J422">
        <v>6.9999999999999999E-4</v>
      </c>
      <c r="K422">
        <v>3.1800000000000002E-2</v>
      </c>
      <c r="L422">
        <v>0.93169999999999997</v>
      </c>
      <c r="M422">
        <v>2.3199999999999998E-2</v>
      </c>
      <c r="N422">
        <v>0.26479999999999998</v>
      </c>
      <c r="O422">
        <v>1.2999999999999999E-3</v>
      </c>
      <c r="P422">
        <v>0.1263</v>
      </c>
      <c r="Q422" s="1">
        <v>50839.09</v>
      </c>
      <c r="R422">
        <v>0.30740000000000001</v>
      </c>
      <c r="S422">
        <v>0.1711</v>
      </c>
      <c r="T422">
        <v>0.52139999999999997</v>
      </c>
      <c r="U422">
        <v>6.64</v>
      </c>
      <c r="V422" s="1">
        <v>67044.429999999993</v>
      </c>
      <c r="W422">
        <v>99.82</v>
      </c>
      <c r="X422" s="1">
        <v>157095.4</v>
      </c>
      <c r="Y422">
        <v>0.91359999999999997</v>
      </c>
      <c r="Z422">
        <v>4.8300000000000003E-2</v>
      </c>
      <c r="AA422">
        <v>3.8100000000000002E-2</v>
      </c>
      <c r="AB422">
        <v>8.6400000000000005E-2</v>
      </c>
      <c r="AC422">
        <v>157.1</v>
      </c>
      <c r="AD422" s="1">
        <v>3625.89</v>
      </c>
      <c r="AE422">
        <v>483.82</v>
      </c>
      <c r="AF422" s="13">
        <v>122261.1</v>
      </c>
      <c r="AG422" s="79" t="s">
        <v>759</v>
      </c>
      <c r="AH422" s="1">
        <v>35190</v>
      </c>
      <c r="AI422" s="1">
        <v>53747.08</v>
      </c>
      <c r="AJ422">
        <v>36.72</v>
      </c>
      <c r="AK422">
        <v>22.2</v>
      </c>
      <c r="AL422">
        <v>27.38</v>
      </c>
      <c r="AM422">
        <v>4.63</v>
      </c>
      <c r="AN422" s="1">
        <v>1649.87</v>
      </c>
      <c r="AO422">
        <v>1.4276</v>
      </c>
      <c r="AP422" s="1">
        <v>1477.47</v>
      </c>
      <c r="AQ422" s="1">
        <v>1924.04</v>
      </c>
      <c r="AR422" s="1">
        <v>6069.25</v>
      </c>
      <c r="AS422">
        <v>365.19</v>
      </c>
      <c r="AT422">
        <v>371.64</v>
      </c>
      <c r="AU422" s="1">
        <v>10207.59</v>
      </c>
      <c r="AV422" s="1">
        <v>6101.08</v>
      </c>
      <c r="AW422">
        <v>0.48139999999999999</v>
      </c>
      <c r="AX422" s="1">
        <v>4320.8500000000004</v>
      </c>
      <c r="AY422">
        <v>0.34089999999999998</v>
      </c>
      <c r="AZ422" s="1">
        <v>1670.39</v>
      </c>
      <c r="BA422">
        <v>0.1318</v>
      </c>
      <c r="BB422">
        <v>582.58000000000004</v>
      </c>
      <c r="BC422">
        <v>4.5999999999999999E-2</v>
      </c>
      <c r="BD422" s="1">
        <v>12674.89</v>
      </c>
      <c r="BE422" s="1">
        <v>5812.95</v>
      </c>
      <c r="BF422">
        <v>1.8167</v>
      </c>
      <c r="BG422">
        <v>0.53380000000000005</v>
      </c>
      <c r="BH422">
        <v>0.2074</v>
      </c>
      <c r="BI422">
        <v>0.18690000000000001</v>
      </c>
      <c r="BJ422">
        <v>4.2900000000000001E-2</v>
      </c>
      <c r="BK422">
        <v>2.9000000000000001E-2</v>
      </c>
    </row>
    <row r="423" spans="1:63" x14ac:dyDescent="0.25">
      <c r="A423" t="s">
        <v>422</v>
      </c>
      <c r="B423">
        <v>48579</v>
      </c>
      <c r="C423">
        <v>101.86</v>
      </c>
      <c r="D423">
        <v>9.4600000000000009</v>
      </c>
      <c r="E423">
        <v>963.67</v>
      </c>
      <c r="F423">
        <v>975.24</v>
      </c>
      <c r="G423">
        <v>2E-3</v>
      </c>
      <c r="H423">
        <v>5.9999999999999995E-4</v>
      </c>
      <c r="I423">
        <v>4.7999999999999996E-3</v>
      </c>
      <c r="J423">
        <v>6.9999999999999999E-4</v>
      </c>
      <c r="K423">
        <v>1.77E-2</v>
      </c>
      <c r="L423">
        <v>0.95799999999999996</v>
      </c>
      <c r="M423">
        <v>1.6199999999999999E-2</v>
      </c>
      <c r="N423">
        <v>0.33589999999999998</v>
      </c>
      <c r="O423">
        <v>1.9E-3</v>
      </c>
      <c r="P423">
        <v>0.1285</v>
      </c>
      <c r="Q423" s="1">
        <v>51915.03</v>
      </c>
      <c r="R423">
        <v>0.28210000000000002</v>
      </c>
      <c r="S423">
        <v>0.1661</v>
      </c>
      <c r="T423">
        <v>0.55189999999999995</v>
      </c>
      <c r="U423">
        <v>8.57</v>
      </c>
      <c r="V423" s="1">
        <v>67437.03</v>
      </c>
      <c r="W423">
        <v>109.14</v>
      </c>
      <c r="X423" s="1">
        <v>144324.03</v>
      </c>
      <c r="Y423">
        <v>0.91810000000000003</v>
      </c>
      <c r="Z423">
        <v>3.9399999999999998E-2</v>
      </c>
      <c r="AA423">
        <v>4.2599999999999999E-2</v>
      </c>
      <c r="AB423">
        <v>8.1900000000000001E-2</v>
      </c>
      <c r="AC423">
        <v>144.32</v>
      </c>
      <c r="AD423" s="1">
        <v>3401.54</v>
      </c>
      <c r="AE423">
        <v>462.88</v>
      </c>
      <c r="AF423" s="13">
        <v>115212.09</v>
      </c>
      <c r="AG423" s="79" t="s">
        <v>759</v>
      </c>
      <c r="AH423" s="1">
        <v>33369</v>
      </c>
      <c r="AI423" s="1">
        <v>50531.23</v>
      </c>
      <c r="AJ423">
        <v>33.19</v>
      </c>
      <c r="AK423">
        <v>23.07</v>
      </c>
      <c r="AL423">
        <v>25.91</v>
      </c>
      <c r="AM423">
        <v>4.83</v>
      </c>
      <c r="AN423" s="1">
        <v>1342.72</v>
      </c>
      <c r="AO423">
        <v>1.4091</v>
      </c>
      <c r="AP423" s="1">
        <v>1337.03</v>
      </c>
      <c r="AQ423" s="1">
        <v>2028.03</v>
      </c>
      <c r="AR423" s="1">
        <v>5801.68</v>
      </c>
      <c r="AS423">
        <v>448.22</v>
      </c>
      <c r="AT423">
        <v>331.6</v>
      </c>
      <c r="AU423" s="1">
        <v>9946.5499999999993</v>
      </c>
      <c r="AV423" s="1">
        <v>6469.14</v>
      </c>
      <c r="AW423">
        <v>0.52429999999999999</v>
      </c>
      <c r="AX423" s="1">
        <v>3808.28</v>
      </c>
      <c r="AY423">
        <v>0.30859999999999999</v>
      </c>
      <c r="AZ423" s="1">
        <v>1429.7</v>
      </c>
      <c r="BA423">
        <v>0.1159</v>
      </c>
      <c r="BB423">
        <v>632.54999999999995</v>
      </c>
      <c r="BC423">
        <v>5.1299999999999998E-2</v>
      </c>
      <c r="BD423" s="1">
        <v>12339.67</v>
      </c>
      <c r="BE423" s="1">
        <v>5932.03</v>
      </c>
      <c r="BF423">
        <v>2.0988000000000002</v>
      </c>
      <c r="BG423">
        <v>0.53010000000000002</v>
      </c>
      <c r="BH423">
        <v>0.2145</v>
      </c>
      <c r="BI423">
        <v>0.186</v>
      </c>
      <c r="BJ423">
        <v>4.0800000000000003E-2</v>
      </c>
      <c r="BK423">
        <v>2.86E-2</v>
      </c>
    </row>
    <row r="424" spans="1:63" x14ac:dyDescent="0.25">
      <c r="A424" t="s">
        <v>423</v>
      </c>
      <c r="B424">
        <v>44636</v>
      </c>
      <c r="C424">
        <v>34</v>
      </c>
      <c r="D424">
        <v>251.48</v>
      </c>
      <c r="E424" s="1">
        <v>8550.19</v>
      </c>
      <c r="F424" s="1">
        <v>7989.28</v>
      </c>
      <c r="G424">
        <v>2.1000000000000001E-2</v>
      </c>
      <c r="H424">
        <v>1.1000000000000001E-3</v>
      </c>
      <c r="I424">
        <v>0.11409999999999999</v>
      </c>
      <c r="J424">
        <v>1.1999999999999999E-3</v>
      </c>
      <c r="K424">
        <v>7.0099999999999996E-2</v>
      </c>
      <c r="L424">
        <v>0.73109999999999997</v>
      </c>
      <c r="M424">
        <v>6.13E-2</v>
      </c>
      <c r="N424">
        <v>0.496</v>
      </c>
      <c r="O424">
        <v>4.0599999999999997E-2</v>
      </c>
      <c r="P424">
        <v>0.1467</v>
      </c>
      <c r="Q424" s="1">
        <v>60791.64</v>
      </c>
      <c r="R424">
        <v>0.28220000000000001</v>
      </c>
      <c r="S424">
        <v>0.1671</v>
      </c>
      <c r="T424">
        <v>0.55069999999999997</v>
      </c>
      <c r="U424">
        <v>44.67</v>
      </c>
      <c r="V424" s="1">
        <v>89891.73</v>
      </c>
      <c r="W424">
        <v>189.25</v>
      </c>
      <c r="X424" s="1">
        <v>140678.73000000001</v>
      </c>
      <c r="Y424">
        <v>0.7268</v>
      </c>
      <c r="Z424">
        <v>0.2374</v>
      </c>
      <c r="AA424">
        <v>3.5700000000000003E-2</v>
      </c>
      <c r="AB424">
        <v>0.2732</v>
      </c>
      <c r="AC424">
        <v>140.68</v>
      </c>
      <c r="AD424" s="1">
        <v>6045.69</v>
      </c>
      <c r="AE424">
        <v>742.42</v>
      </c>
      <c r="AF424" s="13">
        <v>147285.98000000001</v>
      </c>
      <c r="AG424" s="79" t="s">
        <v>759</v>
      </c>
      <c r="AH424" s="1">
        <v>33355</v>
      </c>
      <c r="AI424" s="1">
        <v>52369.98</v>
      </c>
      <c r="AJ424">
        <v>65.44</v>
      </c>
      <c r="AK424">
        <v>39.18</v>
      </c>
      <c r="AL424">
        <v>45.4</v>
      </c>
      <c r="AM424">
        <v>4.62</v>
      </c>
      <c r="AN424" s="1">
        <v>1279.1300000000001</v>
      </c>
      <c r="AO424">
        <v>1.0223</v>
      </c>
      <c r="AP424" s="1">
        <v>1300.5</v>
      </c>
      <c r="AQ424" s="1">
        <v>1876.73</v>
      </c>
      <c r="AR424" s="1">
        <v>6409.22</v>
      </c>
      <c r="AS424">
        <v>687.02</v>
      </c>
      <c r="AT424">
        <v>366.43</v>
      </c>
      <c r="AU424" s="1">
        <v>10639.9</v>
      </c>
      <c r="AV424" s="1">
        <v>5092.12</v>
      </c>
      <c r="AW424">
        <v>0.40760000000000002</v>
      </c>
      <c r="AX424" s="1">
        <v>5866.73</v>
      </c>
      <c r="AY424">
        <v>0.46960000000000002</v>
      </c>
      <c r="AZ424">
        <v>704.55</v>
      </c>
      <c r="BA424">
        <v>5.6399999999999999E-2</v>
      </c>
      <c r="BB424">
        <v>830.6</v>
      </c>
      <c r="BC424">
        <v>6.6500000000000004E-2</v>
      </c>
      <c r="BD424" s="1">
        <v>12493.99</v>
      </c>
      <c r="BE424" s="1">
        <v>3024.85</v>
      </c>
      <c r="BF424">
        <v>0.71740000000000004</v>
      </c>
      <c r="BG424">
        <v>0.55930000000000002</v>
      </c>
      <c r="BH424">
        <v>0.2107</v>
      </c>
      <c r="BI424">
        <v>0.1799</v>
      </c>
      <c r="BJ424">
        <v>3.09E-2</v>
      </c>
      <c r="BK424">
        <v>1.9199999999999998E-2</v>
      </c>
    </row>
    <row r="425" spans="1:63" x14ac:dyDescent="0.25">
      <c r="A425" t="s">
        <v>424</v>
      </c>
      <c r="B425">
        <v>47597</v>
      </c>
      <c r="C425">
        <v>90.95</v>
      </c>
      <c r="D425">
        <v>9.67</v>
      </c>
      <c r="E425">
        <v>879.81</v>
      </c>
      <c r="F425">
        <v>853.09</v>
      </c>
      <c r="G425">
        <v>4.1999999999999997E-3</v>
      </c>
      <c r="H425">
        <v>2.0000000000000001E-4</v>
      </c>
      <c r="I425">
        <v>5.1999999999999998E-3</v>
      </c>
      <c r="J425">
        <v>1.4E-3</v>
      </c>
      <c r="K425">
        <v>5.4100000000000002E-2</v>
      </c>
      <c r="L425">
        <v>0.91310000000000002</v>
      </c>
      <c r="M425">
        <v>2.18E-2</v>
      </c>
      <c r="N425">
        <v>0.377</v>
      </c>
      <c r="O425">
        <v>4.0000000000000001E-3</v>
      </c>
      <c r="P425">
        <v>0.14180000000000001</v>
      </c>
      <c r="Q425" s="1">
        <v>51754.2</v>
      </c>
      <c r="R425">
        <v>0.32390000000000002</v>
      </c>
      <c r="S425">
        <v>0.15859999999999999</v>
      </c>
      <c r="T425">
        <v>0.51749999999999996</v>
      </c>
      <c r="U425">
        <v>8.86</v>
      </c>
      <c r="V425" s="1">
        <v>60332.76</v>
      </c>
      <c r="W425">
        <v>95.83</v>
      </c>
      <c r="X425" s="1">
        <v>151789.72</v>
      </c>
      <c r="Y425">
        <v>0.90229999999999999</v>
      </c>
      <c r="Z425">
        <v>5.21E-2</v>
      </c>
      <c r="AA425">
        <v>4.5600000000000002E-2</v>
      </c>
      <c r="AB425">
        <v>9.7699999999999995E-2</v>
      </c>
      <c r="AC425">
        <v>151.79</v>
      </c>
      <c r="AD425" s="1">
        <v>3580.4</v>
      </c>
      <c r="AE425">
        <v>472.35</v>
      </c>
      <c r="AF425" s="13">
        <v>121526.72</v>
      </c>
      <c r="AG425" s="79" t="s">
        <v>759</v>
      </c>
      <c r="AH425" s="1">
        <v>32856</v>
      </c>
      <c r="AI425" s="1">
        <v>48582.69</v>
      </c>
      <c r="AJ425">
        <v>40.11</v>
      </c>
      <c r="AK425">
        <v>22.41</v>
      </c>
      <c r="AL425">
        <v>29.21</v>
      </c>
      <c r="AM425">
        <v>4.3</v>
      </c>
      <c r="AN425" s="1">
        <v>1575.22</v>
      </c>
      <c r="AO425">
        <v>1.5683</v>
      </c>
      <c r="AP425" s="1">
        <v>1503.86</v>
      </c>
      <c r="AQ425" s="1">
        <v>2060.54</v>
      </c>
      <c r="AR425" s="1">
        <v>6250.74</v>
      </c>
      <c r="AS425">
        <v>496.2</v>
      </c>
      <c r="AT425">
        <v>291.55</v>
      </c>
      <c r="AU425" s="1">
        <v>10602.88</v>
      </c>
      <c r="AV425" s="1">
        <v>6620.6</v>
      </c>
      <c r="AW425">
        <v>0.50419999999999998</v>
      </c>
      <c r="AX425" s="1">
        <v>4539.17</v>
      </c>
      <c r="AY425">
        <v>0.34570000000000001</v>
      </c>
      <c r="AZ425" s="1">
        <v>1241.2</v>
      </c>
      <c r="BA425">
        <v>9.4500000000000001E-2</v>
      </c>
      <c r="BB425">
        <v>728.92</v>
      </c>
      <c r="BC425">
        <v>5.5500000000000001E-2</v>
      </c>
      <c r="BD425" s="1">
        <v>13129.9</v>
      </c>
      <c r="BE425" s="1">
        <v>5556.92</v>
      </c>
      <c r="BF425">
        <v>1.9856</v>
      </c>
      <c r="BG425">
        <v>0.52800000000000002</v>
      </c>
      <c r="BH425">
        <v>0.217</v>
      </c>
      <c r="BI425">
        <v>0.19589999999999999</v>
      </c>
      <c r="BJ425">
        <v>3.9100000000000003E-2</v>
      </c>
      <c r="BK425">
        <v>2.01E-2</v>
      </c>
    </row>
    <row r="426" spans="1:63" x14ac:dyDescent="0.25">
      <c r="A426" t="s">
        <v>425</v>
      </c>
      <c r="B426">
        <v>45575</v>
      </c>
      <c r="C426">
        <v>100.43</v>
      </c>
      <c r="D426">
        <v>16.18</v>
      </c>
      <c r="E426" s="1">
        <v>1625.1</v>
      </c>
      <c r="F426" s="1">
        <v>1527.89</v>
      </c>
      <c r="G426">
        <v>4.1999999999999997E-3</v>
      </c>
      <c r="H426">
        <v>8.9999999999999998E-4</v>
      </c>
      <c r="I426">
        <v>8.6999999999999994E-3</v>
      </c>
      <c r="J426">
        <v>8.9999999999999998E-4</v>
      </c>
      <c r="K426">
        <v>4.5400000000000003E-2</v>
      </c>
      <c r="L426">
        <v>0.91239999999999999</v>
      </c>
      <c r="M426">
        <v>2.7400000000000001E-2</v>
      </c>
      <c r="N426">
        <v>0.43669999999999998</v>
      </c>
      <c r="O426">
        <v>4.0000000000000001E-3</v>
      </c>
      <c r="P426">
        <v>0.14910000000000001</v>
      </c>
      <c r="Q426" s="1">
        <v>53178.85</v>
      </c>
      <c r="R426">
        <v>0.26590000000000003</v>
      </c>
      <c r="S426">
        <v>0.16159999999999999</v>
      </c>
      <c r="T426">
        <v>0.57250000000000001</v>
      </c>
      <c r="U426">
        <v>11.22</v>
      </c>
      <c r="V426" s="1">
        <v>71350.19</v>
      </c>
      <c r="W426">
        <v>140.44</v>
      </c>
      <c r="X426" s="1">
        <v>144024.26999999999</v>
      </c>
      <c r="Y426">
        <v>0.81310000000000004</v>
      </c>
      <c r="Z426">
        <v>0.1401</v>
      </c>
      <c r="AA426">
        <v>4.6800000000000001E-2</v>
      </c>
      <c r="AB426">
        <v>0.18690000000000001</v>
      </c>
      <c r="AC426">
        <v>144.02000000000001</v>
      </c>
      <c r="AD426" s="1">
        <v>4068.11</v>
      </c>
      <c r="AE426">
        <v>527.01</v>
      </c>
      <c r="AF426" s="13">
        <v>134862.25</v>
      </c>
      <c r="AG426" s="79" t="s">
        <v>759</v>
      </c>
      <c r="AH426" s="1">
        <v>31416</v>
      </c>
      <c r="AI426" s="1">
        <v>47745.04</v>
      </c>
      <c r="AJ426">
        <v>46.14</v>
      </c>
      <c r="AK426">
        <v>26.28</v>
      </c>
      <c r="AL426">
        <v>34.369999999999997</v>
      </c>
      <c r="AM426">
        <v>3.94</v>
      </c>
      <c r="AN426" s="1">
        <v>1167.53</v>
      </c>
      <c r="AO426">
        <v>1.2453000000000001</v>
      </c>
      <c r="AP426" s="1">
        <v>1372.52</v>
      </c>
      <c r="AQ426" s="1">
        <v>1900.97</v>
      </c>
      <c r="AR426" s="1">
        <v>5825.62</v>
      </c>
      <c r="AS426">
        <v>636.96</v>
      </c>
      <c r="AT426">
        <v>288.52999999999997</v>
      </c>
      <c r="AU426" s="1">
        <v>10024.61</v>
      </c>
      <c r="AV426" s="1">
        <v>5778.3</v>
      </c>
      <c r="AW426">
        <v>0.4728</v>
      </c>
      <c r="AX426" s="1">
        <v>4446.5</v>
      </c>
      <c r="AY426">
        <v>0.36380000000000001</v>
      </c>
      <c r="AZ426" s="1">
        <v>1188.8499999999999</v>
      </c>
      <c r="BA426">
        <v>9.7299999999999998E-2</v>
      </c>
      <c r="BB426">
        <v>807.07</v>
      </c>
      <c r="BC426">
        <v>6.6000000000000003E-2</v>
      </c>
      <c r="BD426" s="1">
        <v>12220.72</v>
      </c>
      <c r="BE426" s="1">
        <v>4063.63</v>
      </c>
      <c r="BF426">
        <v>1.3102</v>
      </c>
      <c r="BG426">
        <v>0.52729999999999999</v>
      </c>
      <c r="BH426">
        <v>0.21709999999999999</v>
      </c>
      <c r="BI426">
        <v>0.1996</v>
      </c>
      <c r="BJ426">
        <v>3.5700000000000003E-2</v>
      </c>
      <c r="BK426">
        <v>2.0199999999999999E-2</v>
      </c>
    </row>
    <row r="427" spans="1:63" x14ac:dyDescent="0.25">
      <c r="A427" t="s">
        <v>426</v>
      </c>
      <c r="B427">
        <v>46813</v>
      </c>
      <c r="C427">
        <v>42.81</v>
      </c>
      <c r="D427">
        <v>51.28</v>
      </c>
      <c r="E427" s="1">
        <v>2195.27</v>
      </c>
      <c r="F427" s="1">
        <v>2124.56</v>
      </c>
      <c r="G427">
        <v>1.6E-2</v>
      </c>
      <c r="H427">
        <v>6.9999999999999999E-4</v>
      </c>
      <c r="I427">
        <v>4.0899999999999999E-2</v>
      </c>
      <c r="J427">
        <v>1.1999999999999999E-3</v>
      </c>
      <c r="K427">
        <v>4.7399999999999998E-2</v>
      </c>
      <c r="L427">
        <v>0.84030000000000005</v>
      </c>
      <c r="M427">
        <v>5.3600000000000002E-2</v>
      </c>
      <c r="N427">
        <v>0.3664</v>
      </c>
      <c r="O427">
        <v>1.21E-2</v>
      </c>
      <c r="P427">
        <v>0.12470000000000001</v>
      </c>
      <c r="Q427" s="1">
        <v>60046.23</v>
      </c>
      <c r="R427">
        <v>0.29060000000000002</v>
      </c>
      <c r="S427">
        <v>0.19939999999999999</v>
      </c>
      <c r="T427">
        <v>0.51</v>
      </c>
      <c r="U427">
        <v>14.96</v>
      </c>
      <c r="V427" s="1">
        <v>79750.66</v>
      </c>
      <c r="W427">
        <v>141.82</v>
      </c>
      <c r="X427" s="1">
        <v>195541.66</v>
      </c>
      <c r="Y427">
        <v>0.6421</v>
      </c>
      <c r="Z427">
        <v>0.27839999999999998</v>
      </c>
      <c r="AA427">
        <v>7.9500000000000001E-2</v>
      </c>
      <c r="AB427">
        <v>0.3579</v>
      </c>
      <c r="AC427">
        <v>195.54</v>
      </c>
      <c r="AD427" s="1">
        <v>7326.14</v>
      </c>
      <c r="AE427">
        <v>689.38</v>
      </c>
      <c r="AF427" s="13">
        <v>196001.56</v>
      </c>
      <c r="AG427" s="79" t="s">
        <v>759</v>
      </c>
      <c r="AH427" s="1">
        <v>34156</v>
      </c>
      <c r="AI427" s="1">
        <v>58124.15</v>
      </c>
      <c r="AJ427">
        <v>56.83</v>
      </c>
      <c r="AK427">
        <v>35.299999999999997</v>
      </c>
      <c r="AL427">
        <v>41.2</v>
      </c>
      <c r="AM427">
        <v>4.82</v>
      </c>
      <c r="AN427" s="1">
        <v>1290.01</v>
      </c>
      <c r="AO427">
        <v>0.94320000000000004</v>
      </c>
      <c r="AP427" s="1">
        <v>1418.24</v>
      </c>
      <c r="AQ427" s="1">
        <v>1966.46</v>
      </c>
      <c r="AR427" s="1">
        <v>6261.41</v>
      </c>
      <c r="AS427">
        <v>683.51</v>
      </c>
      <c r="AT427">
        <v>375.77</v>
      </c>
      <c r="AU427" s="1">
        <v>10705.39</v>
      </c>
      <c r="AV427" s="1">
        <v>4044.23</v>
      </c>
      <c r="AW427">
        <v>0.3206</v>
      </c>
      <c r="AX427" s="1">
        <v>6632.12</v>
      </c>
      <c r="AY427">
        <v>0.52569999999999995</v>
      </c>
      <c r="AZ427" s="1">
        <v>1236.6600000000001</v>
      </c>
      <c r="BA427">
        <v>9.8000000000000004E-2</v>
      </c>
      <c r="BB427">
        <v>702.76</v>
      </c>
      <c r="BC427">
        <v>5.57E-2</v>
      </c>
      <c r="BD427" s="1">
        <v>12615.77</v>
      </c>
      <c r="BE427" s="1">
        <v>2032.28</v>
      </c>
      <c r="BF427">
        <v>0.39939999999999998</v>
      </c>
      <c r="BG427">
        <v>0.55179999999999996</v>
      </c>
      <c r="BH427">
        <v>0.21709999999999999</v>
      </c>
      <c r="BI427">
        <v>0.1741</v>
      </c>
      <c r="BJ427">
        <v>3.5400000000000001E-2</v>
      </c>
      <c r="BK427">
        <v>2.1700000000000001E-2</v>
      </c>
    </row>
    <row r="428" spans="1:63" x14ac:dyDescent="0.25">
      <c r="A428" t="s">
        <v>427</v>
      </c>
      <c r="B428">
        <v>45781</v>
      </c>
      <c r="C428">
        <v>26.57</v>
      </c>
      <c r="D428">
        <v>53.31</v>
      </c>
      <c r="E428" s="1">
        <v>1416.49</v>
      </c>
      <c r="F428" s="1">
        <v>1242.79</v>
      </c>
      <c r="G428">
        <v>7.7999999999999996E-3</v>
      </c>
      <c r="H428">
        <v>8.0000000000000004E-4</v>
      </c>
      <c r="I428">
        <v>0.1638</v>
      </c>
      <c r="J428">
        <v>1.1999999999999999E-3</v>
      </c>
      <c r="K428">
        <v>8.9899999999999994E-2</v>
      </c>
      <c r="L428">
        <v>0.66479999999999995</v>
      </c>
      <c r="M428">
        <v>7.1599999999999997E-2</v>
      </c>
      <c r="N428">
        <v>0.68889999999999996</v>
      </c>
      <c r="O428">
        <v>2.0500000000000001E-2</v>
      </c>
      <c r="P428">
        <v>0.1578</v>
      </c>
      <c r="Q428" s="1">
        <v>55507.57</v>
      </c>
      <c r="R428">
        <v>0.31419999999999998</v>
      </c>
      <c r="S428">
        <v>0.17169999999999999</v>
      </c>
      <c r="T428">
        <v>0.5141</v>
      </c>
      <c r="U428">
        <v>11.78</v>
      </c>
      <c r="V428" s="1">
        <v>73630.429999999993</v>
      </c>
      <c r="W428">
        <v>116.81</v>
      </c>
      <c r="X428" s="1">
        <v>143966.26</v>
      </c>
      <c r="Y428">
        <v>0.61229999999999996</v>
      </c>
      <c r="Z428">
        <v>0.31509999999999999</v>
      </c>
      <c r="AA428">
        <v>7.2700000000000001E-2</v>
      </c>
      <c r="AB428">
        <v>0.38769999999999999</v>
      </c>
      <c r="AC428">
        <v>143.97</v>
      </c>
      <c r="AD428" s="1">
        <v>5347.71</v>
      </c>
      <c r="AE428">
        <v>531.15</v>
      </c>
      <c r="AF428" s="13">
        <v>131841.68</v>
      </c>
      <c r="AG428" s="79" t="s">
        <v>759</v>
      </c>
      <c r="AH428" s="1">
        <v>28420</v>
      </c>
      <c r="AI428" s="1">
        <v>44978.11</v>
      </c>
      <c r="AJ428">
        <v>50.87</v>
      </c>
      <c r="AK428">
        <v>34.79</v>
      </c>
      <c r="AL428">
        <v>40.58</v>
      </c>
      <c r="AM428">
        <v>4.7300000000000004</v>
      </c>
      <c r="AN428">
        <v>545.80999999999995</v>
      </c>
      <c r="AO428">
        <v>1.0559000000000001</v>
      </c>
      <c r="AP428" s="1">
        <v>1719.15</v>
      </c>
      <c r="AQ428" s="1">
        <v>2231.66</v>
      </c>
      <c r="AR428" s="1">
        <v>6450.53</v>
      </c>
      <c r="AS428">
        <v>605.46</v>
      </c>
      <c r="AT428">
        <v>441.56</v>
      </c>
      <c r="AU428" s="1">
        <v>11448.35</v>
      </c>
      <c r="AV428" s="1">
        <v>6853.03</v>
      </c>
      <c r="AW428">
        <v>0.48180000000000001</v>
      </c>
      <c r="AX428" s="1">
        <v>4975.9399999999996</v>
      </c>
      <c r="AY428">
        <v>0.3498</v>
      </c>
      <c r="AZ428" s="1">
        <v>1128.77</v>
      </c>
      <c r="BA428">
        <v>7.9399999999999998E-2</v>
      </c>
      <c r="BB428" s="1">
        <v>1266.49</v>
      </c>
      <c r="BC428">
        <v>8.8999999999999996E-2</v>
      </c>
      <c r="BD428" s="1">
        <v>14224.23</v>
      </c>
      <c r="BE428" s="1">
        <v>3874.65</v>
      </c>
      <c r="BF428">
        <v>1.3604000000000001</v>
      </c>
      <c r="BG428">
        <v>0.50229999999999997</v>
      </c>
      <c r="BH428">
        <v>0.19389999999999999</v>
      </c>
      <c r="BI428">
        <v>0.24299999999999999</v>
      </c>
      <c r="BJ428">
        <v>3.3000000000000002E-2</v>
      </c>
      <c r="BK428">
        <v>2.7900000000000001E-2</v>
      </c>
    </row>
    <row r="429" spans="1:63" x14ac:dyDescent="0.25">
      <c r="A429" t="s">
        <v>428</v>
      </c>
      <c r="B429">
        <v>47902</v>
      </c>
      <c r="C429">
        <v>50.48</v>
      </c>
      <c r="D429">
        <v>38.659999999999997</v>
      </c>
      <c r="E429" s="1">
        <v>1951.16</v>
      </c>
      <c r="F429" s="1">
        <v>1913.27</v>
      </c>
      <c r="G429">
        <v>1.5299999999999999E-2</v>
      </c>
      <c r="H429">
        <v>5.9999999999999995E-4</v>
      </c>
      <c r="I429">
        <v>3.6400000000000002E-2</v>
      </c>
      <c r="J429">
        <v>1.2999999999999999E-3</v>
      </c>
      <c r="K429">
        <v>5.0999999999999997E-2</v>
      </c>
      <c r="L429">
        <v>0.84960000000000002</v>
      </c>
      <c r="M429">
        <v>4.5699999999999998E-2</v>
      </c>
      <c r="N429">
        <v>0.34389999999999998</v>
      </c>
      <c r="O429">
        <v>1.1599999999999999E-2</v>
      </c>
      <c r="P429">
        <v>0.12709999999999999</v>
      </c>
      <c r="Q429" s="1">
        <v>59953.38</v>
      </c>
      <c r="R429">
        <v>0.29799999999999999</v>
      </c>
      <c r="S429">
        <v>0.191</v>
      </c>
      <c r="T429">
        <v>0.51100000000000001</v>
      </c>
      <c r="U429">
        <v>14.02</v>
      </c>
      <c r="V429" s="1">
        <v>78936.14</v>
      </c>
      <c r="W429">
        <v>134.35</v>
      </c>
      <c r="X429" s="1">
        <v>213608.4</v>
      </c>
      <c r="Y429">
        <v>0.60150000000000003</v>
      </c>
      <c r="Z429">
        <v>0.28889999999999999</v>
      </c>
      <c r="AA429">
        <v>0.1096</v>
      </c>
      <c r="AB429">
        <v>0.39850000000000002</v>
      </c>
      <c r="AC429">
        <v>213.61</v>
      </c>
      <c r="AD429" s="1">
        <v>7453.88</v>
      </c>
      <c r="AE429">
        <v>632.35</v>
      </c>
      <c r="AF429" s="13">
        <v>215975.19</v>
      </c>
      <c r="AG429" s="79" t="s">
        <v>759</v>
      </c>
      <c r="AH429" s="1">
        <v>35798</v>
      </c>
      <c r="AI429" s="1">
        <v>57814.6</v>
      </c>
      <c r="AJ429">
        <v>51.25</v>
      </c>
      <c r="AK429">
        <v>32.47</v>
      </c>
      <c r="AL429">
        <v>36.369999999999997</v>
      </c>
      <c r="AM429">
        <v>4.71</v>
      </c>
      <c r="AN429" s="1">
        <v>1306.26</v>
      </c>
      <c r="AO429">
        <v>0.90690000000000004</v>
      </c>
      <c r="AP429" s="1">
        <v>1487.24</v>
      </c>
      <c r="AQ429" s="1">
        <v>2002.61</v>
      </c>
      <c r="AR429" s="1">
        <v>6450.03</v>
      </c>
      <c r="AS429">
        <v>653.41</v>
      </c>
      <c r="AT429">
        <v>338.75</v>
      </c>
      <c r="AU429" s="1">
        <v>10932.04</v>
      </c>
      <c r="AV429" s="1">
        <v>4089.25</v>
      </c>
      <c r="AW429">
        <v>0.31909999999999999</v>
      </c>
      <c r="AX429" s="1">
        <v>6763.39</v>
      </c>
      <c r="AY429">
        <v>0.52780000000000005</v>
      </c>
      <c r="AZ429" s="1">
        <v>1289.9100000000001</v>
      </c>
      <c r="BA429">
        <v>0.1007</v>
      </c>
      <c r="BB429">
        <v>670.66</v>
      </c>
      <c r="BC429">
        <v>5.2299999999999999E-2</v>
      </c>
      <c r="BD429" s="1">
        <v>12813.2</v>
      </c>
      <c r="BE429" s="1">
        <v>2136.62</v>
      </c>
      <c r="BF429">
        <v>0.43230000000000002</v>
      </c>
      <c r="BG429">
        <v>0.55589999999999995</v>
      </c>
      <c r="BH429">
        <v>0.2167</v>
      </c>
      <c r="BI429">
        <v>0.16700000000000001</v>
      </c>
      <c r="BJ429">
        <v>3.5900000000000001E-2</v>
      </c>
      <c r="BK429">
        <v>2.4500000000000001E-2</v>
      </c>
    </row>
    <row r="430" spans="1:63" x14ac:dyDescent="0.25">
      <c r="A430" t="s">
        <v>429</v>
      </c>
      <c r="B430">
        <v>49924</v>
      </c>
      <c r="C430">
        <v>59.1</v>
      </c>
      <c r="D430">
        <v>62.32</v>
      </c>
      <c r="E430" s="1">
        <v>3682.69</v>
      </c>
      <c r="F430" s="1">
        <v>3578.65</v>
      </c>
      <c r="G430">
        <v>1.0699999999999999E-2</v>
      </c>
      <c r="H430">
        <v>6.9999999999999999E-4</v>
      </c>
      <c r="I430">
        <v>3.3000000000000002E-2</v>
      </c>
      <c r="J430">
        <v>1.1999999999999999E-3</v>
      </c>
      <c r="K430">
        <v>4.3299999999999998E-2</v>
      </c>
      <c r="L430">
        <v>0.86760000000000004</v>
      </c>
      <c r="M430">
        <v>4.3400000000000001E-2</v>
      </c>
      <c r="N430">
        <v>0.39510000000000001</v>
      </c>
      <c r="O430">
        <v>1.26E-2</v>
      </c>
      <c r="P430">
        <v>0.13619999999999999</v>
      </c>
      <c r="Q430" s="1">
        <v>56334.12</v>
      </c>
      <c r="R430">
        <v>0.27810000000000001</v>
      </c>
      <c r="S430">
        <v>0.19209999999999999</v>
      </c>
      <c r="T430">
        <v>0.52980000000000005</v>
      </c>
      <c r="U430">
        <v>22.02</v>
      </c>
      <c r="V430" s="1">
        <v>80364.5</v>
      </c>
      <c r="W430">
        <v>162.56</v>
      </c>
      <c r="X430" s="1">
        <v>140077.79999999999</v>
      </c>
      <c r="Y430">
        <v>0.72430000000000005</v>
      </c>
      <c r="Z430">
        <v>0.21809999999999999</v>
      </c>
      <c r="AA430">
        <v>5.7599999999999998E-2</v>
      </c>
      <c r="AB430">
        <v>0.2757</v>
      </c>
      <c r="AC430">
        <v>140.08000000000001</v>
      </c>
      <c r="AD430" s="1">
        <v>5163.2299999999996</v>
      </c>
      <c r="AE430">
        <v>603.42999999999995</v>
      </c>
      <c r="AF430" s="13">
        <v>137699.69</v>
      </c>
      <c r="AG430" s="79" t="s">
        <v>759</v>
      </c>
      <c r="AH430" s="1">
        <v>33301</v>
      </c>
      <c r="AI430" s="1">
        <v>54065.93</v>
      </c>
      <c r="AJ430">
        <v>55.62</v>
      </c>
      <c r="AK430">
        <v>34.090000000000003</v>
      </c>
      <c r="AL430">
        <v>39.42</v>
      </c>
      <c r="AM430">
        <v>4.2300000000000004</v>
      </c>
      <c r="AN430" s="1">
        <v>1711.64</v>
      </c>
      <c r="AO430">
        <v>0.91110000000000002</v>
      </c>
      <c r="AP430" s="1">
        <v>1231.47</v>
      </c>
      <c r="AQ430" s="1">
        <v>1698.29</v>
      </c>
      <c r="AR430" s="1">
        <v>5810.51</v>
      </c>
      <c r="AS430">
        <v>557.97</v>
      </c>
      <c r="AT430">
        <v>262.61</v>
      </c>
      <c r="AU430" s="1">
        <v>9560.86</v>
      </c>
      <c r="AV430" s="1">
        <v>4754.75</v>
      </c>
      <c r="AW430">
        <v>0.42420000000000002</v>
      </c>
      <c r="AX430" s="1">
        <v>4689.58</v>
      </c>
      <c r="AY430">
        <v>0.41839999999999999</v>
      </c>
      <c r="AZ430" s="1">
        <v>1022.97</v>
      </c>
      <c r="BA430">
        <v>9.1300000000000006E-2</v>
      </c>
      <c r="BB430">
        <v>740.65</v>
      </c>
      <c r="BC430">
        <v>6.6100000000000006E-2</v>
      </c>
      <c r="BD430" s="1">
        <v>11207.95</v>
      </c>
      <c r="BE430" s="1">
        <v>3423.12</v>
      </c>
      <c r="BF430">
        <v>0.84689999999999999</v>
      </c>
      <c r="BG430">
        <v>0.55989999999999995</v>
      </c>
      <c r="BH430">
        <v>0.223</v>
      </c>
      <c r="BI430">
        <v>0.16309999999999999</v>
      </c>
      <c r="BJ430">
        <v>3.1199999999999999E-2</v>
      </c>
      <c r="BK430">
        <v>2.2700000000000001E-2</v>
      </c>
    </row>
    <row r="431" spans="1:63" x14ac:dyDescent="0.25">
      <c r="A431" t="s">
        <v>430</v>
      </c>
      <c r="B431">
        <v>45583</v>
      </c>
      <c r="C431">
        <v>33.520000000000003</v>
      </c>
      <c r="D431">
        <v>119.15</v>
      </c>
      <c r="E431" s="1">
        <v>3994.41</v>
      </c>
      <c r="F431" s="1">
        <v>3872.75</v>
      </c>
      <c r="G431">
        <v>4.1099999999999998E-2</v>
      </c>
      <c r="H431">
        <v>6.9999999999999999E-4</v>
      </c>
      <c r="I431">
        <v>4.2299999999999997E-2</v>
      </c>
      <c r="J431">
        <v>8.9999999999999998E-4</v>
      </c>
      <c r="K431">
        <v>3.1800000000000002E-2</v>
      </c>
      <c r="L431">
        <v>0.85060000000000002</v>
      </c>
      <c r="M431">
        <v>3.2500000000000001E-2</v>
      </c>
      <c r="N431">
        <v>0.13930000000000001</v>
      </c>
      <c r="O431">
        <v>1.49E-2</v>
      </c>
      <c r="P431">
        <v>9.9199999999999997E-2</v>
      </c>
      <c r="Q431" s="1">
        <v>64011.66</v>
      </c>
      <c r="R431">
        <v>0.2636</v>
      </c>
      <c r="S431">
        <v>0.192</v>
      </c>
      <c r="T431">
        <v>0.5444</v>
      </c>
      <c r="U431">
        <v>21.74</v>
      </c>
      <c r="V431" s="1">
        <v>88556.09</v>
      </c>
      <c r="W431">
        <v>181.38</v>
      </c>
      <c r="X431" s="1">
        <v>211168.9</v>
      </c>
      <c r="Y431">
        <v>0.7974</v>
      </c>
      <c r="Z431">
        <v>0.16830000000000001</v>
      </c>
      <c r="AA431">
        <v>3.4299999999999997E-2</v>
      </c>
      <c r="AB431">
        <v>0.2026</v>
      </c>
      <c r="AC431">
        <v>211.17</v>
      </c>
      <c r="AD431" s="1">
        <v>8204.84</v>
      </c>
      <c r="AE431">
        <v>947.71</v>
      </c>
      <c r="AF431" s="13">
        <v>220824.59</v>
      </c>
      <c r="AG431" s="79" t="s">
        <v>759</v>
      </c>
      <c r="AH431" s="1">
        <v>47565</v>
      </c>
      <c r="AI431" s="1">
        <v>87790.720000000001</v>
      </c>
      <c r="AJ431">
        <v>66.989999999999995</v>
      </c>
      <c r="AK431">
        <v>37.79</v>
      </c>
      <c r="AL431">
        <v>41.76</v>
      </c>
      <c r="AM431">
        <v>4.76</v>
      </c>
      <c r="AN431" s="1">
        <v>1482.08</v>
      </c>
      <c r="AO431">
        <v>0.68669999999999998</v>
      </c>
      <c r="AP431" s="1">
        <v>1312.26</v>
      </c>
      <c r="AQ431" s="1">
        <v>1948.87</v>
      </c>
      <c r="AR431" s="1">
        <v>6360.34</v>
      </c>
      <c r="AS431">
        <v>633.35</v>
      </c>
      <c r="AT431">
        <v>337.38</v>
      </c>
      <c r="AU431" s="1">
        <v>10592.2</v>
      </c>
      <c r="AV431" s="1">
        <v>3112.19</v>
      </c>
      <c r="AW431">
        <v>0.26869999999999999</v>
      </c>
      <c r="AX431" s="1">
        <v>7363.96</v>
      </c>
      <c r="AY431">
        <v>0.63580000000000003</v>
      </c>
      <c r="AZ431">
        <v>739.04</v>
      </c>
      <c r="BA431">
        <v>6.3799999999999996E-2</v>
      </c>
      <c r="BB431">
        <v>367.31</v>
      </c>
      <c r="BC431">
        <v>3.1699999999999999E-2</v>
      </c>
      <c r="BD431" s="1">
        <v>11582.5</v>
      </c>
      <c r="BE431" s="1">
        <v>1480.11</v>
      </c>
      <c r="BF431">
        <v>0.17680000000000001</v>
      </c>
      <c r="BG431">
        <v>0.59009999999999996</v>
      </c>
      <c r="BH431">
        <v>0.22040000000000001</v>
      </c>
      <c r="BI431">
        <v>0.1391</v>
      </c>
      <c r="BJ431">
        <v>3.4500000000000003E-2</v>
      </c>
      <c r="BK431">
        <v>1.5800000000000002E-2</v>
      </c>
    </row>
    <row r="432" spans="1:63" x14ac:dyDescent="0.25">
      <c r="A432" t="s">
        <v>431</v>
      </c>
      <c r="B432">
        <v>47076</v>
      </c>
      <c r="C432">
        <v>76.569999999999993</v>
      </c>
      <c r="D432">
        <v>9.31</v>
      </c>
      <c r="E432">
        <v>712.67</v>
      </c>
      <c r="F432">
        <v>722.3</v>
      </c>
      <c r="G432">
        <v>5.0000000000000001E-3</v>
      </c>
      <c r="H432">
        <v>2.9999999999999997E-4</v>
      </c>
      <c r="I432">
        <v>6.4999999999999997E-3</v>
      </c>
      <c r="J432">
        <v>6.9999999999999999E-4</v>
      </c>
      <c r="K432">
        <v>5.79E-2</v>
      </c>
      <c r="L432">
        <v>0.90639999999999998</v>
      </c>
      <c r="M432">
        <v>2.3099999999999999E-2</v>
      </c>
      <c r="N432">
        <v>0.30420000000000003</v>
      </c>
      <c r="O432">
        <v>3.5000000000000001E-3</v>
      </c>
      <c r="P432">
        <v>0.1308</v>
      </c>
      <c r="Q432" s="1">
        <v>51500.58</v>
      </c>
      <c r="R432">
        <v>0.38540000000000002</v>
      </c>
      <c r="S432">
        <v>0.1789</v>
      </c>
      <c r="T432">
        <v>0.43569999999999998</v>
      </c>
      <c r="U432">
        <v>7.34</v>
      </c>
      <c r="V432" s="1">
        <v>63276.36</v>
      </c>
      <c r="W432">
        <v>93.73</v>
      </c>
      <c r="X432" s="1">
        <v>164999.95000000001</v>
      </c>
      <c r="Y432">
        <v>0.9123</v>
      </c>
      <c r="Z432">
        <v>4.3299999999999998E-2</v>
      </c>
      <c r="AA432">
        <v>4.4400000000000002E-2</v>
      </c>
      <c r="AB432">
        <v>8.77E-2</v>
      </c>
      <c r="AC432">
        <v>165</v>
      </c>
      <c r="AD432" s="1">
        <v>4063.15</v>
      </c>
      <c r="AE432">
        <v>529.95000000000005</v>
      </c>
      <c r="AF432" s="13">
        <v>129558.39</v>
      </c>
      <c r="AG432" s="79" t="s">
        <v>759</v>
      </c>
      <c r="AH432" s="1">
        <v>34571</v>
      </c>
      <c r="AI432" s="1">
        <v>52206.97</v>
      </c>
      <c r="AJ432">
        <v>38.950000000000003</v>
      </c>
      <c r="AK432">
        <v>23.54</v>
      </c>
      <c r="AL432">
        <v>29.71</v>
      </c>
      <c r="AM432">
        <v>4.55</v>
      </c>
      <c r="AN432" s="1">
        <v>1735.51</v>
      </c>
      <c r="AO432">
        <v>1.5495000000000001</v>
      </c>
      <c r="AP432" s="1">
        <v>1550.99</v>
      </c>
      <c r="AQ432" s="1">
        <v>2003.96</v>
      </c>
      <c r="AR432" s="1">
        <v>6181.38</v>
      </c>
      <c r="AS432">
        <v>429.2</v>
      </c>
      <c r="AT432">
        <v>333.5</v>
      </c>
      <c r="AU432" s="1">
        <v>10499.03</v>
      </c>
      <c r="AV432" s="1">
        <v>6061.17</v>
      </c>
      <c r="AW432">
        <v>0.46439999999999998</v>
      </c>
      <c r="AX432" s="1">
        <v>4882.24</v>
      </c>
      <c r="AY432">
        <v>0.37409999999999999</v>
      </c>
      <c r="AZ432" s="1">
        <v>1473.51</v>
      </c>
      <c r="BA432">
        <v>0.1129</v>
      </c>
      <c r="BB432">
        <v>634.11</v>
      </c>
      <c r="BC432">
        <v>4.8599999999999997E-2</v>
      </c>
      <c r="BD432" s="1">
        <v>13051.03</v>
      </c>
      <c r="BE432" s="1">
        <v>5417.07</v>
      </c>
      <c r="BF432">
        <v>1.7163999999999999</v>
      </c>
      <c r="BG432">
        <v>0.53639999999999999</v>
      </c>
      <c r="BH432">
        <v>0.20710000000000001</v>
      </c>
      <c r="BI432">
        <v>0.1875</v>
      </c>
      <c r="BJ432">
        <v>4.2599999999999999E-2</v>
      </c>
      <c r="BK432">
        <v>2.64E-2</v>
      </c>
    </row>
    <row r="433" spans="1:63" x14ac:dyDescent="0.25">
      <c r="A433" t="s">
        <v>432</v>
      </c>
      <c r="B433">
        <v>46896</v>
      </c>
      <c r="C433">
        <v>33</v>
      </c>
      <c r="D433">
        <v>263.05</v>
      </c>
      <c r="E433" s="1">
        <v>8680.77</v>
      </c>
      <c r="F433" s="1">
        <v>8341.77</v>
      </c>
      <c r="G433">
        <v>4.8599999999999997E-2</v>
      </c>
      <c r="H433">
        <v>8.9999999999999998E-4</v>
      </c>
      <c r="I433">
        <v>0.1404</v>
      </c>
      <c r="J433">
        <v>1.1000000000000001E-3</v>
      </c>
      <c r="K433">
        <v>5.0299999999999997E-2</v>
      </c>
      <c r="L433">
        <v>0.69969999999999999</v>
      </c>
      <c r="M433">
        <v>5.8999999999999997E-2</v>
      </c>
      <c r="N433">
        <v>0.28810000000000002</v>
      </c>
      <c r="O433">
        <v>3.9600000000000003E-2</v>
      </c>
      <c r="P433">
        <v>0.12590000000000001</v>
      </c>
      <c r="Q433" s="1">
        <v>64845.74</v>
      </c>
      <c r="R433">
        <v>0.28420000000000001</v>
      </c>
      <c r="S433">
        <v>0.18110000000000001</v>
      </c>
      <c r="T433">
        <v>0.53469999999999995</v>
      </c>
      <c r="U433">
        <v>46.97</v>
      </c>
      <c r="V433" s="1">
        <v>89322.55</v>
      </c>
      <c r="W433">
        <v>181.79</v>
      </c>
      <c r="X433" s="1">
        <v>155984.91</v>
      </c>
      <c r="Y433">
        <v>0.79149999999999998</v>
      </c>
      <c r="Z433">
        <v>0.1827</v>
      </c>
      <c r="AA433">
        <v>2.58E-2</v>
      </c>
      <c r="AB433">
        <v>0.20849999999999999</v>
      </c>
      <c r="AC433">
        <v>155.97999999999999</v>
      </c>
      <c r="AD433" s="1">
        <v>7074.54</v>
      </c>
      <c r="AE433">
        <v>853.43</v>
      </c>
      <c r="AF433" s="13">
        <v>165325.15</v>
      </c>
      <c r="AG433" s="79" t="s">
        <v>759</v>
      </c>
      <c r="AH433" s="1">
        <v>43717</v>
      </c>
      <c r="AI433" s="1">
        <v>76382.62</v>
      </c>
      <c r="AJ433">
        <v>75.14</v>
      </c>
      <c r="AK433">
        <v>43.66</v>
      </c>
      <c r="AL433">
        <v>50.28</v>
      </c>
      <c r="AM433">
        <v>4.9400000000000004</v>
      </c>
      <c r="AN433" s="1">
        <v>1246.04</v>
      </c>
      <c r="AO433">
        <v>0.80640000000000001</v>
      </c>
      <c r="AP433" s="1">
        <v>1321.92</v>
      </c>
      <c r="AQ433" s="1">
        <v>1915.28</v>
      </c>
      <c r="AR433" s="1">
        <v>6480.89</v>
      </c>
      <c r="AS433">
        <v>686.89</v>
      </c>
      <c r="AT433">
        <v>380.02</v>
      </c>
      <c r="AU433" s="1">
        <v>10785.01</v>
      </c>
      <c r="AV433" s="1">
        <v>4303.96</v>
      </c>
      <c r="AW433">
        <v>0.34989999999999999</v>
      </c>
      <c r="AX433" s="1">
        <v>6460.97</v>
      </c>
      <c r="AY433">
        <v>0.5252</v>
      </c>
      <c r="AZ433">
        <v>996.96</v>
      </c>
      <c r="BA433">
        <v>8.1000000000000003E-2</v>
      </c>
      <c r="BB433">
        <v>540.04</v>
      </c>
      <c r="BC433">
        <v>4.3900000000000002E-2</v>
      </c>
      <c r="BD433" s="1">
        <v>12301.93</v>
      </c>
      <c r="BE433" s="1">
        <v>2767.72</v>
      </c>
      <c r="BF433">
        <v>0.41909999999999997</v>
      </c>
      <c r="BG433">
        <v>0.58430000000000004</v>
      </c>
      <c r="BH433">
        <v>0.22020000000000001</v>
      </c>
      <c r="BI433">
        <v>0.14360000000000001</v>
      </c>
      <c r="BJ433">
        <v>3.2899999999999999E-2</v>
      </c>
      <c r="BK433">
        <v>1.9E-2</v>
      </c>
    </row>
    <row r="434" spans="1:63" x14ac:dyDescent="0.25">
      <c r="A434" t="s">
        <v>433</v>
      </c>
      <c r="B434">
        <v>47084</v>
      </c>
      <c r="C434">
        <v>104.67</v>
      </c>
      <c r="D434">
        <v>14.62</v>
      </c>
      <c r="E434" s="1">
        <v>1530.03</v>
      </c>
      <c r="F434" s="1">
        <v>1449.12</v>
      </c>
      <c r="G434">
        <v>4.4999999999999997E-3</v>
      </c>
      <c r="H434">
        <v>1.1999999999999999E-3</v>
      </c>
      <c r="I434">
        <v>7.1999999999999998E-3</v>
      </c>
      <c r="J434">
        <v>1.4E-3</v>
      </c>
      <c r="K434">
        <v>3.5799999999999998E-2</v>
      </c>
      <c r="L434">
        <v>0.92130000000000001</v>
      </c>
      <c r="M434">
        <v>2.87E-2</v>
      </c>
      <c r="N434">
        <v>0.41570000000000001</v>
      </c>
      <c r="O434">
        <v>3.5999999999999999E-3</v>
      </c>
      <c r="P434">
        <v>0.1401</v>
      </c>
      <c r="Q434" s="1">
        <v>53463.54</v>
      </c>
      <c r="R434">
        <v>0.2636</v>
      </c>
      <c r="S434">
        <v>0.16059999999999999</v>
      </c>
      <c r="T434">
        <v>0.57579999999999998</v>
      </c>
      <c r="U434">
        <v>11.4</v>
      </c>
      <c r="V434" s="1">
        <v>71064.960000000006</v>
      </c>
      <c r="W434">
        <v>129.76</v>
      </c>
      <c r="X434" s="1">
        <v>155133.26999999999</v>
      </c>
      <c r="Y434">
        <v>0.82279999999999998</v>
      </c>
      <c r="Z434">
        <v>0.13289999999999999</v>
      </c>
      <c r="AA434">
        <v>4.4299999999999999E-2</v>
      </c>
      <c r="AB434">
        <v>0.1772</v>
      </c>
      <c r="AC434">
        <v>155.13</v>
      </c>
      <c r="AD434" s="1">
        <v>4323.8100000000004</v>
      </c>
      <c r="AE434">
        <v>559.4</v>
      </c>
      <c r="AF434" s="13">
        <v>143042.63</v>
      </c>
      <c r="AG434" s="79" t="s">
        <v>759</v>
      </c>
      <c r="AH434" s="1">
        <v>31919</v>
      </c>
      <c r="AI434" s="1">
        <v>49618.15</v>
      </c>
      <c r="AJ434">
        <v>45.4</v>
      </c>
      <c r="AK434">
        <v>26.47</v>
      </c>
      <c r="AL434">
        <v>33.04</v>
      </c>
      <c r="AM434">
        <v>4.1100000000000003</v>
      </c>
      <c r="AN434" s="1">
        <v>1298.03</v>
      </c>
      <c r="AO434">
        <v>1.2383999999999999</v>
      </c>
      <c r="AP434" s="1">
        <v>1423.48</v>
      </c>
      <c r="AQ434" s="1">
        <v>1930.29</v>
      </c>
      <c r="AR434" s="1">
        <v>5795.47</v>
      </c>
      <c r="AS434">
        <v>601.41</v>
      </c>
      <c r="AT434">
        <v>288.20999999999998</v>
      </c>
      <c r="AU434" s="1">
        <v>10038.86</v>
      </c>
      <c r="AV434" s="1">
        <v>5430.52</v>
      </c>
      <c r="AW434">
        <v>0.4506</v>
      </c>
      <c r="AX434" s="1">
        <v>4564.25</v>
      </c>
      <c r="AY434">
        <v>0.37869999999999998</v>
      </c>
      <c r="AZ434" s="1">
        <v>1286.82</v>
      </c>
      <c r="BA434">
        <v>0.10680000000000001</v>
      </c>
      <c r="BB434">
        <v>769.32</v>
      </c>
      <c r="BC434">
        <v>6.3799999999999996E-2</v>
      </c>
      <c r="BD434" s="1">
        <v>12050.91</v>
      </c>
      <c r="BE434" s="1">
        <v>3928.82</v>
      </c>
      <c r="BF434">
        <v>1.1819</v>
      </c>
      <c r="BG434">
        <v>0.53080000000000005</v>
      </c>
      <c r="BH434">
        <v>0.2114</v>
      </c>
      <c r="BI434">
        <v>0.20069999999999999</v>
      </c>
      <c r="BJ434">
        <v>3.73E-2</v>
      </c>
      <c r="BK434">
        <v>1.9800000000000002E-2</v>
      </c>
    </row>
    <row r="435" spans="1:63" x14ac:dyDescent="0.25">
      <c r="A435" t="s">
        <v>434</v>
      </c>
      <c r="B435">
        <v>44644</v>
      </c>
      <c r="C435">
        <v>60.81</v>
      </c>
      <c r="D435">
        <v>48.08</v>
      </c>
      <c r="E435" s="1">
        <v>2923.7</v>
      </c>
      <c r="F435" s="1">
        <v>2709.46</v>
      </c>
      <c r="G435">
        <v>6.6E-3</v>
      </c>
      <c r="H435">
        <v>5.9999999999999995E-4</v>
      </c>
      <c r="I435">
        <v>3.95E-2</v>
      </c>
      <c r="J435">
        <v>1.2999999999999999E-3</v>
      </c>
      <c r="K435">
        <v>4.8399999999999999E-2</v>
      </c>
      <c r="L435">
        <v>0.84540000000000004</v>
      </c>
      <c r="M435">
        <v>5.8200000000000002E-2</v>
      </c>
      <c r="N435">
        <v>0.56540000000000001</v>
      </c>
      <c r="O435">
        <v>9.4000000000000004E-3</v>
      </c>
      <c r="P435">
        <v>0.15049999999999999</v>
      </c>
      <c r="Q435" s="1">
        <v>53381.25</v>
      </c>
      <c r="R435">
        <v>0.25829999999999997</v>
      </c>
      <c r="S435">
        <v>0.18479999999999999</v>
      </c>
      <c r="T435">
        <v>0.55700000000000005</v>
      </c>
      <c r="U435">
        <v>19.16</v>
      </c>
      <c r="V435" s="1">
        <v>76741.13</v>
      </c>
      <c r="W435">
        <v>148.63</v>
      </c>
      <c r="X435" s="1">
        <v>112855.91</v>
      </c>
      <c r="Y435">
        <v>0.72960000000000003</v>
      </c>
      <c r="Z435">
        <v>0.22189999999999999</v>
      </c>
      <c r="AA435">
        <v>4.8500000000000001E-2</v>
      </c>
      <c r="AB435">
        <v>0.27039999999999997</v>
      </c>
      <c r="AC435">
        <v>112.86</v>
      </c>
      <c r="AD435" s="1">
        <v>3734.82</v>
      </c>
      <c r="AE435">
        <v>466.17</v>
      </c>
      <c r="AF435" s="13">
        <v>108440.87</v>
      </c>
      <c r="AG435" s="79" t="s">
        <v>759</v>
      </c>
      <c r="AH435" s="1">
        <v>29127</v>
      </c>
      <c r="AI435" s="1">
        <v>45830.080000000002</v>
      </c>
      <c r="AJ435">
        <v>47.6</v>
      </c>
      <c r="AK435">
        <v>30.03</v>
      </c>
      <c r="AL435">
        <v>36.42</v>
      </c>
      <c r="AM435">
        <v>4.1399999999999997</v>
      </c>
      <c r="AN435">
        <v>746.74</v>
      </c>
      <c r="AO435">
        <v>0.98329999999999995</v>
      </c>
      <c r="AP435" s="1">
        <v>1288.92</v>
      </c>
      <c r="AQ435" s="1">
        <v>1734.71</v>
      </c>
      <c r="AR435" s="1">
        <v>5931.27</v>
      </c>
      <c r="AS435">
        <v>554.07000000000005</v>
      </c>
      <c r="AT435">
        <v>292.72000000000003</v>
      </c>
      <c r="AU435" s="1">
        <v>9801.69</v>
      </c>
      <c r="AV435" s="1">
        <v>6265.53</v>
      </c>
      <c r="AW435">
        <v>0.5333</v>
      </c>
      <c r="AX435" s="1">
        <v>3658.21</v>
      </c>
      <c r="AY435">
        <v>0.31140000000000001</v>
      </c>
      <c r="AZ435">
        <v>856.41</v>
      </c>
      <c r="BA435">
        <v>7.2900000000000006E-2</v>
      </c>
      <c r="BB435">
        <v>968.5</v>
      </c>
      <c r="BC435">
        <v>8.2400000000000001E-2</v>
      </c>
      <c r="BD435" s="1">
        <v>11748.65</v>
      </c>
      <c r="BE435" s="1">
        <v>4513.1400000000003</v>
      </c>
      <c r="BF435">
        <v>1.5559000000000001</v>
      </c>
      <c r="BG435">
        <v>0.53139999999999998</v>
      </c>
      <c r="BH435">
        <v>0.21870000000000001</v>
      </c>
      <c r="BI435">
        <v>0.2011</v>
      </c>
      <c r="BJ435">
        <v>3.2099999999999997E-2</v>
      </c>
      <c r="BK435">
        <v>1.67E-2</v>
      </c>
    </row>
    <row r="436" spans="1:63" x14ac:dyDescent="0.25">
      <c r="A436" t="s">
        <v>435</v>
      </c>
      <c r="B436">
        <v>49932</v>
      </c>
      <c r="C436">
        <v>27.33</v>
      </c>
      <c r="D436">
        <v>244.46</v>
      </c>
      <c r="E436" s="1">
        <v>6681.97</v>
      </c>
      <c r="F436" s="1">
        <v>6319.5</v>
      </c>
      <c r="G436">
        <v>1.9599999999999999E-2</v>
      </c>
      <c r="H436">
        <v>1E-3</v>
      </c>
      <c r="I436">
        <v>0.10920000000000001</v>
      </c>
      <c r="J436">
        <v>1.2999999999999999E-3</v>
      </c>
      <c r="K436">
        <v>5.1400000000000001E-2</v>
      </c>
      <c r="L436">
        <v>0.75490000000000002</v>
      </c>
      <c r="M436">
        <v>6.2600000000000003E-2</v>
      </c>
      <c r="N436">
        <v>0.45529999999999998</v>
      </c>
      <c r="O436">
        <v>2.3199999999999998E-2</v>
      </c>
      <c r="P436">
        <v>0.14610000000000001</v>
      </c>
      <c r="Q436" s="1">
        <v>59524.77</v>
      </c>
      <c r="R436">
        <v>0.29520000000000002</v>
      </c>
      <c r="S436">
        <v>0.16850000000000001</v>
      </c>
      <c r="T436">
        <v>0.5363</v>
      </c>
      <c r="U436">
        <v>33.94</v>
      </c>
      <c r="V436" s="1">
        <v>87611.76</v>
      </c>
      <c r="W436">
        <v>193.43</v>
      </c>
      <c r="X436" s="1">
        <v>143331.97</v>
      </c>
      <c r="Y436">
        <v>0.7238</v>
      </c>
      <c r="Z436">
        <v>0.24049999999999999</v>
      </c>
      <c r="AA436">
        <v>3.5700000000000003E-2</v>
      </c>
      <c r="AB436">
        <v>0.2762</v>
      </c>
      <c r="AC436">
        <v>143.33000000000001</v>
      </c>
      <c r="AD436" s="1">
        <v>6158.63</v>
      </c>
      <c r="AE436">
        <v>763.73</v>
      </c>
      <c r="AF436" s="13">
        <v>145371.1</v>
      </c>
      <c r="AG436" s="79" t="s">
        <v>759</v>
      </c>
      <c r="AH436" s="1">
        <v>34271</v>
      </c>
      <c r="AI436" s="1">
        <v>51571.8</v>
      </c>
      <c r="AJ436">
        <v>65.099999999999994</v>
      </c>
      <c r="AK436">
        <v>40.81</v>
      </c>
      <c r="AL436">
        <v>44.89</v>
      </c>
      <c r="AM436">
        <v>4.99</v>
      </c>
      <c r="AN436">
        <v>939.93</v>
      </c>
      <c r="AO436">
        <v>1.0367999999999999</v>
      </c>
      <c r="AP436" s="1">
        <v>1279.99</v>
      </c>
      <c r="AQ436" s="1">
        <v>1926.26</v>
      </c>
      <c r="AR436" s="1">
        <v>6288.57</v>
      </c>
      <c r="AS436">
        <v>695.69</v>
      </c>
      <c r="AT436">
        <v>346.86</v>
      </c>
      <c r="AU436" s="1">
        <v>10537.38</v>
      </c>
      <c r="AV436" s="1">
        <v>4727.25</v>
      </c>
      <c r="AW436">
        <v>0.3911</v>
      </c>
      <c r="AX436" s="1">
        <v>5788.32</v>
      </c>
      <c r="AY436">
        <v>0.47889999999999999</v>
      </c>
      <c r="AZ436">
        <v>809.81</v>
      </c>
      <c r="BA436">
        <v>6.7000000000000004E-2</v>
      </c>
      <c r="BB436">
        <v>760.87</v>
      </c>
      <c r="BC436">
        <v>6.3E-2</v>
      </c>
      <c r="BD436" s="1">
        <v>12086.25</v>
      </c>
      <c r="BE436" s="1">
        <v>2867.14</v>
      </c>
      <c r="BF436">
        <v>0.66779999999999995</v>
      </c>
      <c r="BG436">
        <v>0.55589999999999995</v>
      </c>
      <c r="BH436">
        <v>0.21590000000000001</v>
      </c>
      <c r="BI436">
        <v>0.1812</v>
      </c>
      <c r="BJ436">
        <v>3.1199999999999999E-2</v>
      </c>
      <c r="BK436">
        <v>1.5800000000000002E-2</v>
      </c>
    </row>
    <row r="437" spans="1:63" x14ac:dyDescent="0.25">
      <c r="A437" t="s">
        <v>436</v>
      </c>
      <c r="B437">
        <v>48421</v>
      </c>
      <c r="C437">
        <v>51.48</v>
      </c>
      <c r="D437">
        <v>28.11</v>
      </c>
      <c r="E437" s="1">
        <v>1446.89</v>
      </c>
      <c r="F437" s="1">
        <v>1432.02</v>
      </c>
      <c r="G437">
        <v>7.1000000000000004E-3</v>
      </c>
      <c r="H437">
        <v>8.0000000000000004E-4</v>
      </c>
      <c r="I437">
        <v>8.0000000000000002E-3</v>
      </c>
      <c r="J437">
        <v>2.2000000000000001E-3</v>
      </c>
      <c r="K437">
        <v>2.63E-2</v>
      </c>
      <c r="L437">
        <v>0.93169999999999997</v>
      </c>
      <c r="M437">
        <v>2.3900000000000001E-2</v>
      </c>
      <c r="N437">
        <v>0.28520000000000001</v>
      </c>
      <c r="O437">
        <v>5.3E-3</v>
      </c>
      <c r="P437">
        <v>0.10929999999999999</v>
      </c>
      <c r="Q437" s="1">
        <v>54356.59</v>
      </c>
      <c r="R437">
        <v>0.31769999999999998</v>
      </c>
      <c r="S437">
        <v>0.1721</v>
      </c>
      <c r="T437">
        <v>0.51019999999999999</v>
      </c>
      <c r="U437">
        <v>11.84</v>
      </c>
      <c r="V437" s="1">
        <v>68578.720000000001</v>
      </c>
      <c r="W437">
        <v>117.97</v>
      </c>
      <c r="X437" s="1">
        <v>163436.46</v>
      </c>
      <c r="Y437">
        <v>0.8266</v>
      </c>
      <c r="Z437">
        <v>0.1183</v>
      </c>
      <c r="AA437">
        <v>5.5100000000000003E-2</v>
      </c>
      <c r="AB437">
        <v>0.1734</v>
      </c>
      <c r="AC437">
        <v>163.44</v>
      </c>
      <c r="AD437" s="1">
        <v>5331.93</v>
      </c>
      <c r="AE437">
        <v>640.57000000000005</v>
      </c>
      <c r="AF437" s="13">
        <v>158050.01999999999</v>
      </c>
      <c r="AG437" s="79" t="s">
        <v>759</v>
      </c>
      <c r="AH437" s="1">
        <v>37010</v>
      </c>
      <c r="AI437" s="1">
        <v>59598.31</v>
      </c>
      <c r="AJ437">
        <v>49.27</v>
      </c>
      <c r="AK437">
        <v>31.32</v>
      </c>
      <c r="AL437">
        <v>34.33</v>
      </c>
      <c r="AM437">
        <v>4.8600000000000003</v>
      </c>
      <c r="AN437" s="1">
        <v>1500.83</v>
      </c>
      <c r="AO437">
        <v>0.95579999999999998</v>
      </c>
      <c r="AP437" s="1">
        <v>1325.69</v>
      </c>
      <c r="AQ437" s="1">
        <v>1747.44</v>
      </c>
      <c r="AR437" s="1">
        <v>5524.49</v>
      </c>
      <c r="AS437">
        <v>492.16</v>
      </c>
      <c r="AT437">
        <v>293.68</v>
      </c>
      <c r="AU437" s="1">
        <v>9383.4599999999991</v>
      </c>
      <c r="AV437" s="1">
        <v>4623.3100000000004</v>
      </c>
      <c r="AW437">
        <v>0.40670000000000001</v>
      </c>
      <c r="AX437" s="1">
        <v>4841.99</v>
      </c>
      <c r="AY437">
        <v>0.4259</v>
      </c>
      <c r="AZ437" s="1">
        <v>1308.4000000000001</v>
      </c>
      <c r="BA437">
        <v>0.11509999999999999</v>
      </c>
      <c r="BB437">
        <v>594.16</v>
      </c>
      <c r="BC437">
        <v>5.2299999999999999E-2</v>
      </c>
      <c r="BD437" s="1">
        <v>11367.86</v>
      </c>
      <c r="BE437" s="1">
        <v>3695.8</v>
      </c>
      <c r="BF437">
        <v>0.79679999999999995</v>
      </c>
      <c r="BG437">
        <v>0.55640000000000001</v>
      </c>
      <c r="BH437">
        <v>0.2056</v>
      </c>
      <c r="BI437">
        <v>0.18490000000000001</v>
      </c>
      <c r="BJ437">
        <v>3.6499999999999998E-2</v>
      </c>
      <c r="BK437">
        <v>1.66E-2</v>
      </c>
    </row>
    <row r="438" spans="1:63" x14ac:dyDescent="0.25">
      <c r="A438" t="s">
        <v>437</v>
      </c>
      <c r="B438">
        <v>49460</v>
      </c>
      <c r="C438">
        <v>84.19</v>
      </c>
      <c r="D438">
        <v>10.51</v>
      </c>
      <c r="E438">
        <v>885.01</v>
      </c>
      <c r="F438">
        <v>844.12</v>
      </c>
      <c r="G438">
        <v>2.3E-3</v>
      </c>
      <c r="H438">
        <v>1E-4</v>
      </c>
      <c r="I438">
        <v>6.7000000000000002E-3</v>
      </c>
      <c r="J438">
        <v>1.2999999999999999E-3</v>
      </c>
      <c r="K438">
        <v>3.1099999999999999E-2</v>
      </c>
      <c r="L438">
        <v>0.92889999999999995</v>
      </c>
      <c r="M438">
        <v>2.9600000000000001E-2</v>
      </c>
      <c r="N438">
        <v>0.50380000000000003</v>
      </c>
      <c r="O438">
        <v>3.8999999999999998E-3</v>
      </c>
      <c r="P438">
        <v>0.154</v>
      </c>
      <c r="Q438" s="1">
        <v>49467.88</v>
      </c>
      <c r="R438">
        <v>0.34620000000000001</v>
      </c>
      <c r="S438">
        <v>0.17780000000000001</v>
      </c>
      <c r="T438">
        <v>0.47599999999999998</v>
      </c>
      <c r="U438">
        <v>8.1</v>
      </c>
      <c r="V438" s="1">
        <v>62877.21</v>
      </c>
      <c r="W438">
        <v>105.1</v>
      </c>
      <c r="X438" s="1">
        <v>128410.82</v>
      </c>
      <c r="Y438">
        <v>0.89800000000000002</v>
      </c>
      <c r="Z438">
        <v>5.6099999999999997E-2</v>
      </c>
      <c r="AA438">
        <v>4.5900000000000003E-2</v>
      </c>
      <c r="AB438">
        <v>0.10199999999999999</v>
      </c>
      <c r="AC438">
        <v>128.41</v>
      </c>
      <c r="AD438" s="1">
        <v>3082.06</v>
      </c>
      <c r="AE438">
        <v>417.59</v>
      </c>
      <c r="AF438" s="13">
        <v>106231.07</v>
      </c>
      <c r="AG438" s="79" t="s">
        <v>759</v>
      </c>
      <c r="AH438" s="1">
        <v>30543</v>
      </c>
      <c r="AI438" s="1">
        <v>45383.35</v>
      </c>
      <c r="AJ438">
        <v>36.67</v>
      </c>
      <c r="AK438">
        <v>23.19</v>
      </c>
      <c r="AL438">
        <v>27.12</v>
      </c>
      <c r="AM438">
        <v>4.4000000000000004</v>
      </c>
      <c r="AN438" s="1">
        <v>1166.4000000000001</v>
      </c>
      <c r="AO438">
        <v>1.4635</v>
      </c>
      <c r="AP438" s="1">
        <v>1433.08</v>
      </c>
      <c r="AQ438" s="1">
        <v>2208.89</v>
      </c>
      <c r="AR438" s="1">
        <v>6104.36</v>
      </c>
      <c r="AS438">
        <v>497.7</v>
      </c>
      <c r="AT438">
        <v>274.2</v>
      </c>
      <c r="AU438" s="1">
        <v>10518.24</v>
      </c>
      <c r="AV438" s="1">
        <v>7666.07</v>
      </c>
      <c r="AW438">
        <v>0.57450000000000001</v>
      </c>
      <c r="AX438" s="1">
        <v>3427.35</v>
      </c>
      <c r="AY438">
        <v>0.25690000000000002</v>
      </c>
      <c r="AZ438" s="1">
        <v>1300.48</v>
      </c>
      <c r="BA438">
        <v>9.7500000000000003E-2</v>
      </c>
      <c r="BB438">
        <v>949.3</v>
      </c>
      <c r="BC438">
        <v>7.1099999999999997E-2</v>
      </c>
      <c r="BD438" s="1">
        <v>13343.2</v>
      </c>
      <c r="BE438" s="1">
        <v>6588.32</v>
      </c>
      <c r="BF438">
        <v>2.7347999999999999</v>
      </c>
      <c r="BG438">
        <v>0.51439999999999997</v>
      </c>
      <c r="BH438">
        <v>0.21809999999999999</v>
      </c>
      <c r="BI438">
        <v>0.21229999999999999</v>
      </c>
      <c r="BJ438">
        <v>3.6600000000000001E-2</v>
      </c>
      <c r="BK438">
        <v>1.8599999999999998E-2</v>
      </c>
    </row>
    <row r="439" spans="1:63" x14ac:dyDescent="0.25">
      <c r="A439" t="s">
        <v>438</v>
      </c>
      <c r="B439">
        <v>48348</v>
      </c>
      <c r="C439">
        <v>45.29</v>
      </c>
      <c r="D439">
        <v>57.81</v>
      </c>
      <c r="E439" s="1">
        <v>2618.1799999999998</v>
      </c>
      <c r="F439" s="1">
        <v>2535.69</v>
      </c>
      <c r="G439">
        <v>1.8599999999999998E-2</v>
      </c>
      <c r="H439">
        <v>5.9999999999999995E-4</v>
      </c>
      <c r="I439">
        <v>1.3899999999999999E-2</v>
      </c>
      <c r="J439">
        <v>1.4E-3</v>
      </c>
      <c r="K439">
        <v>2.3300000000000001E-2</v>
      </c>
      <c r="L439">
        <v>0.91990000000000005</v>
      </c>
      <c r="M439">
        <v>2.2200000000000001E-2</v>
      </c>
      <c r="N439">
        <v>0.17749999999999999</v>
      </c>
      <c r="O439">
        <v>9.5999999999999992E-3</v>
      </c>
      <c r="P439">
        <v>0.1052</v>
      </c>
      <c r="Q439" s="1">
        <v>60794.17</v>
      </c>
      <c r="R439">
        <v>0.25419999999999998</v>
      </c>
      <c r="S439">
        <v>0.191</v>
      </c>
      <c r="T439">
        <v>0.55479999999999996</v>
      </c>
      <c r="U439">
        <v>15.4</v>
      </c>
      <c r="V439" s="1">
        <v>85249.03</v>
      </c>
      <c r="W439">
        <v>166.79</v>
      </c>
      <c r="X439" s="1">
        <v>197318.05</v>
      </c>
      <c r="Y439">
        <v>0.82450000000000001</v>
      </c>
      <c r="Z439">
        <v>0.13320000000000001</v>
      </c>
      <c r="AA439">
        <v>4.2299999999999997E-2</v>
      </c>
      <c r="AB439">
        <v>0.17549999999999999</v>
      </c>
      <c r="AC439">
        <v>197.32</v>
      </c>
      <c r="AD439" s="1">
        <v>7275</v>
      </c>
      <c r="AE439">
        <v>877.99</v>
      </c>
      <c r="AF439" s="13">
        <v>202077.69</v>
      </c>
      <c r="AG439" s="79" t="s">
        <v>759</v>
      </c>
      <c r="AH439" s="1">
        <v>41122</v>
      </c>
      <c r="AI439" s="1">
        <v>76997.490000000005</v>
      </c>
      <c r="AJ439">
        <v>59.24</v>
      </c>
      <c r="AK439">
        <v>35.18</v>
      </c>
      <c r="AL439">
        <v>37.36</v>
      </c>
      <c r="AM439">
        <v>4.45</v>
      </c>
      <c r="AN439" s="1">
        <v>1832.03</v>
      </c>
      <c r="AO439">
        <v>0.85370000000000001</v>
      </c>
      <c r="AP439" s="1">
        <v>1360.17</v>
      </c>
      <c r="AQ439" s="1">
        <v>1855.23</v>
      </c>
      <c r="AR439" s="1">
        <v>6139.49</v>
      </c>
      <c r="AS439">
        <v>585.04999999999995</v>
      </c>
      <c r="AT439">
        <v>327.85</v>
      </c>
      <c r="AU439" s="1">
        <v>10267.780000000001</v>
      </c>
      <c r="AV439" s="1">
        <v>3675.05</v>
      </c>
      <c r="AW439">
        <v>0.31919999999999998</v>
      </c>
      <c r="AX439" s="1">
        <v>6610.01</v>
      </c>
      <c r="AY439">
        <v>0.57399999999999995</v>
      </c>
      <c r="AZ439">
        <v>803.36</v>
      </c>
      <c r="BA439">
        <v>6.9800000000000001E-2</v>
      </c>
      <c r="BB439">
        <v>426.46</v>
      </c>
      <c r="BC439">
        <v>3.6999999999999998E-2</v>
      </c>
      <c r="BD439" s="1">
        <v>11514.87</v>
      </c>
      <c r="BE439" s="1">
        <v>2232.19</v>
      </c>
      <c r="BF439">
        <v>0.30919999999999997</v>
      </c>
      <c r="BG439">
        <v>0.57909999999999995</v>
      </c>
      <c r="BH439">
        <v>0.22539999999999999</v>
      </c>
      <c r="BI439">
        <v>0.1426</v>
      </c>
      <c r="BJ439">
        <v>3.3099999999999997E-2</v>
      </c>
      <c r="BK439">
        <v>1.9800000000000002E-2</v>
      </c>
    </row>
    <row r="440" spans="1:63" x14ac:dyDescent="0.25">
      <c r="A440" t="s">
        <v>439</v>
      </c>
      <c r="B440">
        <v>44651</v>
      </c>
      <c r="C440">
        <v>46.67</v>
      </c>
      <c r="D440">
        <v>44.94</v>
      </c>
      <c r="E440" s="1">
        <v>2097.3000000000002</v>
      </c>
      <c r="F440" s="1">
        <v>1988.97</v>
      </c>
      <c r="G440">
        <v>1.32E-2</v>
      </c>
      <c r="H440">
        <v>1E-3</v>
      </c>
      <c r="I440">
        <v>5.1499999999999997E-2</v>
      </c>
      <c r="J440">
        <v>1.1999999999999999E-3</v>
      </c>
      <c r="K440">
        <v>4.7399999999999998E-2</v>
      </c>
      <c r="L440">
        <v>0.82869999999999999</v>
      </c>
      <c r="M440">
        <v>5.7099999999999998E-2</v>
      </c>
      <c r="N440">
        <v>0.41870000000000002</v>
      </c>
      <c r="O440">
        <v>8.2000000000000007E-3</v>
      </c>
      <c r="P440">
        <v>0.12479999999999999</v>
      </c>
      <c r="Q440" s="1">
        <v>57042.86</v>
      </c>
      <c r="R440">
        <v>0.33400000000000002</v>
      </c>
      <c r="S440">
        <v>0.1832</v>
      </c>
      <c r="T440">
        <v>0.4829</v>
      </c>
      <c r="U440">
        <v>15.14</v>
      </c>
      <c r="V440" s="1">
        <v>76218.94</v>
      </c>
      <c r="W440">
        <v>133.9</v>
      </c>
      <c r="X440" s="1">
        <v>177456</v>
      </c>
      <c r="Y440">
        <v>0.66900000000000004</v>
      </c>
      <c r="Z440">
        <v>0.29299999999999998</v>
      </c>
      <c r="AA440">
        <v>3.7999999999999999E-2</v>
      </c>
      <c r="AB440">
        <v>0.33100000000000002</v>
      </c>
      <c r="AC440">
        <v>177.46</v>
      </c>
      <c r="AD440" s="1">
        <v>6357.97</v>
      </c>
      <c r="AE440">
        <v>645.54999999999995</v>
      </c>
      <c r="AF440" s="13">
        <v>174658.35</v>
      </c>
      <c r="AG440" s="79" t="s">
        <v>759</v>
      </c>
      <c r="AH440" s="1">
        <v>33389</v>
      </c>
      <c r="AI440" s="1">
        <v>54550.33</v>
      </c>
      <c r="AJ440">
        <v>54.48</v>
      </c>
      <c r="AK440">
        <v>34.61</v>
      </c>
      <c r="AL440">
        <v>40.369999999999997</v>
      </c>
      <c r="AM440">
        <v>5.0599999999999996</v>
      </c>
      <c r="AN440" s="1">
        <v>1146.94</v>
      </c>
      <c r="AO440">
        <v>0.96379999999999999</v>
      </c>
      <c r="AP440" s="1">
        <v>1383.7</v>
      </c>
      <c r="AQ440" s="1">
        <v>1927.71</v>
      </c>
      <c r="AR440" s="1">
        <v>5936.98</v>
      </c>
      <c r="AS440">
        <v>584.58000000000004</v>
      </c>
      <c r="AT440">
        <v>349.45</v>
      </c>
      <c r="AU440" s="1">
        <v>10182.41</v>
      </c>
      <c r="AV440" s="1">
        <v>4190.1899999999996</v>
      </c>
      <c r="AW440">
        <v>0.34739999999999999</v>
      </c>
      <c r="AX440" s="1">
        <v>5951.3</v>
      </c>
      <c r="AY440">
        <v>0.49340000000000001</v>
      </c>
      <c r="AZ440" s="1">
        <v>1168.44</v>
      </c>
      <c r="BA440">
        <v>9.69E-2</v>
      </c>
      <c r="BB440">
        <v>752.83</v>
      </c>
      <c r="BC440">
        <v>6.2399999999999997E-2</v>
      </c>
      <c r="BD440" s="1">
        <v>12062.76</v>
      </c>
      <c r="BE440" s="1">
        <v>2316.87</v>
      </c>
      <c r="BF440">
        <v>0.51119999999999999</v>
      </c>
      <c r="BG440">
        <v>0.54049999999999998</v>
      </c>
      <c r="BH440">
        <v>0.21129999999999999</v>
      </c>
      <c r="BI440">
        <v>0.1913</v>
      </c>
      <c r="BJ440">
        <v>3.5000000000000003E-2</v>
      </c>
      <c r="BK440">
        <v>2.1899999999999999E-2</v>
      </c>
    </row>
    <row r="441" spans="1:63" x14ac:dyDescent="0.25">
      <c r="A441" t="s">
        <v>440</v>
      </c>
      <c r="B441">
        <v>44669</v>
      </c>
      <c r="C441">
        <v>28.57</v>
      </c>
      <c r="D441">
        <v>100.57</v>
      </c>
      <c r="E441" s="1">
        <v>2873.29</v>
      </c>
      <c r="F441" s="1">
        <v>2496.3200000000002</v>
      </c>
      <c r="G441">
        <v>4.1999999999999997E-3</v>
      </c>
      <c r="H441">
        <v>5.9999999999999995E-4</v>
      </c>
      <c r="I441">
        <v>0.1128</v>
      </c>
      <c r="J441">
        <v>1.5E-3</v>
      </c>
      <c r="K441">
        <v>4.4699999999999997E-2</v>
      </c>
      <c r="L441">
        <v>0.73599999999999999</v>
      </c>
      <c r="M441">
        <v>0.1003</v>
      </c>
      <c r="N441">
        <v>0.90769999999999995</v>
      </c>
      <c r="O441">
        <v>9.1000000000000004E-3</v>
      </c>
      <c r="P441">
        <v>0.17860000000000001</v>
      </c>
      <c r="Q441" s="1">
        <v>55507.75</v>
      </c>
      <c r="R441">
        <v>0.33189999999999997</v>
      </c>
      <c r="S441">
        <v>0.17280000000000001</v>
      </c>
      <c r="T441">
        <v>0.49540000000000001</v>
      </c>
      <c r="U441">
        <v>20.100000000000001</v>
      </c>
      <c r="V441" s="1">
        <v>70984.23</v>
      </c>
      <c r="W441">
        <v>140.41999999999999</v>
      </c>
      <c r="X441" s="1">
        <v>90562.28</v>
      </c>
      <c r="Y441">
        <v>0.66069999999999995</v>
      </c>
      <c r="Z441">
        <v>0.2535</v>
      </c>
      <c r="AA441">
        <v>8.5800000000000001E-2</v>
      </c>
      <c r="AB441">
        <v>0.33929999999999999</v>
      </c>
      <c r="AC441">
        <v>90.56</v>
      </c>
      <c r="AD441" s="1">
        <v>3212.15</v>
      </c>
      <c r="AE441">
        <v>413.21</v>
      </c>
      <c r="AF441" s="13">
        <v>86956</v>
      </c>
      <c r="AG441" s="79" t="s">
        <v>759</v>
      </c>
      <c r="AH441" s="1">
        <v>26501</v>
      </c>
      <c r="AI441" s="1">
        <v>40475.5</v>
      </c>
      <c r="AJ441">
        <v>49.19</v>
      </c>
      <c r="AK441">
        <v>33.42</v>
      </c>
      <c r="AL441">
        <v>37.47</v>
      </c>
      <c r="AM441">
        <v>4.04</v>
      </c>
      <c r="AN441">
        <v>269.64999999999998</v>
      </c>
      <c r="AO441">
        <v>0.97919999999999996</v>
      </c>
      <c r="AP441" s="1">
        <v>1451.9</v>
      </c>
      <c r="AQ441" s="1">
        <v>2223.08</v>
      </c>
      <c r="AR441" s="1">
        <v>6366.7</v>
      </c>
      <c r="AS441">
        <v>609.44000000000005</v>
      </c>
      <c r="AT441">
        <v>403.62</v>
      </c>
      <c r="AU441" s="1">
        <v>11054.74</v>
      </c>
      <c r="AV441" s="1">
        <v>8468.75</v>
      </c>
      <c r="AW441">
        <v>0.60560000000000003</v>
      </c>
      <c r="AX441" s="1">
        <v>3201.22</v>
      </c>
      <c r="AY441">
        <v>0.22889999999999999</v>
      </c>
      <c r="AZ441">
        <v>778.63</v>
      </c>
      <c r="BA441">
        <v>5.57E-2</v>
      </c>
      <c r="BB441" s="1">
        <v>1535.93</v>
      </c>
      <c r="BC441">
        <v>0.10979999999999999</v>
      </c>
      <c r="BD441" s="1">
        <v>13984.53</v>
      </c>
      <c r="BE441" s="1">
        <v>5459.1</v>
      </c>
      <c r="BF441">
        <v>2.4903</v>
      </c>
      <c r="BG441">
        <v>0.49519999999999997</v>
      </c>
      <c r="BH441">
        <v>0.2137</v>
      </c>
      <c r="BI441">
        <v>0.24859999999999999</v>
      </c>
      <c r="BJ441">
        <v>2.81E-2</v>
      </c>
      <c r="BK441">
        <v>1.44E-2</v>
      </c>
    </row>
    <row r="442" spans="1:63" x14ac:dyDescent="0.25">
      <c r="A442" t="s">
        <v>441</v>
      </c>
      <c r="B442">
        <v>49288</v>
      </c>
      <c r="C442">
        <v>82.71</v>
      </c>
      <c r="D442">
        <v>14.36</v>
      </c>
      <c r="E442" s="1">
        <v>1188.0999999999999</v>
      </c>
      <c r="F442" s="1">
        <v>1193.3800000000001</v>
      </c>
      <c r="G442">
        <v>1.6999999999999999E-3</v>
      </c>
      <c r="H442">
        <v>5.9999999999999995E-4</v>
      </c>
      <c r="I442">
        <v>4.1999999999999997E-3</v>
      </c>
      <c r="J442">
        <v>5.0000000000000001E-4</v>
      </c>
      <c r="K442">
        <v>7.4000000000000003E-3</v>
      </c>
      <c r="L442">
        <v>0.97509999999999997</v>
      </c>
      <c r="M442">
        <v>1.0500000000000001E-2</v>
      </c>
      <c r="N442">
        <v>0.46910000000000002</v>
      </c>
      <c r="O442">
        <v>1.6999999999999999E-3</v>
      </c>
      <c r="P442">
        <v>0.13370000000000001</v>
      </c>
      <c r="Q442" s="1">
        <v>51269.32</v>
      </c>
      <c r="R442">
        <v>0.26100000000000001</v>
      </c>
      <c r="S442">
        <v>0.20280000000000001</v>
      </c>
      <c r="T442">
        <v>0.53620000000000001</v>
      </c>
      <c r="U442">
        <v>9.8699999999999992</v>
      </c>
      <c r="V442" s="1">
        <v>65761.89</v>
      </c>
      <c r="W442">
        <v>116.27</v>
      </c>
      <c r="X442" s="1">
        <v>110829.62</v>
      </c>
      <c r="Y442">
        <v>0.88970000000000005</v>
      </c>
      <c r="Z442">
        <v>5.4300000000000001E-2</v>
      </c>
      <c r="AA442">
        <v>5.6099999999999997E-2</v>
      </c>
      <c r="AB442">
        <v>0.1103</v>
      </c>
      <c r="AC442">
        <v>110.83</v>
      </c>
      <c r="AD442" s="1">
        <v>2725.96</v>
      </c>
      <c r="AE442">
        <v>363.5</v>
      </c>
      <c r="AF442" s="13">
        <v>98507.72</v>
      </c>
      <c r="AG442" s="79" t="s">
        <v>759</v>
      </c>
      <c r="AH442" s="1">
        <v>32378</v>
      </c>
      <c r="AI442" s="1">
        <v>47914.96</v>
      </c>
      <c r="AJ442">
        <v>33.4</v>
      </c>
      <c r="AK442">
        <v>23.58</v>
      </c>
      <c r="AL442">
        <v>24.88</v>
      </c>
      <c r="AM442">
        <v>4.59</v>
      </c>
      <c r="AN442" s="1">
        <v>1468.52</v>
      </c>
      <c r="AO442">
        <v>1.1256999999999999</v>
      </c>
      <c r="AP442" s="1">
        <v>1299.8499999999999</v>
      </c>
      <c r="AQ442" s="1">
        <v>2132</v>
      </c>
      <c r="AR442" s="1">
        <v>5583.6</v>
      </c>
      <c r="AS442">
        <v>459.1</v>
      </c>
      <c r="AT442">
        <v>273.61</v>
      </c>
      <c r="AU442" s="1">
        <v>9748.17</v>
      </c>
      <c r="AV442" s="1">
        <v>7244.87</v>
      </c>
      <c r="AW442">
        <v>0.59160000000000001</v>
      </c>
      <c r="AX442" s="1">
        <v>2769.85</v>
      </c>
      <c r="AY442">
        <v>0.22620000000000001</v>
      </c>
      <c r="AZ442" s="1">
        <v>1386.83</v>
      </c>
      <c r="BA442">
        <v>0.1133</v>
      </c>
      <c r="BB442">
        <v>843.72</v>
      </c>
      <c r="BC442">
        <v>6.8900000000000003E-2</v>
      </c>
      <c r="BD442" s="1">
        <v>12245.28</v>
      </c>
      <c r="BE442" s="1">
        <v>6758.87</v>
      </c>
      <c r="BF442">
        <v>2.6145</v>
      </c>
      <c r="BG442">
        <v>0.5081</v>
      </c>
      <c r="BH442">
        <v>0.21149999999999999</v>
      </c>
      <c r="BI442">
        <v>0.217</v>
      </c>
      <c r="BJ442">
        <v>4.48E-2</v>
      </c>
      <c r="BK442">
        <v>1.8599999999999998E-2</v>
      </c>
    </row>
    <row r="443" spans="1:63" x14ac:dyDescent="0.25">
      <c r="A443" t="s">
        <v>442</v>
      </c>
      <c r="B443">
        <v>44677</v>
      </c>
      <c r="C443">
        <v>20.95</v>
      </c>
      <c r="D443">
        <v>247.16</v>
      </c>
      <c r="E443" s="1">
        <v>5178.55</v>
      </c>
      <c r="F443" s="1">
        <v>4652.8500000000004</v>
      </c>
      <c r="G443">
        <v>1.9800000000000002E-2</v>
      </c>
      <c r="H443">
        <v>1.6000000000000001E-3</v>
      </c>
      <c r="I443">
        <v>0.28210000000000002</v>
      </c>
      <c r="J443">
        <v>1.2999999999999999E-3</v>
      </c>
      <c r="K443">
        <v>7.2999999999999995E-2</v>
      </c>
      <c r="L443">
        <v>0.54859999999999998</v>
      </c>
      <c r="M443">
        <v>7.3700000000000002E-2</v>
      </c>
      <c r="N443">
        <v>0.56379999999999997</v>
      </c>
      <c r="O443">
        <v>3.7499999999999999E-2</v>
      </c>
      <c r="P443">
        <v>0.1527</v>
      </c>
      <c r="Q443" s="1">
        <v>62031.86</v>
      </c>
      <c r="R443">
        <v>0.25259999999999999</v>
      </c>
      <c r="S443">
        <v>0.19139999999999999</v>
      </c>
      <c r="T443">
        <v>0.55600000000000005</v>
      </c>
      <c r="U443">
        <v>34.92</v>
      </c>
      <c r="V443" s="1">
        <v>83211.679999999993</v>
      </c>
      <c r="W443">
        <v>145.52000000000001</v>
      </c>
      <c r="X443" s="1">
        <v>151764.73000000001</v>
      </c>
      <c r="Y443">
        <v>0.63129999999999997</v>
      </c>
      <c r="Z443">
        <v>0.3261</v>
      </c>
      <c r="AA443">
        <v>4.2599999999999999E-2</v>
      </c>
      <c r="AB443">
        <v>0.36870000000000003</v>
      </c>
      <c r="AC443">
        <v>151.76</v>
      </c>
      <c r="AD443" s="1">
        <v>7266.95</v>
      </c>
      <c r="AE443">
        <v>741.24</v>
      </c>
      <c r="AF443" s="13">
        <v>164426.42000000001</v>
      </c>
      <c r="AG443" s="79" t="s">
        <v>759</v>
      </c>
      <c r="AH443" s="1">
        <v>30842</v>
      </c>
      <c r="AI443" s="1">
        <v>50535.73</v>
      </c>
      <c r="AJ443">
        <v>74.97</v>
      </c>
      <c r="AK443">
        <v>46.92</v>
      </c>
      <c r="AL443">
        <v>52.62</v>
      </c>
      <c r="AM443">
        <v>4.67</v>
      </c>
      <c r="AN443">
        <v>820.61</v>
      </c>
      <c r="AO443">
        <v>1.1953</v>
      </c>
      <c r="AP443" s="1">
        <v>1606.23</v>
      </c>
      <c r="AQ443" s="1">
        <v>2170.13</v>
      </c>
      <c r="AR443" s="1">
        <v>6921.03</v>
      </c>
      <c r="AS443">
        <v>726.97</v>
      </c>
      <c r="AT443">
        <v>403.63</v>
      </c>
      <c r="AU443" s="1">
        <v>11827.99</v>
      </c>
      <c r="AV443" s="1">
        <v>5080.1099999999997</v>
      </c>
      <c r="AW443">
        <v>0.36320000000000002</v>
      </c>
      <c r="AX443" s="1">
        <v>7096.48</v>
      </c>
      <c r="AY443">
        <v>0.50739999999999996</v>
      </c>
      <c r="AZ443">
        <v>846.52</v>
      </c>
      <c r="BA443">
        <v>6.0499999999999998E-2</v>
      </c>
      <c r="BB443">
        <v>962.65</v>
      </c>
      <c r="BC443">
        <v>6.88E-2</v>
      </c>
      <c r="BD443" s="1">
        <v>13985.76</v>
      </c>
      <c r="BE443" s="1">
        <v>2538.7199999999998</v>
      </c>
      <c r="BF443">
        <v>0.62570000000000003</v>
      </c>
      <c r="BG443">
        <v>0.54879999999999995</v>
      </c>
      <c r="BH443">
        <v>0.21010000000000001</v>
      </c>
      <c r="BI443">
        <v>0.19309999999999999</v>
      </c>
      <c r="BJ443">
        <v>3.04E-2</v>
      </c>
      <c r="BK443">
        <v>1.7500000000000002E-2</v>
      </c>
    </row>
    <row r="444" spans="1:63" x14ac:dyDescent="0.25">
      <c r="A444" t="s">
        <v>443</v>
      </c>
      <c r="B444">
        <v>45880</v>
      </c>
      <c r="C444">
        <v>119.19</v>
      </c>
      <c r="D444">
        <v>11.74</v>
      </c>
      <c r="E444" s="1">
        <v>1399.42</v>
      </c>
      <c r="F444" s="1">
        <v>1303.76</v>
      </c>
      <c r="G444">
        <v>2.5000000000000001E-3</v>
      </c>
      <c r="H444">
        <v>4.0000000000000002E-4</v>
      </c>
      <c r="I444">
        <v>8.8000000000000005E-3</v>
      </c>
      <c r="J444">
        <v>8.9999999999999998E-4</v>
      </c>
      <c r="K444">
        <v>1.61E-2</v>
      </c>
      <c r="L444">
        <v>0.94359999999999999</v>
      </c>
      <c r="M444">
        <v>2.7699999999999999E-2</v>
      </c>
      <c r="N444">
        <v>0.54690000000000005</v>
      </c>
      <c r="O444">
        <v>1.4E-3</v>
      </c>
      <c r="P444">
        <v>0.1474</v>
      </c>
      <c r="Q444" s="1">
        <v>49567.02</v>
      </c>
      <c r="R444">
        <v>0.29210000000000003</v>
      </c>
      <c r="S444">
        <v>0.16569999999999999</v>
      </c>
      <c r="T444">
        <v>0.54220000000000002</v>
      </c>
      <c r="U444">
        <v>10.56</v>
      </c>
      <c r="V444" s="1">
        <v>68316.36</v>
      </c>
      <c r="W444">
        <v>127.54</v>
      </c>
      <c r="X444" s="1">
        <v>123093.41</v>
      </c>
      <c r="Y444">
        <v>0.8327</v>
      </c>
      <c r="Z444">
        <v>0.1007</v>
      </c>
      <c r="AA444">
        <v>6.6600000000000006E-2</v>
      </c>
      <c r="AB444">
        <v>0.1673</v>
      </c>
      <c r="AC444">
        <v>123.09</v>
      </c>
      <c r="AD444" s="1">
        <v>3095.08</v>
      </c>
      <c r="AE444">
        <v>408.74</v>
      </c>
      <c r="AF444" s="13">
        <v>108510.31</v>
      </c>
      <c r="AG444" s="79" t="s">
        <v>759</v>
      </c>
      <c r="AH444" s="1">
        <v>30043</v>
      </c>
      <c r="AI444" s="1">
        <v>44510.25</v>
      </c>
      <c r="AJ444">
        <v>37.729999999999997</v>
      </c>
      <c r="AK444">
        <v>23.66</v>
      </c>
      <c r="AL444">
        <v>29.33</v>
      </c>
      <c r="AM444">
        <v>4.12</v>
      </c>
      <c r="AN444" s="1">
        <v>1092.4000000000001</v>
      </c>
      <c r="AO444">
        <v>1.1112</v>
      </c>
      <c r="AP444" s="1">
        <v>1421.98</v>
      </c>
      <c r="AQ444" s="1">
        <v>2225.92</v>
      </c>
      <c r="AR444" s="1">
        <v>5802.82</v>
      </c>
      <c r="AS444">
        <v>499.54</v>
      </c>
      <c r="AT444">
        <v>246.41</v>
      </c>
      <c r="AU444" s="1">
        <v>10196.67</v>
      </c>
      <c r="AV444" s="1">
        <v>7243.95</v>
      </c>
      <c r="AW444">
        <v>0.58620000000000005</v>
      </c>
      <c r="AX444" s="1">
        <v>3116.12</v>
      </c>
      <c r="AY444">
        <v>0.25219999999999998</v>
      </c>
      <c r="AZ444" s="1">
        <v>1049.49</v>
      </c>
      <c r="BA444">
        <v>8.4900000000000003E-2</v>
      </c>
      <c r="BB444">
        <v>948.51</v>
      </c>
      <c r="BC444">
        <v>7.6799999999999993E-2</v>
      </c>
      <c r="BD444" s="1">
        <v>12358.08</v>
      </c>
      <c r="BE444" s="1">
        <v>5861.12</v>
      </c>
      <c r="BF444">
        <v>2.4447000000000001</v>
      </c>
      <c r="BG444">
        <v>0.50429999999999997</v>
      </c>
      <c r="BH444">
        <v>0.2228</v>
      </c>
      <c r="BI444">
        <v>0.20960000000000001</v>
      </c>
      <c r="BJ444">
        <v>4.2200000000000001E-2</v>
      </c>
      <c r="BK444">
        <v>2.1100000000000001E-2</v>
      </c>
    </row>
    <row r="445" spans="1:63" x14ac:dyDescent="0.25">
      <c r="A445" t="s">
        <v>444</v>
      </c>
      <c r="B445">
        <v>44685</v>
      </c>
      <c r="C445">
        <v>18.329999999999998</v>
      </c>
      <c r="D445">
        <v>180.88</v>
      </c>
      <c r="E445" s="1">
        <v>3316.09</v>
      </c>
      <c r="F445" s="1">
        <v>2805.15</v>
      </c>
      <c r="G445">
        <v>3.8999999999999998E-3</v>
      </c>
      <c r="H445">
        <v>5.0000000000000001E-4</v>
      </c>
      <c r="I445">
        <v>0.18940000000000001</v>
      </c>
      <c r="J445">
        <v>1.5E-3</v>
      </c>
      <c r="K445">
        <v>4.5100000000000001E-2</v>
      </c>
      <c r="L445">
        <v>0.65159999999999996</v>
      </c>
      <c r="M445">
        <v>0.1081</v>
      </c>
      <c r="N445">
        <v>0.92510000000000003</v>
      </c>
      <c r="O445">
        <v>8.8000000000000005E-3</v>
      </c>
      <c r="P445">
        <v>0.18</v>
      </c>
      <c r="Q445" s="1">
        <v>54418.48</v>
      </c>
      <c r="R445">
        <v>0.32750000000000001</v>
      </c>
      <c r="S445">
        <v>0.1721</v>
      </c>
      <c r="T445">
        <v>0.50039999999999996</v>
      </c>
      <c r="U445">
        <v>23.05</v>
      </c>
      <c r="V445" s="1">
        <v>71521.58</v>
      </c>
      <c r="W445">
        <v>141.41999999999999</v>
      </c>
      <c r="X445" s="1">
        <v>80112.570000000007</v>
      </c>
      <c r="Y445">
        <v>0.66369999999999996</v>
      </c>
      <c r="Z445">
        <v>0.26690000000000003</v>
      </c>
      <c r="AA445">
        <v>6.9400000000000003E-2</v>
      </c>
      <c r="AB445">
        <v>0.33629999999999999</v>
      </c>
      <c r="AC445">
        <v>80.11</v>
      </c>
      <c r="AD445" s="1">
        <v>2993.55</v>
      </c>
      <c r="AE445">
        <v>408.31</v>
      </c>
      <c r="AF445" s="13">
        <v>77931.17</v>
      </c>
      <c r="AG445" s="79" t="s">
        <v>759</v>
      </c>
      <c r="AH445" s="1">
        <v>25010</v>
      </c>
      <c r="AI445" s="1">
        <v>38881.19</v>
      </c>
      <c r="AJ445">
        <v>51.66</v>
      </c>
      <c r="AK445">
        <v>35.950000000000003</v>
      </c>
      <c r="AL445">
        <v>40.06</v>
      </c>
      <c r="AM445">
        <v>4.25</v>
      </c>
      <c r="AN445">
        <v>269.64999999999998</v>
      </c>
      <c r="AO445">
        <v>1.0278</v>
      </c>
      <c r="AP445" s="1">
        <v>1543.35</v>
      </c>
      <c r="AQ445" s="1">
        <v>2317.5100000000002</v>
      </c>
      <c r="AR445" s="1">
        <v>6394.56</v>
      </c>
      <c r="AS445">
        <v>643</v>
      </c>
      <c r="AT445">
        <v>473.24</v>
      </c>
      <c r="AU445" s="1">
        <v>11371.66</v>
      </c>
      <c r="AV445" s="1">
        <v>9118.34</v>
      </c>
      <c r="AW445">
        <v>0.62390000000000001</v>
      </c>
      <c r="AX445" s="1">
        <v>3051.28</v>
      </c>
      <c r="AY445">
        <v>0.20880000000000001</v>
      </c>
      <c r="AZ445">
        <v>759.53</v>
      </c>
      <c r="BA445">
        <v>5.1999999999999998E-2</v>
      </c>
      <c r="BB445" s="1">
        <v>1685.4</v>
      </c>
      <c r="BC445">
        <v>0.1153</v>
      </c>
      <c r="BD445" s="1">
        <v>14614.55</v>
      </c>
      <c r="BE445" s="1">
        <v>5666.55</v>
      </c>
      <c r="BF445">
        <v>2.8439000000000001</v>
      </c>
      <c r="BG445">
        <v>0.4879</v>
      </c>
      <c r="BH445">
        <v>0.2044</v>
      </c>
      <c r="BI445">
        <v>0.26369999999999999</v>
      </c>
      <c r="BJ445">
        <v>2.9700000000000001E-2</v>
      </c>
      <c r="BK445">
        <v>1.43E-2</v>
      </c>
    </row>
    <row r="446" spans="1:63" x14ac:dyDescent="0.25">
      <c r="A446" t="s">
        <v>445</v>
      </c>
      <c r="B446">
        <v>44693</v>
      </c>
      <c r="C446">
        <v>27.86</v>
      </c>
      <c r="D446">
        <v>71.64</v>
      </c>
      <c r="E446" s="1">
        <v>1995.72</v>
      </c>
      <c r="F446" s="1">
        <v>1890.85</v>
      </c>
      <c r="G446">
        <v>8.9999999999999993E-3</v>
      </c>
      <c r="H446">
        <v>6.9999999999999999E-4</v>
      </c>
      <c r="I446">
        <v>4.5199999999999997E-2</v>
      </c>
      <c r="J446">
        <v>1E-3</v>
      </c>
      <c r="K446">
        <v>4.19E-2</v>
      </c>
      <c r="L446">
        <v>0.84419999999999995</v>
      </c>
      <c r="M446">
        <v>5.8000000000000003E-2</v>
      </c>
      <c r="N446">
        <v>0.53959999999999997</v>
      </c>
      <c r="O446">
        <v>8.6E-3</v>
      </c>
      <c r="P446">
        <v>0.14050000000000001</v>
      </c>
      <c r="Q446" s="1">
        <v>52612.78</v>
      </c>
      <c r="R446">
        <v>0.28460000000000002</v>
      </c>
      <c r="S446">
        <v>0.1918</v>
      </c>
      <c r="T446">
        <v>0.52359999999999995</v>
      </c>
      <c r="U446">
        <v>13.95</v>
      </c>
      <c r="V446" s="1">
        <v>74492.800000000003</v>
      </c>
      <c r="W446">
        <v>138.91</v>
      </c>
      <c r="X446" s="1">
        <v>132108.51</v>
      </c>
      <c r="Y446">
        <v>0.73799999999999999</v>
      </c>
      <c r="Z446">
        <v>0.21529999999999999</v>
      </c>
      <c r="AA446">
        <v>4.6699999999999998E-2</v>
      </c>
      <c r="AB446">
        <v>0.26200000000000001</v>
      </c>
      <c r="AC446">
        <v>132.11000000000001</v>
      </c>
      <c r="AD446" s="1">
        <v>4518.32</v>
      </c>
      <c r="AE446">
        <v>548.97</v>
      </c>
      <c r="AF446" s="13">
        <v>131346.92000000001</v>
      </c>
      <c r="AG446" s="79" t="s">
        <v>759</v>
      </c>
      <c r="AH446" s="1">
        <v>29972</v>
      </c>
      <c r="AI446" s="1">
        <v>47661.26</v>
      </c>
      <c r="AJ446">
        <v>53.41</v>
      </c>
      <c r="AK446">
        <v>32.630000000000003</v>
      </c>
      <c r="AL446">
        <v>39.950000000000003</v>
      </c>
      <c r="AM446">
        <v>4.5999999999999996</v>
      </c>
      <c r="AN446">
        <v>918.72</v>
      </c>
      <c r="AO446">
        <v>0.95220000000000005</v>
      </c>
      <c r="AP446" s="1">
        <v>1389.86</v>
      </c>
      <c r="AQ446" s="1">
        <v>1813.99</v>
      </c>
      <c r="AR446" s="1">
        <v>5832.05</v>
      </c>
      <c r="AS446">
        <v>556.72</v>
      </c>
      <c r="AT446">
        <v>274.98</v>
      </c>
      <c r="AU446" s="1">
        <v>9867.59</v>
      </c>
      <c r="AV446" s="1">
        <v>5556.79</v>
      </c>
      <c r="AW446">
        <v>0.46310000000000001</v>
      </c>
      <c r="AX446" s="1">
        <v>4177.1400000000003</v>
      </c>
      <c r="AY446">
        <v>0.34810000000000002</v>
      </c>
      <c r="AZ446" s="1">
        <v>1315.15</v>
      </c>
      <c r="BA446">
        <v>0.1096</v>
      </c>
      <c r="BB446">
        <v>950.9</v>
      </c>
      <c r="BC446">
        <v>7.9200000000000007E-2</v>
      </c>
      <c r="BD446" s="1">
        <v>11999.97</v>
      </c>
      <c r="BE446" s="1">
        <v>4118.84</v>
      </c>
      <c r="BF446">
        <v>1.2226999999999999</v>
      </c>
      <c r="BG446">
        <v>0.51500000000000001</v>
      </c>
      <c r="BH446">
        <v>0.20899999999999999</v>
      </c>
      <c r="BI446">
        <v>0.2233</v>
      </c>
      <c r="BJ446">
        <v>3.5099999999999999E-2</v>
      </c>
      <c r="BK446">
        <v>1.7600000000000001E-2</v>
      </c>
    </row>
    <row r="447" spans="1:63" x14ac:dyDescent="0.25">
      <c r="A447" t="s">
        <v>446</v>
      </c>
      <c r="B447">
        <v>50054</v>
      </c>
      <c r="C447">
        <v>23.19</v>
      </c>
      <c r="D447">
        <v>141.80000000000001</v>
      </c>
      <c r="E447" s="1">
        <v>3288.45</v>
      </c>
      <c r="F447" s="1">
        <v>3221.39</v>
      </c>
      <c r="G447">
        <v>5.1299999999999998E-2</v>
      </c>
      <c r="H447">
        <v>1E-3</v>
      </c>
      <c r="I447">
        <v>3.2099999999999997E-2</v>
      </c>
      <c r="J447">
        <v>6.9999999999999999E-4</v>
      </c>
      <c r="K447">
        <v>3.3700000000000001E-2</v>
      </c>
      <c r="L447">
        <v>0.84750000000000003</v>
      </c>
      <c r="M447">
        <v>3.3799999999999997E-2</v>
      </c>
      <c r="N447">
        <v>0.1002</v>
      </c>
      <c r="O447">
        <v>1.66E-2</v>
      </c>
      <c r="P447">
        <v>0.1018</v>
      </c>
      <c r="Q447" s="1">
        <v>68092.89</v>
      </c>
      <c r="R447">
        <v>0.22869999999999999</v>
      </c>
      <c r="S447">
        <v>0.1978</v>
      </c>
      <c r="T447">
        <v>0.57350000000000001</v>
      </c>
      <c r="U447">
        <v>18.75</v>
      </c>
      <c r="V447" s="1">
        <v>92302.15</v>
      </c>
      <c r="W447">
        <v>173.68</v>
      </c>
      <c r="X447" s="1">
        <v>238641.19</v>
      </c>
      <c r="Y447">
        <v>0.8125</v>
      </c>
      <c r="Z447">
        <v>0.16139999999999999</v>
      </c>
      <c r="AA447">
        <v>2.6200000000000001E-2</v>
      </c>
      <c r="AB447">
        <v>0.1875</v>
      </c>
      <c r="AC447">
        <v>238.64</v>
      </c>
      <c r="AD447" s="1">
        <v>9797.76</v>
      </c>
      <c r="AE447" s="1">
        <v>1120.5899999999999</v>
      </c>
      <c r="AF447" s="13">
        <v>268427.44</v>
      </c>
      <c r="AG447" s="79" t="s">
        <v>759</v>
      </c>
      <c r="AH447" s="1">
        <v>53542</v>
      </c>
      <c r="AI447" s="1">
        <v>124655.64</v>
      </c>
      <c r="AJ447">
        <v>76.52</v>
      </c>
      <c r="AK447">
        <v>40.69</v>
      </c>
      <c r="AL447">
        <v>48.98</v>
      </c>
      <c r="AM447">
        <v>5.01</v>
      </c>
      <c r="AN447" s="1">
        <v>1280.71</v>
      </c>
      <c r="AO447">
        <v>0.59389999999999998</v>
      </c>
      <c r="AP447" s="1">
        <v>1464.12</v>
      </c>
      <c r="AQ447" s="1">
        <v>2075.08</v>
      </c>
      <c r="AR447" s="1">
        <v>6989.45</v>
      </c>
      <c r="AS447">
        <v>762.41</v>
      </c>
      <c r="AT447">
        <v>428.58</v>
      </c>
      <c r="AU447" s="1">
        <v>11719.62</v>
      </c>
      <c r="AV447" s="1">
        <v>2949.51</v>
      </c>
      <c r="AW447">
        <v>0.22839999999999999</v>
      </c>
      <c r="AX447" s="1">
        <v>8684.4599999999991</v>
      </c>
      <c r="AY447">
        <v>0.6724</v>
      </c>
      <c r="AZ447">
        <v>961.33</v>
      </c>
      <c r="BA447">
        <v>7.4399999999999994E-2</v>
      </c>
      <c r="BB447">
        <v>320.70999999999998</v>
      </c>
      <c r="BC447">
        <v>2.4799999999999999E-2</v>
      </c>
      <c r="BD447" s="1">
        <v>12916</v>
      </c>
      <c r="BE447" s="1">
        <v>1283.74</v>
      </c>
      <c r="BF447">
        <v>0.1051</v>
      </c>
      <c r="BG447">
        <v>0.59370000000000001</v>
      </c>
      <c r="BH447">
        <v>0.21249999999999999</v>
      </c>
      <c r="BI447">
        <v>0.1381</v>
      </c>
      <c r="BJ447">
        <v>3.39E-2</v>
      </c>
      <c r="BK447">
        <v>2.18E-2</v>
      </c>
    </row>
    <row r="448" spans="1:63" x14ac:dyDescent="0.25">
      <c r="A448" t="s">
        <v>447</v>
      </c>
      <c r="B448">
        <v>47001</v>
      </c>
      <c r="C448">
        <v>29.95</v>
      </c>
      <c r="D448">
        <v>180.57</v>
      </c>
      <c r="E448" s="1">
        <v>5408.36</v>
      </c>
      <c r="F448" s="1">
        <v>5016.8</v>
      </c>
      <c r="G448">
        <v>1.83E-2</v>
      </c>
      <c r="H448">
        <v>1.1999999999999999E-3</v>
      </c>
      <c r="I448">
        <v>0.2341</v>
      </c>
      <c r="J448">
        <v>1.1999999999999999E-3</v>
      </c>
      <c r="K448">
        <v>5.8700000000000002E-2</v>
      </c>
      <c r="L448">
        <v>0.60850000000000004</v>
      </c>
      <c r="M448">
        <v>7.8E-2</v>
      </c>
      <c r="N448">
        <v>0.54320000000000002</v>
      </c>
      <c r="O448">
        <v>3.2000000000000001E-2</v>
      </c>
      <c r="P448">
        <v>0.1439</v>
      </c>
      <c r="Q448" s="1">
        <v>57635.4</v>
      </c>
      <c r="R448">
        <v>0.31809999999999999</v>
      </c>
      <c r="S448">
        <v>0.18609999999999999</v>
      </c>
      <c r="T448">
        <v>0.49580000000000002</v>
      </c>
      <c r="U448">
        <v>31.45</v>
      </c>
      <c r="V448" s="1">
        <v>84107.64</v>
      </c>
      <c r="W448">
        <v>168.44</v>
      </c>
      <c r="X448" s="1">
        <v>123272.99</v>
      </c>
      <c r="Y448">
        <v>0.73409999999999997</v>
      </c>
      <c r="Z448">
        <v>0.2306</v>
      </c>
      <c r="AA448">
        <v>3.5200000000000002E-2</v>
      </c>
      <c r="AB448">
        <v>0.26590000000000003</v>
      </c>
      <c r="AC448">
        <v>123.27</v>
      </c>
      <c r="AD448" s="1">
        <v>5318.53</v>
      </c>
      <c r="AE448">
        <v>671.97</v>
      </c>
      <c r="AF448" s="13">
        <v>126010.01</v>
      </c>
      <c r="AG448" s="79" t="s">
        <v>759</v>
      </c>
      <c r="AH448" s="1">
        <v>32069</v>
      </c>
      <c r="AI448" s="1">
        <v>51269.17</v>
      </c>
      <c r="AJ448">
        <v>65.53</v>
      </c>
      <c r="AK448">
        <v>43.29</v>
      </c>
      <c r="AL448">
        <v>46.94</v>
      </c>
      <c r="AM448">
        <v>5.35</v>
      </c>
      <c r="AN448">
        <v>680.59</v>
      </c>
      <c r="AO448">
        <v>1.0741000000000001</v>
      </c>
      <c r="AP448" s="1">
        <v>1318.58</v>
      </c>
      <c r="AQ448" s="1">
        <v>1986.92</v>
      </c>
      <c r="AR448" s="1">
        <v>6150.92</v>
      </c>
      <c r="AS448">
        <v>599.69000000000005</v>
      </c>
      <c r="AT448">
        <v>316.12</v>
      </c>
      <c r="AU448" s="1">
        <v>10372.24</v>
      </c>
      <c r="AV448" s="1">
        <v>5427.66</v>
      </c>
      <c r="AW448">
        <v>0.44080000000000003</v>
      </c>
      <c r="AX448" s="1">
        <v>5083.2700000000004</v>
      </c>
      <c r="AY448">
        <v>0.4128</v>
      </c>
      <c r="AZ448">
        <v>919.78</v>
      </c>
      <c r="BA448">
        <v>7.4700000000000003E-2</v>
      </c>
      <c r="BB448">
        <v>882.29</v>
      </c>
      <c r="BC448">
        <v>7.17E-2</v>
      </c>
      <c r="BD448" s="1">
        <v>12313</v>
      </c>
      <c r="BE448" s="1">
        <v>3549.98</v>
      </c>
      <c r="BF448">
        <v>0.94450000000000001</v>
      </c>
      <c r="BG448">
        <v>0.53659999999999997</v>
      </c>
      <c r="BH448">
        <v>0.21240000000000001</v>
      </c>
      <c r="BI448">
        <v>0.1988</v>
      </c>
      <c r="BJ448">
        <v>3.5200000000000002E-2</v>
      </c>
      <c r="BK448">
        <v>1.7100000000000001E-2</v>
      </c>
    </row>
    <row r="449" spans="1:63" x14ac:dyDescent="0.25">
      <c r="A449" t="s">
        <v>448</v>
      </c>
      <c r="B449">
        <v>46599</v>
      </c>
      <c r="C449">
        <v>27.71</v>
      </c>
      <c r="D449">
        <v>70.91</v>
      </c>
      <c r="E449" s="1">
        <v>1965.23</v>
      </c>
      <c r="F449" s="1">
        <v>1831.92</v>
      </c>
      <c r="G449">
        <v>1.9800000000000002E-2</v>
      </c>
      <c r="H449">
        <v>6.9999999999999999E-4</v>
      </c>
      <c r="I449">
        <v>0.23960000000000001</v>
      </c>
      <c r="J449">
        <v>6.9999999999999999E-4</v>
      </c>
      <c r="K449">
        <v>7.1400000000000005E-2</v>
      </c>
      <c r="L449">
        <v>0.60109999999999997</v>
      </c>
      <c r="M449">
        <v>6.6699999999999995E-2</v>
      </c>
      <c r="N449">
        <v>0.46279999999999999</v>
      </c>
      <c r="O449">
        <v>1.9E-2</v>
      </c>
      <c r="P449">
        <v>0.1449</v>
      </c>
      <c r="Q449" s="1">
        <v>62510.06</v>
      </c>
      <c r="R449">
        <v>0.27560000000000001</v>
      </c>
      <c r="S449">
        <v>0.1983</v>
      </c>
      <c r="T449">
        <v>0.52610000000000001</v>
      </c>
      <c r="U449">
        <v>15.63</v>
      </c>
      <c r="V449" s="1">
        <v>82603.42</v>
      </c>
      <c r="W449">
        <v>122.76</v>
      </c>
      <c r="X449" s="1">
        <v>188498.13</v>
      </c>
      <c r="Y449">
        <v>0.67390000000000005</v>
      </c>
      <c r="Z449">
        <v>0.29370000000000002</v>
      </c>
      <c r="AA449">
        <v>3.2399999999999998E-2</v>
      </c>
      <c r="AB449">
        <v>0.3261</v>
      </c>
      <c r="AC449">
        <v>188.5</v>
      </c>
      <c r="AD449" s="1">
        <v>8573.91</v>
      </c>
      <c r="AE449">
        <v>890.04</v>
      </c>
      <c r="AF449" s="13">
        <v>187442.52</v>
      </c>
      <c r="AG449" s="79" t="s">
        <v>759</v>
      </c>
      <c r="AH449" s="1">
        <v>33478</v>
      </c>
      <c r="AI449" s="1">
        <v>54794.45</v>
      </c>
      <c r="AJ449">
        <v>69.77</v>
      </c>
      <c r="AK449">
        <v>42.23</v>
      </c>
      <c r="AL449">
        <v>47.8</v>
      </c>
      <c r="AM449">
        <v>4.79</v>
      </c>
      <c r="AN449" s="1">
        <v>1586.7</v>
      </c>
      <c r="AO449">
        <v>1.1471</v>
      </c>
      <c r="AP449" s="1">
        <v>1813.61</v>
      </c>
      <c r="AQ449" s="1">
        <v>2255.6999999999998</v>
      </c>
      <c r="AR449" s="1">
        <v>7211.45</v>
      </c>
      <c r="AS449">
        <v>806.52</v>
      </c>
      <c r="AT449">
        <v>397.53</v>
      </c>
      <c r="AU449" s="1">
        <v>12484.8</v>
      </c>
      <c r="AV449" s="1">
        <v>4379.91</v>
      </c>
      <c r="AW449">
        <v>0.3019</v>
      </c>
      <c r="AX449" s="1">
        <v>8262.8700000000008</v>
      </c>
      <c r="AY449">
        <v>0.56950000000000001</v>
      </c>
      <c r="AZ449" s="1">
        <v>1018.51</v>
      </c>
      <c r="BA449">
        <v>7.0199999999999999E-2</v>
      </c>
      <c r="BB449">
        <v>848.22</v>
      </c>
      <c r="BC449">
        <v>5.8500000000000003E-2</v>
      </c>
      <c r="BD449" s="1">
        <v>14509.51</v>
      </c>
      <c r="BE449" s="1">
        <v>2013.13</v>
      </c>
      <c r="BF449">
        <v>0.38900000000000001</v>
      </c>
      <c r="BG449">
        <v>0.5554</v>
      </c>
      <c r="BH449">
        <v>0.21149999999999999</v>
      </c>
      <c r="BI449">
        <v>0.1769</v>
      </c>
      <c r="BJ449">
        <v>3.5099999999999999E-2</v>
      </c>
      <c r="BK449">
        <v>2.1100000000000001E-2</v>
      </c>
    </row>
    <row r="450" spans="1:63" x14ac:dyDescent="0.25">
      <c r="A450" t="s">
        <v>449</v>
      </c>
      <c r="B450">
        <v>48439</v>
      </c>
      <c r="C450">
        <v>97.19</v>
      </c>
      <c r="D450">
        <v>8.4600000000000009</v>
      </c>
      <c r="E450">
        <v>821.86</v>
      </c>
      <c r="F450">
        <v>759.68</v>
      </c>
      <c r="G450">
        <v>2.8999999999999998E-3</v>
      </c>
      <c r="H450">
        <v>1.1000000000000001E-3</v>
      </c>
      <c r="I450">
        <v>5.7000000000000002E-3</v>
      </c>
      <c r="J450">
        <v>6.9999999999999999E-4</v>
      </c>
      <c r="K450">
        <v>2.3699999999999999E-2</v>
      </c>
      <c r="L450">
        <v>0.94389999999999996</v>
      </c>
      <c r="M450">
        <v>2.1999999999999999E-2</v>
      </c>
      <c r="N450">
        <v>0.44750000000000001</v>
      </c>
      <c r="O450">
        <v>2.5000000000000001E-3</v>
      </c>
      <c r="P450">
        <v>0.13819999999999999</v>
      </c>
      <c r="Q450" s="1">
        <v>49011.43</v>
      </c>
      <c r="R450">
        <v>0.36120000000000002</v>
      </c>
      <c r="S450">
        <v>0.15129999999999999</v>
      </c>
      <c r="T450">
        <v>0.48749999999999999</v>
      </c>
      <c r="U450">
        <v>7.81</v>
      </c>
      <c r="V450" s="1">
        <v>62062.32</v>
      </c>
      <c r="W450">
        <v>101.16</v>
      </c>
      <c r="X450" s="1">
        <v>171456.81</v>
      </c>
      <c r="Y450">
        <v>0.83579999999999999</v>
      </c>
      <c r="Z450">
        <v>9.3700000000000006E-2</v>
      </c>
      <c r="AA450">
        <v>7.0400000000000004E-2</v>
      </c>
      <c r="AB450">
        <v>0.16420000000000001</v>
      </c>
      <c r="AC450">
        <v>171.46</v>
      </c>
      <c r="AD450" s="1">
        <v>4485.67</v>
      </c>
      <c r="AE450">
        <v>517.96</v>
      </c>
      <c r="AF450" s="13">
        <v>140634.65</v>
      </c>
      <c r="AG450" s="79" t="s">
        <v>759</v>
      </c>
      <c r="AH450" s="1">
        <v>32487</v>
      </c>
      <c r="AI450" s="1">
        <v>51679.68</v>
      </c>
      <c r="AJ450">
        <v>41.86</v>
      </c>
      <c r="AK450">
        <v>24.92</v>
      </c>
      <c r="AL450">
        <v>30.87</v>
      </c>
      <c r="AM450">
        <v>4.34</v>
      </c>
      <c r="AN450" s="1">
        <v>1415.24</v>
      </c>
      <c r="AO450">
        <v>1.3636999999999999</v>
      </c>
      <c r="AP450" s="1">
        <v>1620.51</v>
      </c>
      <c r="AQ450" s="1">
        <v>2192.16</v>
      </c>
      <c r="AR450" s="1">
        <v>6021.44</v>
      </c>
      <c r="AS450">
        <v>551.57000000000005</v>
      </c>
      <c r="AT450">
        <v>305.17</v>
      </c>
      <c r="AU450" s="1">
        <v>10690.87</v>
      </c>
      <c r="AV450" s="1">
        <v>6393.18</v>
      </c>
      <c r="AW450">
        <v>0.46650000000000003</v>
      </c>
      <c r="AX450" s="1">
        <v>5014.26</v>
      </c>
      <c r="AY450">
        <v>0.3659</v>
      </c>
      <c r="AZ450" s="1">
        <v>1462.86</v>
      </c>
      <c r="BA450">
        <v>0.10680000000000001</v>
      </c>
      <c r="BB450">
        <v>833.18</v>
      </c>
      <c r="BC450">
        <v>6.08E-2</v>
      </c>
      <c r="BD450" s="1">
        <v>13703.48</v>
      </c>
      <c r="BE450" s="1">
        <v>4711.13</v>
      </c>
      <c r="BF450">
        <v>1.4535</v>
      </c>
      <c r="BG450">
        <v>0.498</v>
      </c>
      <c r="BH450">
        <v>0.21060000000000001</v>
      </c>
      <c r="BI450">
        <v>0.2273</v>
      </c>
      <c r="BJ450">
        <v>3.9699999999999999E-2</v>
      </c>
      <c r="BK450">
        <v>2.4500000000000001E-2</v>
      </c>
    </row>
    <row r="451" spans="1:63" x14ac:dyDescent="0.25">
      <c r="A451" t="s">
        <v>450</v>
      </c>
      <c r="B451">
        <v>47506</v>
      </c>
      <c r="C451">
        <v>87.76</v>
      </c>
      <c r="D451">
        <v>7.5</v>
      </c>
      <c r="E451">
        <v>658.58</v>
      </c>
      <c r="F451">
        <v>651.08000000000004</v>
      </c>
      <c r="G451">
        <v>2.3E-3</v>
      </c>
      <c r="H451">
        <v>4.0000000000000002E-4</v>
      </c>
      <c r="I451">
        <v>3.5999999999999999E-3</v>
      </c>
      <c r="J451">
        <v>1.6999999999999999E-3</v>
      </c>
      <c r="K451">
        <v>1.6199999999999999E-2</v>
      </c>
      <c r="L451">
        <v>0.96179999999999999</v>
      </c>
      <c r="M451">
        <v>1.4E-2</v>
      </c>
      <c r="N451">
        <v>0.40410000000000001</v>
      </c>
      <c r="O451">
        <v>1.1999999999999999E-3</v>
      </c>
      <c r="P451">
        <v>0.14030000000000001</v>
      </c>
      <c r="Q451" s="1">
        <v>48564.19</v>
      </c>
      <c r="R451">
        <v>0.29239999999999999</v>
      </c>
      <c r="S451">
        <v>0.16520000000000001</v>
      </c>
      <c r="T451">
        <v>0.54239999999999999</v>
      </c>
      <c r="U451">
        <v>6.63</v>
      </c>
      <c r="V451" s="1">
        <v>61165.25</v>
      </c>
      <c r="W451">
        <v>95.77</v>
      </c>
      <c r="X451" s="1">
        <v>150858.49</v>
      </c>
      <c r="Y451">
        <v>0.90129999999999999</v>
      </c>
      <c r="Z451">
        <v>4.53E-2</v>
      </c>
      <c r="AA451">
        <v>5.33E-2</v>
      </c>
      <c r="AB451">
        <v>9.8699999999999996E-2</v>
      </c>
      <c r="AC451">
        <v>150.86000000000001</v>
      </c>
      <c r="AD451" s="1">
        <v>3602.85</v>
      </c>
      <c r="AE451">
        <v>474.45</v>
      </c>
      <c r="AF451" s="13">
        <v>117734.22</v>
      </c>
      <c r="AG451" s="79" t="s">
        <v>759</v>
      </c>
      <c r="AH451" s="1">
        <v>32421</v>
      </c>
      <c r="AI451" s="1">
        <v>49398.879999999997</v>
      </c>
      <c r="AJ451">
        <v>36.020000000000003</v>
      </c>
      <c r="AK451">
        <v>22.95</v>
      </c>
      <c r="AL451">
        <v>26.07</v>
      </c>
      <c r="AM451">
        <v>4.7300000000000004</v>
      </c>
      <c r="AN451" s="1">
        <v>1497.4</v>
      </c>
      <c r="AO451">
        <v>1.4477</v>
      </c>
      <c r="AP451" s="1">
        <v>1641.73</v>
      </c>
      <c r="AQ451" s="1">
        <v>2244.75</v>
      </c>
      <c r="AR451" s="1">
        <v>5784.08</v>
      </c>
      <c r="AS451">
        <v>483.63</v>
      </c>
      <c r="AT451">
        <v>252.86</v>
      </c>
      <c r="AU451" s="1">
        <v>10407.06</v>
      </c>
      <c r="AV451" s="1">
        <v>7013.68</v>
      </c>
      <c r="AW451">
        <v>0.52229999999999999</v>
      </c>
      <c r="AX451" s="1">
        <v>3961.98</v>
      </c>
      <c r="AY451">
        <v>0.29499999999999998</v>
      </c>
      <c r="AZ451" s="1">
        <v>1594.92</v>
      </c>
      <c r="BA451">
        <v>0.1188</v>
      </c>
      <c r="BB451">
        <v>858.16</v>
      </c>
      <c r="BC451">
        <v>6.3899999999999998E-2</v>
      </c>
      <c r="BD451" s="1">
        <v>13428.74</v>
      </c>
      <c r="BE451" s="1">
        <v>6270.45</v>
      </c>
      <c r="BF451">
        <v>2.1427</v>
      </c>
      <c r="BG451">
        <v>0.50990000000000002</v>
      </c>
      <c r="BH451">
        <v>0.20610000000000001</v>
      </c>
      <c r="BI451">
        <v>0.22509999999999999</v>
      </c>
      <c r="BJ451">
        <v>3.9100000000000003E-2</v>
      </c>
      <c r="BK451">
        <v>1.9800000000000002E-2</v>
      </c>
    </row>
    <row r="452" spans="1:63" x14ac:dyDescent="0.25">
      <c r="A452" t="s">
        <v>451</v>
      </c>
      <c r="B452">
        <v>46474</v>
      </c>
      <c r="C452">
        <v>97.71</v>
      </c>
      <c r="D452">
        <v>13.8</v>
      </c>
      <c r="E452" s="1">
        <v>1348.2</v>
      </c>
      <c r="F452" s="1">
        <v>1249.44</v>
      </c>
      <c r="G452">
        <v>3.2000000000000002E-3</v>
      </c>
      <c r="H452">
        <v>4.0000000000000002E-4</v>
      </c>
      <c r="I452">
        <v>6.3E-3</v>
      </c>
      <c r="J452">
        <v>8.0000000000000004E-4</v>
      </c>
      <c r="K452">
        <v>1.54E-2</v>
      </c>
      <c r="L452">
        <v>0.95309999999999995</v>
      </c>
      <c r="M452">
        <v>2.0799999999999999E-2</v>
      </c>
      <c r="N452">
        <v>0.5151</v>
      </c>
      <c r="O452">
        <v>5.7999999999999996E-3</v>
      </c>
      <c r="P452">
        <v>0.1419</v>
      </c>
      <c r="Q452" s="1">
        <v>49881.54</v>
      </c>
      <c r="R452">
        <v>0.29199999999999998</v>
      </c>
      <c r="S452">
        <v>0.16550000000000001</v>
      </c>
      <c r="T452">
        <v>0.54249999999999998</v>
      </c>
      <c r="U452">
        <v>10.210000000000001</v>
      </c>
      <c r="V452" s="1">
        <v>67693.02</v>
      </c>
      <c r="W452">
        <v>126.69</v>
      </c>
      <c r="X452" s="1">
        <v>129617.09</v>
      </c>
      <c r="Y452">
        <v>0.81569999999999998</v>
      </c>
      <c r="Z452">
        <v>0.1153</v>
      </c>
      <c r="AA452">
        <v>6.9000000000000006E-2</v>
      </c>
      <c r="AB452">
        <v>0.18429999999999999</v>
      </c>
      <c r="AC452">
        <v>129.62</v>
      </c>
      <c r="AD452" s="1">
        <v>3542.55</v>
      </c>
      <c r="AE452">
        <v>437.26</v>
      </c>
      <c r="AF452" s="13">
        <v>115681.15</v>
      </c>
      <c r="AG452" s="79" t="s">
        <v>759</v>
      </c>
      <c r="AH452" s="1">
        <v>30043</v>
      </c>
      <c r="AI452" s="1">
        <v>45796.94</v>
      </c>
      <c r="AJ452">
        <v>39.85</v>
      </c>
      <c r="AK452">
        <v>25.64</v>
      </c>
      <c r="AL452">
        <v>30.48</v>
      </c>
      <c r="AM452">
        <v>4.16</v>
      </c>
      <c r="AN452" s="1">
        <v>1108.94</v>
      </c>
      <c r="AO452">
        <v>1.1194999999999999</v>
      </c>
      <c r="AP452" s="1">
        <v>1378.49</v>
      </c>
      <c r="AQ452" s="1">
        <v>2178.33</v>
      </c>
      <c r="AR452" s="1">
        <v>5807.35</v>
      </c>
      <c r="AS452">
        <v>528.22</v>
      </c>
      <c r="AT452">
        <v>257.52</v>
      </c>
      <c r="AU452" s="1">
        <v>10149.92</v>
      </c>
      <c r="AV452" s="1">
        <v>6923.95</v>
      </c>
      <c r="AW452">
        <v>0.55569999999999997</v>
      </c>
      <c r="AX452" s="1">
        <v>3533.1</v>
      </c>
      <c r="AY452">
        <v>0.28360000000000002</v>
      </c>
      <c r="AZ452" s="1">
        <v>1055.02</v>
      </c>
      <c r="BA452">
        <v>8.4699999999999998E-2</v>
      </c>
      <c r="BB452">
        <v>946.89</v>
      </c>
      <c r="BC452">
        <v>7.5999999999999998E-2</v>
      </c>
      <c r="BD452" s="1">
        <v>12458.96</v>
      </c>
      <c r="BE452" s="1">
        <v>5557.25</v>
      </c>
      <c r="BF452">
        <v>2.0558000000000001</v>
      </c>
      <c r="BG452">
        <v>0.50800000000000001</v>
      </c>
      <c r="BH452">
        <v>0.22120000000000001</v>
      </c>
      <c r="BI452">
        <v>0.20699999999999999</v>
      </c>
      <c r="BJ452">
        <v>4.07E-2</v>
      </c>
      <c r="BK452">
        <v>2.3099999999999999E-2</v>
      </c>
    </row>
    <row r="453" spans="1:63" x14ac:dyDescent="0.25">
      <c r="A453" t="s">
        <v>452</v>
      </c>
      <c r="B453">
        <v>46078</v>
      </c>
      <c r="C453">
        <v>61.9</v>
      </c>
      <c r="D453">
        <v>22.22</v>
      </c>
      <c r="E453" s="1">
        <v>1375.42</v>
      </c>
      <c r="F453" s="1">
        <v>1300.24</v>
      </c>
      <c r="G453">
        <v>4.1999999999999997E-3</v>
      </c>
      <c r="H453">
        <v>4.0000000000000002E-4</v>
      </c>
      <c r="I453">
        <v>2.53E-2</v>
      </c>
      <c r="J453">
        <v>1.4E-3</v>
      </c>
      <c r="K453">
        <v>1.4500000000000001E-2</v>
      </c>
      <c r="L453">
        <v>0.90880000000000005</v>
      </c>
      <c r="M453">
        <v>4.5499999999999999E-2</v>
      </c>
      <c r="N453">
        <v>0.85909999999999997</v>
      </c>
      <c r="O453">
        <v>1.5E-3</v>
      </c>
      <c r="P453">
        <v>0.17269999999999999</v>
      </c>
      <c r="Q453" s="1">
        <v>51209.58</v>
      </c>
      <c r="R453">
        <v>0.33929999999999999</v>
      </c>
      <c r="S453">
        <v>0.15809999999999999</v>
      </c>
      <c r="T453">
        <v>0.50260000000000005</v>
      </c>
      <c r="U453">
        <v>10.85</v>
      </c>
      <c r="V453" s="1">
        <v>70961.149999999994</v>
      </c>
      <c r="W453">
        <v>122.92</v>
      </c>
      <c r="X453" s="1">
        <v>91359.26</v>
      </c>
      <c r="Y453">
        <v>0.73080000000000001</v>
      </c>
      <c r="Z453">
        <v>0.182</v>
      </c>
      <c r="AA453">
        <v>8.72E-2</v>
      </c>
      <c r="AB453">
        <v>0.26919999999999999</v>
      </c>
      <c r="AC453">
        <v>91.36</v>
      </c>
      <c r="AD453" s="1">
        <v>2673.61</v>
      </c>
      <c r="AE453">
        <v>356.38</v>
      </c>
      <c r="AF453" s="13">
        <v>80641.11</v>
      </c>
      <c r="AG453" s="79" t="s">
        <v>759</v>
      </c>
      <c r="AH453" s="1">
        <v>27995</v>
      </c>
      <c r="AI453" s="1">
        <v>41250.11</v>
      </c>
      <c r="AJ453">
        <v>39.69</v>
      </c>
      <c r="AK453">
        <v>26.48</v>
      </c>
      <c r="AL453">
        <v>30.59</v>
      </c>
      <c r="AM453">
        <v>3.79</v>
      </c>
      <c r="AN453">
        <v>659.16</v>
      </c>
      <c r="AO453">
        <v>0.91390000000000005</v>
      </c>
      <c r="AP453" s="1">
        <v>1537.12</v>
      </c>
      <c r="AQ453" s="1">
        <v>2276.11</v>
      </c>
      <c r="AR453" s="1">
        <v>6379.47</v>
      </c>
      <c r="AS453">
        <v>513.36</v>
      </c>
      <c r="AT453">
        <v>385.11</v>
      </c>
      <c r="AU453" s="1">
        <v>11091.18</v>
      </c>
      <c r="AV453" s="1">
        <v>8543.7199999999993</v>
      </c>
      <c r="AW453">
        <v>0.62880000000000003</v>
      </c>
      <c r="AX453" s="1">
        <v>2450.0300000000002</v>
      </c>
      <c r="AY453">
        <v>0.18029999999999999</v>
      </c>
      <c r="AZ453">
        <v>971.83</v>
      </c>
      <c r="BA453">
        <v>7.1499999999999994E-2</v>
      </c>
      <c r="BB453" s="1">
        <v>1621.4</v>
      </c>
      <c r="BC453">
        <v>0.1193</v>
      </c>
      <c r="BD453" s="1">
        <v>13586.99</v>
      </c>
      <c r="BE453" s="1">
        <v>6893.78</v>
      </c>
      <c r="BF453">
        <v>3.2408000000000001</v>
      </c>
      <c r="BG453">
        <v>0.50560000000000005</v>
      </c>
      <c r="BH453">
        <v>0.23169999999999999</v>
      </c>
      <c r="BI453">
        <v>0.21229999999999999</v>
      </c>
      <c r="BJ453">
        <v>3.2000000000000001E-2</v>
      </c>
      <c r="BK453">
        <v>1.84E-2</v>
      </c>
    </row>
    <row r="454" spans="1:63" x14ac:dyDescent="0.25">
      <c r="A454" t="s">
        <v>453</v>
      </c>
      <c r="B454">
        <v>45591</v>
      </c>
      <c r="C454">
        <v>60.05</v>
      </c>
      <c r="D454">
        <v>20.46</v>
      </c>
      <c r="E454" s="1">
        <v>1228.81</v>
      </c>
      <c r="F454" s="1">
        <v>1156.8699999999999</v>
      </c>
      <c r="G454">
        <v>2.7000000000000001E-3</v>
      </c>
      <c r="H454">
        <v>5.0000000000000001E-4</v>
      </c>
      <c r="I454">
        <v>8.0000000000000002E-3</v>
      </c>
      <c r="J454">
        <v>1.1999999999999999E-3</v>
      </c>
      <c r="K454">
        <v>1.3899999999999999E-2</v>
      </c>
      <c r="L454">
        <v>0.94769999999999999</v>
      </c>
      <c r="M454">
        <v>2.6100000000000002E-2</v>
      </c>
      <c r="N454">
        <v>0.48870000000000002</v>
      </c>
      <c r="O454">
        <v>8.0000000000000004E-4</v>
      </c>
      <c r="P454">
        <v>0.1419</v>
      </c>
      <c r="Q454" s="1">
        <v>50410.36</v>
      </c>
      <c r="R454">
        <v>0.30370000000000003</v>
      </c>
      <c r="S454">
        <v>0.15759999999999999</v>
      </c>
      <c r="T454">
        <v>0.53869999999999996</v>
      </c>
      <c r="U454">
        <v>8.44</v>
      </c>
      <c r="V454" s="1">
        <v>69535.240000000005</v>
      </c>
      <c r="W454">
        <v>139.81</v>
      </c>
      <c r="X454" s="1">
        <v>119143.77</v>
      </c>
      <c r="Y454">
        <v>0.86599999999999999</v>
      </c>
      <c r="Z454">
        <v>8.1500000000000003E-2</v>
      </c>
      <c r="AA454">
        <v>5.2499999999999998E-2</v>
      </c>
      <c r="AB454">
        <v>0.13400000000000001</v>
      </c>
      <c r="AC454">
        <v>119.14</v>
      </c>
      <c r="AD454" s="1">
        <v>3169.48</v>
      </c>
      <c r="AE454">
        <v>449.37</v>
      </c>
      <c r="AF454" s="13">
        <v>111105.97</v>
      </c>
      <c r="AG454" s="79" t="s">
        <v>759</v>
      </c>
      <c r="AH454" s="1">
        <v>31071</v>
      </c>
      <c r="AI454" s="1">
        <v>47175.21</v>
      </c>
      <c r="AJ454">
        <v>42.46</v>
      </c>
      <c r="AK454">
        <v>25.63</v>
      </c>
      <c r="AL454">
        <v>31.37</v>
      </c>
      <c r="AM454">
        <v>4.2699999999999996</v>
      </c>
      <c r="AN454">
        <v>568.54</v>
      </c>
      <c r="AO454">
        <v>0.92120000000000002</v>
      </c>
      <c r="AP454" s="1">
        <v>1399.13</v>
      </c>
      <c r="AQ454" s="1">
        <v>2064.12</v>
      </c>
      <c r="AR454" s="1">
        <v>5414.64</v>
      </c>
      <c r="AS454">
        <v>450.85</v>
      </c>
      <c r="AT454">
        <v>258.45999999999998</v>
      </c>
      <c r="AU454" s="1">
        <v>9587.2099999999991</v>
      </c>
      <c r="AV454" s="1">
        <v>6711.43</v>
      </c>
      <c r="AW454">
        <v>0.5766</v>
      </c>
      <c r="AX454" s="1">
        <v>2873.27</v>
      </c>
      <c r="AY454">
        <v>0.24690000000000001</v>
      </c>
      <c r="AZ454" s="1">
        <v>1216.69</v>
      </c>
      <c r="BA454">
        <v>0.1045</v>
      </c>
      <c r="BB454">
        <v>837.37</v>
      </c>
      <c r="BC454">
        <v>7.1900000000000006E-2</v>
      </c>
      <c r="BD454" s="1">
        <v>11638.75</v>
      </c>
      <c r="BE454" s="1">
        <v>5379.25</v>
      </c>
      <c r="BF454">
        <v>1.8926000000000001</v>
      </c>
      <c r="BG454">
        <v>0.50319999999999998</v>
      </c>
      <c r="BH454">
        <v>0.2175</v>
      </c>
      <c r="BI454">
        <v>0.2261</v>
      </c>
      <c r="BJ454">
        <v>3.6499999999999998E-2</v>
      </c>
      <c r="BK454">
        <v>1.67E-2</v>
      </c>
    </row>
    <row r="455" spans="1:63" x14ac:dyDescent="0.25">
      <c r="A455" t="s">
        <v>454</v>
      </c>
      <c r="B455">
        <v>48447</v>
      </c>
      <c r="C455">
        <v>86.38</v>
      </c>
      <c r="D455">
        <v>21.79</v>
      </c>
      <c r="E455" s="1">
        <v>1882.55</v>
      </c>
      <c r="F455" s="1">
        <v>1845.5</v>
      </c>
      <c r="G455">
        <v>8.0999999999999996E-3</v>
      </c>
      <c r="H455">
        <v>8.9999999999999998E-4</v>
      </c>
      <c r="I455">
        <v>1.35E-2</v>
      </c>
      <c r="J455">
        <v>1.4E-3</v>
      </c>
      <c r="K455">
        <v>3.2599999999999997E-2</v>
      </c>
      <c r="L455">
        <v>0.91220000000000001</v>
      </c>
      <c r="M455">
        <v>3.1399999999999997E-2</v>
      </c>
      <c r="N455">
        <v>0.36509999999999998</v>
      </c>
      <c r="O455">
        <v>8.8999999999999999E-3</v>
      </c>
      <c r="P455">
        <v>0.13250000000000001</v>
      </c>
      <c r="Q455" s="1">
        <v>54275.93</v>
      </c>
      <c r="R455">
        <v>0.27739999999999998</v>
      </c>
      <c r="S455">
        <v>0.16139999999999999</v>
      </c>
      <c r="T455">
        <v>0.56110000000000004</v>
      </c>
      <c r="U455">
        <v>13.8</v>
      </c>
      <c r="V455" s="1">
        <v>72105.490000000005</v>
      </c>
      <c r="W455">
        <v>132.31</v>
      </c>
      <c r="X455" s="1">
        <v>152563.04999999999</v>
      </c>
      <c r="Y455">
        <v>0.77690000000000003</v>
      </c>
      <c r="Z455">
        <v>0.1741</v>
      </c>
      <c r="AA455">
        <v>4.9099999999999998E-2</v>
      </c>
      <c r="AB455">
        <v>0.22309999999999999</v>
      </c>
      <c r="AC455">
        <v>152.56</v>
      </c>
      <c r="AD455" s="1">
        <v>4754.47</v>
      </c>
      <c r="AE455">
        <v>550.02</v>
      </c>
      <c r="AF455" s="13">
        <v>144356.57999999999</v>
      </c>
      <c r="AG455" s="79" t="s">
        <v>759</v>
      </c>
      <c r="AH455" s="1">
        <v>33508</v>
      </c>
      <c r="AI455" s="1">
        <v>54458.25</v>
      </c>
      <c r="AJ455">
        <v>47.54</v>
      </c>
      <c r="AK455">
        <v>28.73</v>
      </c>
      <c r="AL455">
        <v>34.83</v>
      </c>
      <c r="AM455">
        <v>4.43</v>
      </c>
      <c r="AN455" s="1">
        <v>1405.1</v>
      </c>
      <c r="AO455">
        <v>1.04</v>
      </c>
      <c r="AP455" s="1">
        <v>1255.57</v>
      </c>
      <c r="AQ455" s="1">
        <v>1827.41</v>
      </c>
      <c r="AR455" s="1">
        <v>5651.44</v>
      </c>
      <c r="AS455">
        <v>482.48</v>
      </c>
      <c r="AT455">
        <v>307.88</v>
      </c>
      <c r="AU455" s="1">
        <v>9524.7900000000009</v>
      </c>
      <c r="AV455" s="1">
        <v>4723.99</v>
      </c>
      <c r="AW455">
        <v>0.42030000000000001</v>
      </c>
      <c r="AX455" s="1">
        <v>4593.97</v>
      </c>
      <c r="AY455">
        <v>0.40870000000000001</v>
      </c>
      <c r="AZ455" s="1">
        <v>1224.99</v>
      </c>
      <c r="BA455">
        <v>0.109</v>
      </c>
      <c r="BB455">
        <v>696.41</v>
      </c>
      <c r="BC455">
        <v>6.2E-2</v>
      </c>
      <c r="BD455" s="1">
        <v>11239.37</v>
      </c>
      <c r="BE455" s="1">
        <v>3693.48</v>
      </c>
      <c r="BF455">
        <v>0.94079999999999997</v>
      </c>
      <c r="BG455">
        <v>0.54730000000000001</v>
      </c>
      <c r="BH455">
        <v>0.21829999999999999</v>
      </c>
      <c r="BI455">
        <v>0.18240000000000001</v>
      </c>
      <c r="BJ455">
        <v>3.4200000000000001E-2</v>
      </c>
      <c r="BK455">
        <v>1.77E-2</v>
      </c>
    </row>
    <row r="456" spans="1:63" x14ac:dyDescent="0.25">
      <c r="A456" t="s">
        <v>455</v>
      </c>
      <c r="B456">
        <v>46482</v>
      </c>
      <c r="C456">
        <v>176.95</v>
      </c>
      <c r="D456">
        <v>11.38</v>
      </c>
      <c r="E456" s="1">
        <v>2013.02</v>
      </c>
      <c r="F456" s="1">
        <v>1862.95</v>
      </c>
      <c r="G456">
        <v>4.7999999999999996E-3</v>
      </c>
      <c r="H456">
        <v>5.9999999999999995E-4</v>
      </c>
      <c r="I456">
        <v>1.15E-2</v>
      </c>
      <c r="J456">
        <v>1.1999999999999999E-3</v>
      </c>
      <c r="K456">
        <v>1.37E-2</v>
      </c>
      <c r="L456">
        <v>0.94359999999999999</v>
      </c>
      <c r="M456">
        <v>2.46E-2</v>
      </c>
      <c r="N456">
        <v>0.51119999999999999</v>
      </c>
      <c r="O456">
        <v>3.8E-3</v>
      </c>
      <c r="P456">
        <v>0.15579999999999999</v>
      </c>
      <c r="Q456" s="1">
        <v>51182.92</v>
      </c>
      <c r="R456">
        <v>0.28739999999999999</v>
      </c>
      <c r="S456">
        <v>0.18190000000000001</v>
      </c>
      <c r="T456">
        <v>0.53069999999999995</v>
      </c>
      <c r="U456">
        <v>14.51</v>
      </c>
      <c r="V456" s="1">
        <v>70289.61</v>
      </c>
      <c r="W456">
        <v>134.09</v>
      </c>
      <c r="X456" s="1">
        <v>193162.2</v>
      </c>
      <c r="Y456">
        <v>0.6008</v>
      </c>
      <c r="Z456">
        <v>0.19700000000000001</v>
      </c>
      <c r="AA456">
        <v>0.20219999999999999</v>
      </c>
      <c r="AB456">
        <v>0.3992</v>
      </c>
      <c r="AC456">
        <v>193.16</v>
      </c>
      <c r="AD456" s="1">
        <v>5609.13</v>
      </c>
      <c r="AE456">
        <v>475.51</v>
      </c>
      <c r="AF456" s="13">
        <v>169107.85</v>
      </c>
      <c r="AG456" s="79" t="s">
        <v>759</v>
      </c>
      <c r="AH456" s="1">
        <v>31544</v>
      </c>
      <c r="AI456" s="1">
        <v>53297.53</v>
      </c>
      <c r="AJ456">
        <v>39.229999999999997</v>
      </c>
      <c r="AK456">
        <v>26.15</v>
      </c>
      <c r="AL456">
        <v>29.68</v>
      </c>
      <c r="AM456">
        <v>4.12</v>
      </c>
      <c r="AN456">
        <v>806.65</v>
      </c>
      <c r="AO456">
        <v>0.87970000000000004</v>
      </c>
      <c r="AP456" s="1">
        <v>1487.47</v>
      </c>
      <c r="AQ456" s="1">
        <v>2166.11</v>
      </c>
      <c r="AR456" s="1">
        <v>6049.49</v>
      </c>
      <c r="AS456">
        <v>495.13</v>
      </c>
      <c r="AT456">
        <v>385.76</v>
      </c>
      <c r="AU456" s="1">
        <v>10583.97</v>
      </c>
      <c r="AV456" s="1">
        <v>5815.83</v>
      </c>
      <c r="AW456">
        <v>0.43980000000000002</v>
      </c>
      <c r="AX456" s="1">
        <v>5189.9799999999996</v>
      </c>
      <c r="AY456">
        <v>0.39240000000000003</v>
      </c>
      <c r="AZ456" s="1">
        <v>1154.48</v>
      </c>
      <c r="BA456">
        <v>8.7300000000000003E-2</v>
      </c>
      <c r="BB456" s="1">
        <v>1064.28</v>
      </c>
      <c r="BC456">
        <v>8.0500000000000002E-2</v>
      </c>
      <c r="BD456" s="1">
        <v>13224.57</v>
      </c>
      <c r="BE456" s="1">
        <v>3843.94</v>
      </c>
      <c r="BF456">
        <v>0.99170000000000003</v>
      </c>
      <c r="BG456">
        <v>0.505</v>
      </c>
      <c r="BH456">
        <v>0.2364</v>
      </c>
      <c r="BI456">
        <v>0.1983</v>
      </c>
      <c r="BJ456">
        <v>3.6299999999999999E-2</v>
      </c>
      <c r="BK456">
        <v>2.4E-2</v>
      </c>
    </row>
    <row r="457" spans="1:63" x14ac:dyDescent="0.25">
      <c r="A457" t="s">
        <v>456</v>
      </c>
      <c r="B457">
        <v>47514</v>
      </c>
      <c r="C457">
        <v>99.76</v>
      </c>
      <c r="D457">
        <v>9.61</v>
      </c>
      <c r="E457">
        <v>958.81</v>
      </c>
      <c r="F457">
        <v>948.88</v>
      </c>
      <c r="G457">
        <v>1.8E-3</v>
      </c>
      <c r="H457">
        <v>2.0000000000000001E-4</v>
      </c>
      <c r="I457">
        <v>4.5999999999999999E-3</v>
      </c>
      <c r="J457">
        <v>1E-3</v>
      </c>
      <c r="K457">
        <v>1.6799999999999999E-2</v>
      </c>
      <c r="L457">
        <v>0.95479999999999998</v>
      </c>
      <c r="M457">
        <v>2.0799999999999999E-2</v>
      </c>
      <c r="N457">
        <v>0.37840000000000001</v>
      </c>
      <c r="O457">
        <v>1.6000000000000001E-3</v>
      </c>
      <c r="P457">
        <v>0.1389</v>
      </c>
      <c r="Q457" s="1">
        <v>51024.24</v>
      </c>
      <c r="R457">
        <v>0.28210000000000002</v>
      </c>
      <c r="S457">
        <v>0.16650000000000001</v>
      </c>
      <c r="T457">
        <v>0.5514</v>
      </c>
      <c r="U457">
        <v>8.7899999999999991</v>
      </c>
      <c r="V457" s="1">
        <v>62270.71</v>
      </c>
      <c r="W457">
        <v>105.6</v>
      </c>
      <c r="X457" s="1">
        <v>136707.47</v>
      </c>
      <c r="Y457">
        <v>0.91679999999999995</v>
      </c>
      <c r="Z457">
        <v>4.4600000000000001E-2</v>
      </c>
      <c r="AA457">
        <v>3.8600000000000002E-2</v>
      </c>
      <c r="AB457">
        <v>8.3199999999999996E-2</v>
      </c>
      <c r="AC457">
        <v>136.71</v>
      </c>
      <c r="AD457" s="1">
        <v>3180.03</v>
      </c>
      <c r="AE457">
        <v>426.59</v>
      </c>
      <c r="AF457" s="13">
        <v>112243.89</v>
      </c>
      <c r="AG457" s="79" t="s">
        <v>759</v>
      </c>
      <c r="AH457" s="1">
        <v>32729</v>
      </c>
      <c r="AI457" s="1">
        <v>48575.24</v>
      </c>
      <c r="AJ457">
        <v>33.799999999999997</v>
      </c>
      <c r="AK457">
        <v>22.76</v>
      </c>
      <c r="AL457">
        <v>26.45</v>
      </c>
      <c r="AM457">
        <v>4.5999999999999996</v>
      </c>
      <c r="AN457" s="1">
        <v>1213.27</v>
      </c>
      <c r="AO457">
        <v>1.3955</v>
      </c>
      <c r="AP457" s="1">
        <v>1393.05</v>
      </c>
      <c r="AQ457" s="1">
        <v>2064.0700000000002</v>
      </c>
      <c r="AR457" s="1">
        <v>5839.2</v>
      </c>
      <c r="AS457">
        <v>418.94</v>
      </c>
      <c r="AT457">
        <v>293.06</v>
      </c>
      <c r="AU457" s="1">
        <v>10008.32</v>
      </c>
      <c r="AV457" s="1">
        <v>6915.48</v>
      </c>
      <c r="AW457">
        <v>0.54920000000000002</v>
      </c>
      <c r="AX457" s="1">
        <v>3534.72</v>
      </c>
      <c r="AY457">
        <v>0.28070000000000001</v>
      </c>
      <c r="AZ457" s="1">
        <v>1397.26</v>
      </c>
      <c r="BA457">
        <v>0.111</v>
      </c>
      <c r="BB457">
        <v>744.97</v>
      </c>
      <c r="BC457">
        <v>5.9200000000000003E-2</v>
      </c>
      <c r="BD457" s="1">
        <v>12592.44</v>
      </c>
      <c r="BE457" s="1">
        <v>6162.4</v>
      </c>
      <c r="BF457">
        <v>2.3652000000000002</v>
      </c>
      <c r="BG457">
        <v>0.52380000000000004</v>
      </c>
      <c r="BH457">
        <v>0.2165</v>
      </c>
      <c r="BI457">
        <v>0.19439999999999999</v>
      </c>
      <c r="BJ457">
        <v>3.9800000000000002E-2</v>
      </c>
      <c r="BK457">
        <v>2.5399999999999999E-2</v>
      </c>
    </row>
    <row r="458" spans="1:63" x14ac:dyDescent="0.25">
      <c r="A458" t="s">
        <v>457</v>
      </c>
      <c r="B458">
        <v>47894</v>
      </c>
      <c r="C458">
        <v>42</v>
      </c>
      <c r="D458">
        <v>93.28</v>
      </c>
      <c r="E458" s="1">
        <v>3917.94</v>
      </c>
      <c r="F458" s="1">
        <v>3734.11</v>
      </c>
      <c r="G458">
        <v>1.67E-2</v>
      </c>
      <c r="H458">
        <v>5.9999999999999995E-4</v>
      </c>
      <c r="I458">
        <v>4.4499999999999998E-2</v>
      </c>
      <c r="J458">
        <v>1.4E-3</v>
      </c>
      <c r="K458">
        <v>4.1000000000000002E-2</v>
      </c>
      <c r="L458">
        <v>0.85829999999999995</v>
      </c>
      <c r="M458">
        <v>3.7600000000000001E-2</v>
      </c>
      <c r="N458">
        <v>0.23139999999999999</v>
      </c>
      <c r="O458">
        <v>1.7399999999999999E-2</v>
      </c>
      <c r="P458">
        <v>0.1174</v>
      </c>
      <c r="Q458" s="1">
        <v>59152.32</v>
      </c>
      <c r="R458">
        <v>0.26500000000000001</v>
      </c>
      <c r="S458">
        <v>0.20349999999999999</v>
      </c>
      <c r="T458">
        <v>0.53149999999999997</v>
      </c>
      <c r="U458">
        <v>22</v>
      </c>
      <c r="V458" s="1">
        <v>82952.09</v>
      </c>
      <c r="W458">
        <v>174.68</v>
      </c>
      <c r="X458" s="1">
        <v>164665.35</v>
      </c>
      <c r="Y458">
        <v>0.80100000000000005</v>
      </c>
      <c r="Z458">
        <v>0.1547</v>
      </c>
      <c r="AA458">
        <v>4.4400000000000002E-2</v>
      </c>
      <c r="AB458">
        <v>0.19900000000000001</v>
      </c>
      <c r="AC458">
        <v>164.67</v>
      </c>
      <c r="AD458" s="1">
        <v>6236.43</v>
      </c>
      <c r="AE458">
        <v>779.39</v>
      </c>
      <c r="AF458" s="13">
        <v>169023.41</v>
      </c>
      <c r="AG458" s="79" t="s">
        <v>759</v>
      </c>
      <c r="AH458" s="1">
        <v>41210</v>
      </c>
      <c r="AI458" s="1">
        <v>68263.72</v>
      </c>
      <c r="AJ458">
        <v>59.42</v>
      </c>
      <c r="AK458">
        <v>37.53</v>
      </c>
      <c r="AL458">
        <v>39.36</v>
      </c>
      <c r="AM458">
        <v>4.63</v>
      </c>
      <c r="AN458" s="1">
        <v>1353.83</v>
      </c>
      <c r="AO458">
        <v>0.83069999999999999</v>
      </c>
      <c r="AP458" s="1">
        <v>1228.47</v>
      </c>
      <c r="AQ458" s="1">
        <v>1897.44</v>
      </c>
      <c r="AR458" s="1">
        <v>5825.62</v>
      </c>
      <c r="AS458">
        <v>580.96</v>
      </c>
      <c r="AT458">
        <v>282.64</v>
      </c>
      <c r="AU458" s="1">
        <v>9815.1299999999992</v>
      </c>
      <c r="AV458" s="1">
        <v>4027.8</v>
      </c>
      <c r="AW458">
        <v>0.36549999999999999</v>
      </c>
      <c r="AX458" s="1">
        <v>5742.59</v>
      </c>
      <c r="AY458">
        <v>0.5212</v>
      </c>
      <c r="AZ458">
        <v>770.23</v>
      </c>
      <c r="BA458">
        <v>6.9900000000000004E-2</v>
      </c>
      <c r="BB458">
        <v>478.38</v>
      </c>
      <c r="BC458">
        <v>4.3400000000000001E-2</v>
      </c>
      <c r="BD458" s="1">
        <v>11019</v>
      </c>
      <c r="BE458" s="1">
        <v>2548.88</v>
      </c>
      <c r="BF458">
        <v>0.4471</v>
      </c>
      <c r="BG458">
        <v>0.56459999999999999</v>
      </c>
      <c r="BH458">
        <v>0.221</v>
      </c>
      <c r="BI458">
        <v>0.16300000000000001</v>
      </c>
      <c r="BJ458">
        <v>3.5099999999999999E-2</v>
      </c>
      <c r="BK458">
        <v>1.6299999999999999E-2</v>
      </c>
    </row>
    <row r="459" spans="1:63" x14ac:dyDescent="0.25">
      <c r="A459" t="s">
        <v>458</v>
      </c>
      <c r="B459">
        <v>48090</v>
      </c>
      <c r="C459">
        <v>79.86</v>
      </c>
      <c r="D459">
        <v>10.25</v>
      </c>
      <c r="E459">
        <v>818.2</v>
      </c>
      <c r="F459">
        <v>795.36</v>
      </c>
      <c r="G459">
        <v>3.3E-3</v>
      </c>
      <c r="H459">
        <v>1E-4</v>
      </c>
      <c r="I459">
        <v>5.7999999999999996E-3</v>
      </c>
      <c r="J459">
        <v>1.5E-3</v>
      </c>
      <c r="K459">
        <v>4.6800000000000001E-2</v>
      </c>
      <c r="L459">
        <v>0.9194</v>
      </c>
      <c r="M459">
        <v>2.3199999999999998E-2</v>
      </c>
      <c r="N459">
        <v>0.4108</v>
      </c>
      <c r="O459">
        <v>4.8999999999999998E-3</v>
      </c>
      <c r="P459">
        <v>0.14199999999999999</v>
      </c>
      <c r="Q459" s="1">
        <v>50046.46</v>
      </c>
      <c r="R459">
        <v>0.33350000000000002</v>
      </c>
      <c r="S459">
        <v>0.16</v>
      </c>
      <c r="T459">
        <v>0.50649999999999995</v>
      </c>
      <c r="U459">
        <v>8.56</v>
      </c>
      <c r="V459" s="1">
        <v>59999.99</v>
      </c>
      <c r="W459">
        <v>92.31</v>
      </c>
      <c r="X459" s="1">
        <v>135884.57999999999</v>
      </c>
      <c r="Y459">
        <v>0.91220000000000001</v>
      </c>
      <c r="Z459">
        <v>4.9700000000000001E-2</v>
      </c>
      <c r="AA459">
        <v>3.8100000000000002E-2</v>
      </c>
      <c r="AB459">
        <v>8.7800000000000003E-2</v>
      </c>
      <c r="AC459">
        <v>135.88</v>
      </c>
      <c r="AD459" s="1">
        <v>3201.27</v>
      </c>
      <c r="AE459">
        <v>424.35</v>
      </c>
      <c r="AF459" s="13">
        <v>111198.1</v>
      </c>
      <c r="AG459" s="79" t="s">
        <v>759</v>
      </c>
      <c r="AH459" s="1">
        <v>32727</v>
      </c>
      <c r="AI459" s="1">
        <v>47659.96</v>
      </c>
      <c r="AJ459">
        <v>37.65</v>
      </c>
      <c r="AK459">
        <v>22.7</v>
      </c>
      <c r="AL459">
        <v>28.43</v>
      </c>
      <c r="AM459">
        <v>4.4400000000000004</v>
      </c>
      <c r="AN459" s="1">
        <v>1205.75</v>
      </c>
      <c r="AO459">
        <v>1.5411999999999999</v>
      </c>
      <c r="AP459" s="1">
        <v>1441.09</v>
      </c>
      <c r="AQ459" s="1">
        <v>2093.65</v>
      </c>
      <c r="AR459" s="1">
        <v>6119.47</v>
      </c>
      <c r="AS459">
        <v>471.38</v>
      </c>
      <c r="AT459">
        <v>295.33999999999997</v>
      </c>
      <c r="AU459" s="1">
        <v>10420.93</v>
      </c>
      <c r="AV459" s="1">
        <v>7204.62</v>
      </c>
      <c r="AW459">
        <v>0.55020000000000002</v>
      </c>
      <c r="AX459" s="1">
        <v>3810.53</v>
      </c>
      <c r="AY459">
        <v>0.29099999999999998</v>
      </c>
      <c r="AZ459" s="1">
        <v>1276.1099999999999</v>
      </c>
      <c r="BA459">
        <v>9.74E-2</v>
      </c>
      <c r="BB459">
        <v>803.82</v>
      </c>
      <c r="BC459">
        <v>6.1400000000000003E-2</v>
      </c>
      <c r="BD459" s="1">
        <v>13095.08</v>
      </c>
      <c r="BE459" s="1">
        <v>6191.55</v>
      </c>
      <c r="BF459">
        <v>2.4051999999999998</v>
      </c>
      <c r="BG459">
        <v>0.52390000000000003</v>
      </c>
      <c r="BH459">
        <v>0.21829999999999999</v>
      </c>
      <c r="BI459">
        <v>0.1986</v>
      </c>
      <c r="BJ459">
        <v>3.6200000000000003E-2</v>
      </c>
      <c r="BK459">
        <v>2.3E-2</v>
      </c>
    </row>
    <row r="460" spans="1:63" x14ac:dyDescent="0.25">
      <c r="A460" t="s">
        <v>459</v>
      </c>
      <c r="B460">
        <v>47944</v>
      </c>
      <c r="C460">
        <v>196.71</v>
      </c>
      <c r="D460">
        <v>8.31</v>
      </c>
      <c r="E460" s="1">
        <v>1634.03</v>
      </c>
      <c r="F460" s="1">
        <v>1525.78</v>
      </c>
      <c r="G460">
        <v>2.7000000000000001E-3</v>
      </c>
      <c r="H460">
        <v>5.0000000000000001E-4</v>
      </c>
      <c r="I460">
        <v>8.6E-3</v>
      </c>
      <c r="J460">
        <v>1.1000000000000001E-3</v>
      </c>
      <c r="K460">
        <v>0.01</v>
      </c>
      <c r="L460">
        <v>0.95889999999999997</v>
      </c>
      <c r="M460">
        <v>1.83E-2</v>
      </c>
      <c r="N460">
        <v>0.53059999999999996</v>
      </c>
      <c r="O460">
        <v>1.5900000000000001E-2</v>
      </c>
      <c r="P460">
        <v>0.15160000000000001</v>
      </c>
      <c r="Q460" s="1">
        <v>49902.6</v>
      </c>
      <c r="R460">
        <v>0.29849999999999999</v>
      </c>
      <c r="S460">
        <v>0.17749999999999999</v>
      </c>
      <c r="T460">
        <v>0.52400000000000002</v>
      </c>
      <c r="U460">
        <v>12.18</v>
      </c>
      <c r="V460" s="1">
        <v>68850.77</v>
      </c>
      <c r="W460">
        <v>129.33000000000001</v>
      </c>
      <c r="X460" s="1">
        <v>203962.3</v>
      </c>
      <c r="Y460">
        <v>0.57040000000000002</v>
      </c>
      <c r="Z460">
        <v>0.18840000000000001</v>
      </c>
      <c r="AA460">
        <v>0.24110000000000001</v>
      </c>
      <c r="AB460">
        <v>0.42959999999999998</v>
      </c>
      <c r="AC460">
        <v>203.96</v>
      </c>
      <c r="AD460" s="1">
        <v>5549.94</v>
      </c>
      <c r="AE460">
        <v>417.01</v>
      </c>
      <c r="AF460" s="13">
        <v>167780</v>
      </c>
      <c r="AG460" s="79" t="s">
        <v>759</v>
      </c>
      <c r="AH460" s="1">
        <v>31981</v>
      </c>
      <c r="AI460" s="1">
        <v>54034.34</v>
      </c>
      <c r="AJ460">
        <v>35.380000000000003</v>
      </c>
      <c r="AK460">
        <v>24.19</v>
      </c>
      <c r="AL460">
        <v>27.65</v>
      </c>
      <c r="AM460">
        <v>3.95</v>
      </c>
      <c r="AN460">
        <v>539.04999999999995</v>
      </c>
      <c r="AO460">
        <v>0.82099999999999995</v>
      </c>
      <c r="AP460" s="1">
        <v>1526.6</v>
      </c>
      <c r="AQ460" s="1">
        <v>2381.4699999999998</v>
      </c>
      <c r="AR460" s="1">
        <v>6125.92</v>
      </c>
      <c r="AS460">
        <v>506.19</v>
      </c>
      <c r="AT460">
        <v>381.54</v>
      </c>
      <c r="AU460" s="1">
        <v>10921.72</v>
      </c>
      <c r="AV460" s="1">
        <v>6225.4</v>
      </c>
      <c r="AW460">
        <v>0.4607</v>
      </c>
      <c r="AX460" s="1">
        <v>5013.91</v>
      </c>
      <c r="AY460">
        <v>0.37109999999999999</v>
      </c>
      <c r="AZ460" s="1">
        <v>1091.1400000000001</v>
      </c>
      <c r="BA460">
        <v>8.0699999999999994E-2</v>
      </c>
      <c r="BB460" s="1">
        <v>1182.1500000000001</v>
      </c>
      <c r="BC460">
        <v>8.7499999999999994E-2</v>
      </c>
      <c r="BD460" s="1">
        <v>13512.6</v>
      </c>
      <c r="BE460" s="1">
        <v>4486.59</v>
      </c>
      <c r="BF460">
        <v>1.1497999999999999</v>
      </c>
      <c r="BG460">
        <v>0.49419999999999997</v>
      </c>
      <c r="BH460">
        <v>0.2455</v>
      </c>
      <c r="BI460">
        <v>0.1953</v>
      </c>
      <c r="BJ460">
        <v>3.8699999999999998E-2</v>
      </c>
      <c r="BK460">
        <v>2.63E-2</v>
      </c>
    </row>
    <row r="461" spans="1:63" x14ac:dyDescent="0.25">
      <c r="A461" t="s">
        <v>460</v>
      </c>
      <c r="B461">
        <v>44701</v>
      </c>
      <c r="C461">
        <v>25.57</v>
      </c>
      <c r="D461">
        <v>150.72999999999999</v>
      </c>
      <c r="E461" s="1">
        <v>3854.43</v>
      </c>
      <c r="F461" s="1">
        <v>3766.63</v>
      </c>
      <c r="G461">
        <v>4.2900000000000001E-2</v>
      </c>
      <c r="H461">
        <v>8.9999999999999998E-4</v>
      </c>
      <c r="I461">
        <v>2.75E-2</v>
      </c>
      <c r="J461">
        <v>1E-3</v>
      </c>
      <c r="K461">
        <v>3.4500000000000003E-2</v>
      </c>
      <c r="L461">
        <v>0.86029999999999995</v>
      </c>
      <c r="M461">
        <v>3.2899999999999999E-2</v>
      </c>
      <c r="N461">
        <v>0.14360000000000001</v>
      </c>
      <c r="O461">
        <v>1.8800000000000001E-2</v>
      </c>
      <c r="P461">
        <v>0.10970000000000001</v>
      </c>
      <c r="Q461" s="1">
        <v>66162.399999999994</v>
      </c>
      <c r="R461">
        <v>0.26290000000000002</v>
      </c>
      <c r="S461">
        <v>0.1933</v>
      </c>
      <c r="T461">
        <v>0.54379999999999995</v>
      </c>
      <c r="U461">
        <v>22.62</v>
      </c>
      <c r="V461" s="1">
        <v>85772.09</v>
      </c>
      <c r="W461">
        <v>168.32</v>
      </c>
      <c r="X461" s="1">
        <v>228059.17</v>
      </c>
      <c r="Y461">
        <v>0.79449999999999998</v>
      </c>
      <c r="Z461">
        <v>0.1827</v>
      </c>
      <c r="AA461">
        <v>2.2800000000000001E-2</v>
      </c>
      <c r="AB461">
        <v>0.20549999999999999</v>
      </c>
      <c r="AC461">
        <v>228.06</v>
      </c>
      <c r="AD461" s="1">
        <v>9362.23</v>
      </c>
      <c r="AE461" s="1">
        <v>1076.5999999999999</v>
      </c>
      <c r="AF461" s="13">
        <v>243494.14</v>
      </c>
      <c r="AG461" s="79" t="s">
        <v>759</v>
      </c>
      <c r="AH461" s="1">
        <v>50899</v>
      </c>
      <c r="AI461" s="1">
        <v>92597.53</v>
      </c>
      <c r="AJ461">
        <v>74.61</v>
      </c>
      <c r="AK461">
        <v>40.57</v>
      </c>
      <c r="AL461">
        <v>46.77</v>
      </c>
      <c r="AM461">
        <v>4.87</v>
      </c>
      <c r="AN461" s="1">
        <v>1280.71</v>
      </c>
      <c r="AO461">
        <v>0.68149999999999999</v>
      </c>
      <c r="AP461" s="1">
        <v>1439.43</v>
      </c>
      <c r="AQ461" s="1">
        <v>2050.09</v>
      </c>
      <c r="AR461" s="1">
        <v>6887.69</v>
      </c>
      <c r="AS461">
        <v>750.95</v>
      </c>
      <c r="AT461">
        <v>350.33</v>
      </c>
      <c r="AU461" s="1">
        <v>11478.48</v>
      </c>
      <c r="AV461" s="1">
        <v>3043.76</v>
      </c>
      <c r="AW461">
        <v>0.2429</v>
      </c>
      <c r="AX461" s="1">
        <v>8269.15</v>
      </c>
      <c r="AY461">
        <v>0.66</v>
      </c>
      <c r="AZ461">
        <v>834.66</v>
      </c>
      <c r="BA461">
        <v>6.6600000000000006E-2</v>
      </c>
      <c r="BB461">
        <v>381.94</v>
      </c>
      <c r="BC461">
        <v>3.0499999999999999E-2</v>
      </c>
      <c r="BD461" s="1">
        <v>12529.51</v>
      </c>
      <c r="BE461" s="1">
        <v>1440.68</v>
      </c>
      <c r="BF461">
        <v>0.14949999999999999</v>
      </c>
      <c r="BG461">
        <v>0.59360000000000002</v>
      </c>
      <c r="BH461">
        <v>0.22900000000000001</v>
      </c>
      <c r="BI461">
        <v>0.12470000000000001</v>
      </c>
      <c r="BJ461">
        <v>3.3099999999999997E-2</v>
      </c>
      <c r="BK461">
        <v>1.95E-2</v>
      </c>
    </row>
    <row r="462" spans="1:63" x14ac:dyDescent="0.25">
      <c r="A462" t="s">
        <v>461</v>
      </c>
      <c r="B462">
        <v>47308</v>
      </c>
      <c r="C462">
        <v>146.62</v>
      </c>
      <c r="D462">
        <v>12.61</v>
      </c>
      <c r="E462" s="1">
        <v>1848.67</v>
      </c>
      <c r="F462" s="1">
        <v>1696.78</v>
      </c>
      <c r="G462">
        <v>5.4999999999999997E-3</v>
      </c>
      <c r="H462">
        <v>6.9999999999999999E-4</v>
      </c>
      <c r="I462">
        <v>1.3899999999999999E-2</v>
      </c>
      <c r="J462">
        <v>1.1999999999999999E-3</v>
      </c>
      <c r="K462">
        <v>1.7600000000000001E-2</v>
      </c>
      <c r="L462">
        <v>0.93540000000000001</v>
      </c>
      <c r="M462">
        <v>2.5600000000000001E-2</v>
      </c>
      <c r="N462">
        <v>0.5212</v>
      </c>
      <c r="O462">
        <v>5.7000000000000002E-3</v>
      </c>
      <c r="P462">
        <v>0.14990000000000001</v>
      </c>
      <c r="Q462" s="1">
        <v>51672.52</v>
      </c>
      <c r="R462">
        <v>0.26869999999999999</v>
      </c>
      <c r="S462">
        <v>0.1825</v>
      </c>
      <c r="T462">
        <v>0.54890000000000005</v>
      </c>
      <c r="U462">
        <v>13.77</v>
      </c>
      <c r="V462" s="1">
        <v>70754.09</v>
      </c>
      <c r="W462">
        <v>129.74</v>
      </c>
      <c r="X462" s="1">
        <v>178875.42</v>
      </c>
      <c r="Y462">
        <v>0.61990000000000001</v>
      </c>
      <c r="Z462">
        <v>0.20419999999999999</v>
      </c>
      <c r="AA462">
        <v>0.1759</v>
      </c>
      <c r="AB462">
        <v>0.38009999999999999</v>
      </c>
      <c r="AC462">
        <v>178.88</v>
      </c>
      <c r="AD462" s="1">
        <v>5051.0200000000004</v>
      </c>
      <c r="AE462">
        <v>476.24</v>
      </c>
      <c r="AF462" s="13">
        <v>153401.70000000001</v>
      </c>
      <c r="AG462" s="79" t="s">
        <v>759</v>
      </c>
      <c r="AH462" s="1">
        <v>30147</v>
      </c>
      <c r="AI462" s="1">
        <v>50368.19</v>
      </c>
      <c r="AJ462">
        <v>37.020000000000003</v>
      </c>
      <c r="AK462">
        <v>26.32</v>
      </c>
      <c r="AL462">
        <v>28.69</v>
      </c>
      <c r="AM462">
        <v>4.2300000000000004</v>
      </c>
      <c r="AN462">
        <v>681.02</v>
      </c>
      <c r="AO462">
        <v>0.92659999999999998</v>
      </c>
      <c r="AP462" s="1">
        <v>1455.5</v>
      </c>
      <c r="AQ462" s="1">
        <v>2135.6799999999998</v>
      </c>
      <c r="AR462" s="1">
        <v>6012.97</v>
      </c>
      <c r="AS462">
        <v>520.4</v>
      </c>
      <c r="AT462">
        <v>341.55</v>
      </c>
      <c r="AU462" s="1">
        <v>10466.1</v>
      </c>
      <c r="AV462" s="1">
        <v>5990.55</v>
      </c>
      <c r="AW462">
        <v>0.4627</v>
      </c>
      <c r="AX462" s="1">
        <v>4720.07</v>
      </c>
      <c r="AY462">
        <v>0.36459999999999998</v>
      </c>
      <c r="AZ462" s="1">
        <v>1139.79</v>
      </c>
      <c r="BA462">
        <v>8.7999999999999995E-2</v>
      </c>
      <c r="BB462" s="1">
        <v>1096.02</v>
      </c>
      <c r="BC462">
        <v>8.4699999999999998E-2</v>
      </c>
      <c r="BD462" s="1">
        <v>12946.43</v>
      </c>
      <c r="BE462" s="1">
        <v>4025.32</v>
      </c>
      <c r="BF462">
        <v>1.145</v>
      </c>
      <c r="BG462">
        <v>0.50480000000000003</v>
      </c>
      <c r="BH462">
        <v>0.23250000000000001</v>
      </c>
      <c r="BI462">
        <v>0.20399999999999999</v>
      </c>
      <c r="BJ462">
        <v>3.49E-2</v>
      </c>
      <c r="BK462">
        <v>2.3699999999999999E-2</v>
      </c>
    </row>
    <row r="463" spans="1:63" x14ac:dyDescent="0.25">
      <c r="A463" t="s">
        <v>462</v>
      </c>
      <c r="B463">
        <v>49213</v>
      </c>
      <c r="C463">
        <v>65.48</v>
      </c>
      <c r="D463">
        <v>22.86</v>
      </c>
      <c r="E463" s="1">
        <v>1496.63</v>
      </c>
      <c r="F463" s="1">
        <v>1439.82</v>
      </c>
      <c r="G463">
        <v>7.3000000000000001E-3</v>
      </c>
      <c r="H463">
        <v>5.9999999999999995E-4</v>
      </c>
      <c r="I463">
        <v>8.0999999999999996E-3</v>
      </c>
      <c r="J463">
        <v>1.8E-3</v>
      </c>
      <c r="K463">
        <v>2.0299999999999999E-2</v>
      </c>
      <c r="L463">
        <v>0.9365</v>
      </c>
      <c r="M463">
        <v>2.52E-2</v>
      </c>
      <c r="N463">
        <v>0.30859999999999999</v>
      </c>
      <c r="O463">
        <v>4.7999999999999996E-3</v>
      </c>
      <c r="P463">
        <v>0.1108</v>
      </c>
      <c r="Q463" s="1">
        <v>53301.05</v>
      </c>
      <c r="R463">
        <v>0.3034</v>
      </c>
      <c r="S463">
        <v>0.1845</v>
      </c>
      <c r="T463">
        <v>0.5121</v>
      </c>
      <c r="U463">
        <v>12.2</v>
      </c>
      <c r="V463" s="1">
        <v>68420.2</v>
      </c>
      <c r="W463">
        <v>118.89</v>
      </c>
      <c r="X463" s="1">
        <v>165794.32</v>
      </c>
      <c r="Y463">
        <v>0.79690000000000005</v>
      </c>
      <c r="Z463">
        <v>0.1394</v>
      </c>
      <c r="AA463">
        <v>6.3700000000000007E-2</v>
      </c>
      <c r="AB463">
        <v>0.2031</v>
      </c>
      <c r="AC463">
        <v>165.79</v>
      </c>
      <c r="AD463" s="1">
        <v>5098.18</v>
      </c>
      <c r="AE463">
        <v>593.30999999999995</v>
      </c>
      <c r="AF463" s="13">
        <v>163170.93</v>
      </c>
      <c r="AG463" s="79" t="s">
        <v>759</v>
      </c>
      <c r="AH463" s="1">
        <v>35557</v>
      </c>
      <c r="AI463" s="1">
        <v>56697.59</v>
      </c>
      <c r="AJ463">
        <v>46.69</v>
      </c>
      <c r="AK463">
        <v>28.96</v>
      </c>
      <c r="AL463">
        <v>31.29</v>
      </c>
      <c r="AM463">
        <v>4.4400000000000004</v>
      </c>
      <c r="AN463" s="1">
        <v>1619.88</v>
      </c>
      <c r="AO463">
        <v>1.0186999999999999</v>
      </c>
      <c r="AP463" s="1">
        <v>1321.03</v>
      </c>
      <c r="AQ463" s="1">
        <v>1823.94</v>
      </c>
      <c r="AR463" s="1">
        <v>5705.08</v>
      </c>
      <c r="AS463">
        <v>436.6</v>
      </c>
      <c r="AT463">
        <v>289.62</v>
      </c>
      <c r="AU463" s="1">
        <v>9576.27</v>
      </c>
      <c r="AV463" s="1">
        <v>4645.46</v>
      </c>
      <c r="AW463">
        <v>0.39789999999999998</v>
      </c>
      <c r="AX463" s="1">
        <v>5165.95</v>
      </c>
      <c r="AY463">
        <v>0.4425</v>
      </c>
      <c r="AZ463" s="1">
        <v>1235.42</v>
      </c>
      <c r="BA463">
        <v>0.10580000000000001</v>
      </c>
      <c r="BB463">
        <v>628.27</v>
      </c>
      <c r="BC463">
        <v>5.3800000000000001E-2</v>
      </c>
      <c r="BD463" s="1">
        <v>11675.1</v>
      </c>
      <c r="BE463" s="1">
        <v>3405.08</v>
      </c>
      <c r="BF463">
        <v>0.76419999999999999</v>
      </c>
      <c r="BG463">
        <v>0.54</v>
      </c>
      <c r="BH463">
        <v>0.20610000000000001</v>
      </c>
      <c r="BI463">
        <v>0.20069999999999999</v>
      </c>
      <c r="BJ463">
        <v>3.5200000000000002E-2</v>
      </c>
      <c r="BK463">
        <v>1.7999999999999999E-2</v>
      </c>
    </row>
    <row r="464" spans="1:63" x14ac:dyDescent="0.25">
      <c r="A464" t="s">
        <v>463</v>
      </c>
      <c r="B464">
        <v>46144</v>
      </c>
      <c r="C464">
        <v>76.67</v>
      </c>
      <c r="D464">
        <v>26.31</v>
      </c>
      <c r="E464" s="1">
        <v>2016.93</v>
      </c>
      <c r="F464" s="1">
        <v>1997.55</v>
      </c>
      <c r="G464">
        <v>4.5999999999999999E-3</v>
      </c>
      <c r="H464">
        <v>2.0000000000000001E-4</v>
      </c>
      <c r="I464">
        <v>6.6E-3</v>
      </c>
      <c r="J464">
        <v>8.9999999999999998E-4</v>
      </c>
      <c r="K464">
        <v>1.21E-2</v>
      </c>
      <c r="L464">
        <v>0.95660000000000001</v>
      </c>
      <c r="M464">
        <v>1.9E-2</v>
      </c>
      <c r="N464">
        <v>0.30030000000000001</v>
      </c>
      <c r="O464">
        <v>2.5000000000000001E-3</v>
      </c>
      <c r="P464">
        <v>0.1171</v>
      </c>
      <c r="Q464" s="1">
        <v>55145.23</v>
      </c>
      <c r="R464">
        <v>0.28870000000000001</v>
      </c>
      <c r="S464">
        <v>0.17560000000000001</v>
      </c>
      <c r="T464">
        <v>0.53569999999999995</v>
      </c>
      <c r="U464">
        <v>13.48</v>
      </c>
      <c r="V464" s="1">
        <v>76531.149999999994</v>
      </c>
      <c r="W464">
        <v>145.69</v>
      </c>
      <c r="X464" s="1">
        <v>141199.41</v>
      </c>
      <c r="Y464">
        <v>0.83689999999999998</v>
      </c>
      <c r="Z464">
        <v>8.8400000000000006E-2</v>
      </c>
      <c r="AA464">
        <v>7.4700000000000003E-2</v>
      </c>
      <c r="AB464">
        <v>0.16309999999999999</v>
      </c>
      <c r="AC464">
        <v>141.19999999999999</v>
      </c>
      <c r="AD464" s="1">
        <v>4012.38</v>
      </c>
      <c r="AE464">
        <v>522.33000000000004</v>
      </c>
      <c r="AF464" s="13">
        <v>137782.75</v>
      </c>
      <c r="AG464" s="79" t="s">
        <v>759</v>
      </c>
      <c r="AH464" s="1">
        <v>36664</v>
      </c>
      <c r="AI464" s="1">
        <v>58087.92</v>
      </c>
      <c r="AJ464">
        <v>46.58</v>
      </c>
      <c r="AK464">
        <v>27.66</v>
      </c>
      <c r="AL464">
        <v>30.48</v>
      </c>
      <c r="AM464">
        <v>4.8</v>
      </c>
      <c r="AN464" s="1">
        <v>1539.79</v>
      </c>
      <c r="AO464">
        <v>0.98319999999999996</v>
      </c>
      <c r="AP464" s="1">
        <v>1221.48</v>
      </c>
      <c r="AQ464" s="1">
        <v>1919.04</v>
      </c>
      <c r="AR464" s="1">
        <v>5493.72</v>
      </c>
      <c r="AS464">
        <v>471.41</v>
      </c>
      <c r="AT464">
        <v>282.95</v>
      </c>
      <c r="AU464" s="1">
        <v>9388.6</v>
      </c>
      <c r="AV464" s="1">
        <v>5171.6000000000004</v>
      </c>
      <c r="AW464">
        <v>0.47310000000000002</v>
      </c>
      <c r="AX464" s="1">
        <v>4132.03</v>
      </c>
      <c r="AY464">
        <v>0.378</v>
      </c>
      <c r="AZ464" s="1">
        <v>1050.46</v>
      </c>
      <c r="BA464">
        <v>9.6100000000000005E-2</v>
      </c>
      <c r="BB464">
        <v>577.02</v>
      </c>
      <c r="BC464">
        <v>5.28E-2</v>
      </c>
      <c r="BD464" s="1">
        <v>10931.11</v>
      </c>
      <c r="BE464" s="1">
        <v>4489.9399999999996</v>
      </c>
      <c r="BF464">
        <v>1.1677</v>
      </c>
      <c r="BG464">
        <v>0.56489999999999996</v>
      </c>
      <c r="BH464">
        <v>0.2228</v>
      </c>
      <c r="BI464">
        <v>0.15679999999999999</v>
      </c>
      <c r="BJ464">
        <v>3.85E-2</v>
      </c>
      <c r="BK464">
        <v>1.6899999999999998E-2</v>
      </c>
    </row>
    <row r="465" spans="1:63" x14ac:dyDescent="0.25">
      <c r="A465" t="s">
        <v>464</v>
      </c>
      <c r="B465">
        <v>45609</v>
      </c>
      <c r="C465">
        <v>45.76</v>
      </c>
      <c r="D465">
        <v>45.37</v>
      </c>
      <c r="E465" s="1">
        <v>2076.31</v>
      </c>
      <c r="F465" s="1">
        <v>2025.47</v>
      </c>
      <c r="G465">
        <v>1.7500000000000002E-2</v>
      </c>
      <c r="H465">
        <v>6.9999999999999999E-4</v>
      </c>
      <c r="I465">
        <v>4.99E-2</v>
      </c>
      <c r="J465">
        <v>1.1000000000000001E-3</v>
      </c>
      <c r="K465">
        <v>4.6399999999999997E-2</v>
      </c>
      <c r="L465">
        <v>0.83260000000000001</v>
      </c>
      <c r="M465">
        <v>5.1700000000000003E-2</v>
      </c>
      <c r="N465">
        <v>0.3679</v>
      </c>
      <c r="O465">
        <v>1.4500000000000001E-2</v>
      </c>
      <c r="P465">
        <v>0.12839999999999999</v>
      </c>
      <c r="Q465" s="1">
        <v>59779.65</v>
      </c>
      <c r="R465">
        <v>0.28949999999999998</v>
      </c>
      <c r="S465">
        <v>0.18720000000000001</v>
      </c>
      <c r="T465">
        <v>0.5232</v>
      </c>
      <c r="U465">
        <v>14.78</v>
      </c>
      <c r="V465" s="1">
        <v>79493.679999999993</v>
      </c>
      <c r="W465">
        <v>136.07</v>
      </c>
      <c r="X465" s="1">
        <v>202915.93</v>
      </c>
      <c r="Y465">
        <v>0.625</v>
      </c>
      <c r="Z465">
        <v>0.28260000000000002</v>
      </c>
      <c r="AA465">
        <v>9.2299999999999993E-2</v>
      </c>
      <c r="AB465">
        <v>0.375</v>
      </c>
      <c r="AC465">
        <v>202.92</v>
      </c>
      <c r="AD465" s="1">
        <v>7359.19</v>
      </c>
      <c r="AE465">
        <v>677.02</v>
      </c>
      <c r="AF465" s="13">
        <v>200451.79</v>
      </c>
      <c r="AG465" s="79" t="s">
        <v>759</v>
      </c>
      <c r="AH465" s="1">
        <v>34156</v>
      </c>
      <c r="AI465" s="1">
        <v>58411.53</v>
      </c>
      <c r="AJ465">
        <v>54.72</v>
      </c>
      <c r="AK465">
        <v>34.57</v>
      </c>
      <c r="AL465">
        <v>39.19</v>
      </c>
      <c r="AM465">
        <v>4.8</v>
      </c>
      <c r="AN465" s="1">
        <v>1290.01</v>
      </c>
      <c r="AO465">
        <v>0.91439999999999999</v>
      </c>
      <c r="AP465" s="1">
        <v>1445.14</v>
      </c>
      <c r="AQ465" s="1">
        <v>1968.49</v>
      </c>
      <c r="AR465" s="1">
        <v>6377.53</v>
      </c>
      <c r="AS465">
        <v>657.31</v>
      </c>
      <c r="AT465">
        <v>359.69</v>
      </c>
      <c r="AU465" s="1">
        <v>10808.17</v>
      </c>
      <c r="AV465" s="1">
        <v>4063.67</v>
      </c>
      <c r="AW465">
        <v>0.31990000000000002</v>
      </c>
      <c r="AX465" s="1">
        <v>6631.55</v>
      </c>
      <c r="AY465">
        <v>0.52200000000000002</v>
      </c>
      <c r="AZ465" s="1">
        <v>1280.81</v>
      </c>
      <c r="BA465">
        <v>0.1008</v>
      </c>
      <c r="BB465">
        <v>728.72</v>
      </c>
      <c r="BC465">
        <v>5.74E-2</v>
      </c>
      <c r="BD465" s="1">
        <v>12704.75</v>
      </c>
      <c r="BE465" s="1">
        <v>2053.59</v>
      </c>
      <c r="BF465">
        <v>0.3962</v>
      </c>
      <c r="BG465">
        <v>0.55159999999999998</v>
      </c>
      <c r="BH465">
        <v>0.21640000000000001</v>
      </c>
      <c r="BI465">
        <v>0.17549999999999999</v>
      </c>
      <c r="BJ465">
        <v>3.5799999999999998E-2</v>
      </c>
      <c r="BK465">
        <v>2.07E-2</v>
      </c>
    </row>
    <row r="466" spans="1:63" x14ac:dyDescent="0.25">
      <c r="A466" t="s">
        <v>465</v>
      </c>
      <c r="B466">
        <v>49817</v>
      </c>
      <c r="C466">
        <v>59.38</v>
      </c>
      <c r="D466">
        <v>12.25</v>
      </c>
      <c r="E466">
        <v>727.64</v>
      </c>
      <c r="F466">
        <v>775.9</v>
      </c>
      <c r="G466">
        <v>4.4000000000000003E-3</v>
      </c>
      <c r="H466">
        <v>1.2999999999999999E-3</v>
      </c>
      <c r="I466">
        <v>4.0000000000000001E-3</v>
      </c>
      <c r="J466">
        <v>2.0000000000000001E-4</v>
      </c>
      <c r="K466">
        <v>1.1299999999999999E-2</v>
      </c>
      <c r="L466">
        <v>0.97040000000000004</v>
      </c>
      <c r="M466">
        <v>8.5000000000000006E-3</v>
      </c>
      <c r="N466">
        <v>0.1767</v>
      </c>
      <c r="O466">
        <v>2.0999999999999999E-3</v>
      </c>
      <c r="P466">
        <v>0.11070000000000001</v>
      </c>
      <c r="Q466" s="1">
        <v>54545.919999999998</v>
      </c>
      <c r="R466">
        <v>0.24229999999999999</v>
      </c>
      <c r="S466">
        <v>0.17080000000000001</v>
      </c>
      <c r="T466">
        <v>0.58689999999999998</v>
      </c>
      <c r="U466">
        <v>6.36</v>
      </c>
      <c r="V466" s="1">
        <v>64969.24</v>
      </c>
      <c r="W466">
        <v>112.16</v>
      </c>
      <c r="X466" s="1">
        <v>161490.94</v>
      </c>
      <c r="Y466">
        <v>0.87439999999999996</v>
      </c>
      <c r="Z466">
        <v>8.6300000000000002E-2</v>
      </c>
      <c r="AA466">
        <v>3.9300000000000002E-2</v>
      </c>
      <c r="AB466">
        <v>0.12559999999999999</v>
      </c>
      <c r="AC466">
        <v>161.49</v>
      </c>
      <c r="AD466" s="1">
        <v>4196.3100000000004</v>
      </c>
      <c r="AE466">
        <v>541.76</v>
      </c>
      <c r="AF466" s="13">
        <v>129311.9</v>
      </c>
      <c r="AG466" s="79" t="s">
        <v>759</v>
      </c>
      <c r="AH466" s="1">
        <v>37405</v>
      </c>
      <c r="AI466" s="1">
        <v>61966.43</v>
      </c>
      <c r="AJ466">
        <v>38.76</v>
      </c>
      <c r="AK466">
        <v>23.99</v>
      </c>
      <c r="AL466">
        <v>29.58</v>
      </c>
      <c r="AM466">
        <v>5.01</v>
      </c>
      <c r="AN466" s="1">
        <v>1607.06</v>
      </c>
      <c r="AO466">
        <v>1.1946000000000001</v>
      </c>
      <c r="AP466" s="1">
        <v>1325.9</v>
      </c>
      <c r="AQ466" s="1">
        <v>1891.07</v>
      </c>
      <c r="AR466" s="1">
        <v>5864.4</v>
      </c>
      <c r="AS466">
        <v>406.51</v>
      </c>
      <c r="AT466">
        <v>305.75</v>
      </c>
      <c r="AU466" s="1">
        <v>9793.6299999999992</v>
      </c>
      <c r="AV466" s="1">
        <v>5453.78</v>
      </c>
      <c r="AW466">
        <v>0.45119999999999999</v>
      </c>
      <c r="AX466" s="1">
        <v>4588.9399999999996</v>
      </c>
      <c r="AY466">
        <v>0.37969999999999998</v>
      </c>
      <c r="AZ466" s="1">
        <v>1598.9</v>
      </c>
      <c r="BA466">
        <v>0.1323</v>
      </c>
      <c r="BB466">
        <v>445.55</v>
      </c>
      <c r="BC466">
        <v>3.6900000000000002E-2</v>
      </c>
      <c r="BD466" s="1">
        <v>12087.17</v>
      </c>
      <c r="BE466" s="1">
        <v>5273.32</v>
      </c>
      <c r="BF466">
        <v>1.2949999999999999</v>
      </c>
      <c r="BG466">
        <v>0.54500000000000004</v>
      </c>
      <c r="BH466">
        <v>0.22470000000000001</v>
      </c>
      <c r="BI466">
        <v>0.15359999999999999</v>
      </c>
      <c r="BJ466">
        <v>4.0399999999999998E-2</v>
      </c>
      <c r="BK466">
        <v>3.6400000000000002E-2</v>
      </c>
    </row>
    <row r="467" spans="1:63" x14ac:dyDescent="0.25">
      <c r="A467" t="s">
        <v>466</v>
      </c>
      <c r="B467">
        <v>44735</v>
      </c>
      <c r="C467">
        <v>73.38</v>
      </c>
      <c r="D467">
        <v>32.369999999999997</v>
      </c>
      <c r="E467" s="1">
        <v>2375.2800000000002</v>
      </c>
      <c r="F467" s="1">
        <v>2233.3200000000002</v>
      </c>
      <c r="G467">
        <v>7.1000000000000004E-3</v>
      </c>
      <c r="H467">
        <v>6.9999999999999999E-4</v>
      </c>
      <c r="I467">
        <v>1.7000000000000001E-2</v>
      </c>
      <c r="J467">
        <v>1E-3</v>
      </c>
      <c r="K467">
        <v>2.6499999999999999E-2</v>
      </c>
      <c r="L467">
        <v>0.91420000000000001</v>
      </c>
      <c r="M467">
        <v>3.3599999999999998E-2</v>
      </c>
      <c r="N467">
        <v>0.47420000000000001</v>
      </c>
      <c r="O467">
        <v>5.7999999999999996E-3</v>
      </c>
      <c r="P467">
        <v>0.14749999999999999</v>
      </c>
      <c r="Q467" s="1">
        <v>52810.86</v>
      </c>
      <c r="R467">
        <v>0.25690000000000002</v>
      </c>
      <c r="S467">
        <v>0.1782</v>
      </c>
      <c r="T467">
        <v>0.56489999999999996</v>
      </c>
      <c r="U467">
        <v>15.5</v>
      </c>
      <c r="V467" s="1">
        <v>71869.83</v>
      </c>
      <c r="W467">
        <v>148.53</v>
      </c>
      <c r="X467" s="1">
        <v>144693.35</v>
      </c>
      <c r="Y467">
        <v>0.71630000000000005</v>
      </c>
      <c r="Z467">
        <v>0.2034</v>
      </c>
      <c r="AA467">
        <v>8.0299999999999996E-2</v>
      </c>
      <c r="AB467">
        <v>0.28370000000000001</v>
      </c>
      <c r="AC467">
        <v>144.69</v>
      </c>
      <c r="AD467" s="1">
        <v>4508.03</v>
      </c>
      <c r="AE467">
        <v>520.52</v>
      </c>
      <c r="AF467" s="13">
        <v>141317.35999999999</v>
      </c>
      <c r="AG467" s="79" t="s">
        <v>759</v>
      </c>
      <c r="AH467" s="1">
        <v>30345</v>
      </c>
      <c r="AI467" s="1">
        <v>49278.35</v>
      </c>
      <c r="AJ467">
        <v>47.21</v>
      </c>
      <c r="AK467">
        <v>28.24</v>
      </c>
      <c r="AL467">
        <v>33.630000000000003</v>
      </c>
      <c r="AM467">
        <v>4</v>
      </c>
      <c r="AN467">
        <v>892.24</v>
      </c>
      <c r="AO467">
        <v>0.95979999999999999</v>
      </c>
      <c r="AP467" s="1">
        <v>1280.31</v>
      </c>
      <c r="AQ467" s="1">
        <v>1817.88</v>
      </c>
      <c r="AR467" s="1">
        <v>5723.42</v>
      </c>
      <c r="AS467">
        <v>561.84</v>
      </c>
      <c r="AT467">
        <v>325.02999999999997</v>
      </c>
      <c r="AU467" s="1">
        <v>9708.4699999999993</v>
      </c>
      <c r="AV467" s="1">
        <v>5415.19</v>
      </c>
      <c r="AW467">
        <v>0.46510000000000001</v>
      </c>
      <c r="AX467" s="1">
        <v>4241.04</v>
      </c>
      <c r="AY467">
        <v>0.36430000000000001</v>
      </c>
      <c r="AZ467" s="1">
        <v>1096.5</v>
      </c>
      <c r="BA467">
        <v>9.4200000000000006E-2</v>
      </c>
      <c r="BB467">
        <v>889.37</v>
      </c>
      <c r="BC467">
        <v>7.6399999999999996E-2</v>
      </c>
      <c r="BD467" s="1">
        <v>11642.1</v>
      </c>
      <c r="BE467" s="1">
        <v>3880.45</v>
      </c>
      <c r="BF467">
        <v>1.1214999999999999</v>
      </c>
      <c r="BG467">
        <v>0.5302</v>
      </c>
      <c r="BH467">
        <v>0.22489999999999999</v>
      </c>
      <c r="BI467">
        <v>0.1991</v>
      </c>
      <c r="BJ467">
        <v>3.0099999999999998E-2</v>
      </c>
      <c r="BK467">
        <v>1.5800000000000002E-2</v>
      </c>
    </row>
    <row r="468" spans="1:63" x14ac:dyDescent="0.25">
      <c r="A468" t="s">
        <v>467</v>
      </c>
      <c r="B468">
        <v>44743</v>
      </c>
      <c r="C468">
        <v>31.29</v>
      </c>
      <c r="D468">
        <v>134.62</v>
      </c>
      <c r="E468" s="1">
        <v>4211.55</v>
      </c>
      <c r="F468" s="1">
        <v>3590.87</v>
      </c>
      <c r="G468">
        <v>8.9999999999999993E-3</v>
      </c>
      <c r="H468">
        <v>6.9999999999999999E-4</v>
      </c>
      <c r="I468">
        <v>0.31840000000000002</v>
      </c>
      <c r="J468">
        <v>1.1999999999999999E-3</v>
      </c>
      <c r="K468">
        <v>6.9400000000000003E-2</v>
      </c>
      <c r="L468">
        <v>0.50590000000000002</v>
      </c>
      <c r="M468">
        <v>9.5399999999999999E-2</v>
      </c>
      <c r="N468">
        <v>0.71719999999999995</v>
      </c>
      <c r="O468">
        <v>2.4199999999999999E-2</v>
      </c>
      <c r="P468">
        <v>0.16669999999999999</v>
      </c>
      <c r="Q468" s="1">
        <v>56853.24</v>
      </c>
      <c r="R468">
        <v>0.31859999999999999</v>
      </c>
      <c r="S468">
        <v>0.1802</v>
      </c>
      <c r="T468">
        <v>0.50119999999999998</v>
      </c>
      <c r="U468">
        <v>27.88</v>
      </c>
      <c r="V468" s="1">
        <v>81748.63</v>
      </c>
      <c r="W468">
        <v>148.41</v>
      </c>
      <c r="X468" s="1">
        <v>99440.320000000007</v>
      </c>
      <c r="Y468">
        <v>0.67300000000000004</v>
      </c>
      <c r="Z468">
        <v>0.27500000000000002</v>
      </c>
      <c r="AA468">
        <v>5.1999999999999998E-2</v>
      </c>
      <c r="AB468">
        <v>0.32700000000000001</v>
      </c>
      <c r="AC468">
        <v>99.44</v>
      </c>
      <c r="AD468" s="1">
        <v>4281.03</v>
      </c>
      <c r="AE468">
        <v>504.75</v>
      </c>
      <c r="AF468" s="13">
        <v>98423.88</v>
      </c>
      <c r="AG468" s="79" t="s">
        <v>759</v>
      </c>
      <c r="AH468" s="1">
        <v>28709</v>
      </c>
      <c r="AI468" s="1">
        <v>41390.9</v>
      </c>
      <c r="AJ468">
        <v>60.66</v>
      </c>
      <c r="AK468">
        <v>40.97</v>
      </c>
      <c r="AL468">
        <v>45.78</v>
      </c>
      <c r="AM468">
        <v>4.51</v>
      </c>
      <c r="AN468">
        <v>843.11</v>
      </c>
      <c r="AO468">
        <v>1.2053</v>
      </c>
      <c r="AP468" s="1">
        <v>1519.97</v>
      </c>
      <c r="AQ468" s="1">
        <v>2069.17</v>
      </c>
      <c r="AR468" s="1">
        <v>6381.8</v>
      </c>
      <c r="AS468">
        <v>690.23</v>
      </c>
      <c r="AT468">
        <v>389.21</v>
      </c>
      <c r="AU468" s="1">
        <v>11050.38</v>
      </c>
      <c r="AV468" s="1">
        <v>7239.25</v>
      </c>
      <c r="AW468">
        <v>0.52900000000000003</v>
      </c>
      <c r="AX468" s="1">
        <v>4451.8999999999996</v>
      </c>
      <c r="AY468">
        <v>0.32529999999999998</v>
      </c>
      <c r="AZ468">
        <v>684.34</v>
      </c>
      <c r="BA468">
        <v>0.05</v>
      </c>
      <c r="BB468" s="1">
        <v>1309.1400000000001</v>
      </c>
      <c r="BC468">
        <v>9.5699999999999993E-2</v>
      </c>
      <c r="BD468" s="1">
        <v>13684.64</v>
      </c>
      <c r="BE468" s="1">
        <v>4218.6400000000003</v>
      </c>
      <c r="BF468">
        <v>1.7479</v>
      </c>
      <c r="BG468">
        <v>0.50649999999999995</v>
      </c>
      <c r="BH468">
        <v>0.19819999999999999</v>
      </c>
      <c r="BI468">
        <v>0.25</v>
      </c>
      <c r="BJ468">
        <v>2.9399999999999999E-2</v>
      </c>
      <c r="BK468">
        <v>1.5900000000000001E-2</v>
      </c>
    </row>
    <row r="469" spans="1:63" x14ac:dyDescent="0.25">
      <c r="A469" t="s">
        <v>468</v>
      </c>
      <c r="B469">
        <v>49940</v>
      </c>
      <c r="C469">
        <v>108.86</v>
      </c>
      <c r="D469">
        <v>13.53</v>
      </c>
      <c r="E469" s="1">
        <v>1472.94</v>
      </c>
      <c r="F469" s="1">
        <v>1369.41</v>
      </c>
      <c r="G469">
        <v>2.5999999999999999E-3</v>
      </c>
      <c r="H469">
        <v>4.0000000000000002E-4</v>
      </c>
      <c r="I469">
        <v>6.6E-3</v>
      </c>
      <c r="J469">
        <v>1E-3</v>
      </c>
      <c r="K469">
        <v>1.2200000000000001E-2</v>
      </c>
      <c r="L469">
        <v>0.96009999999999995</v>
      </c>
      <c r="M469">
        <v>1.72E-2</v>
      </c>
      <c r="N469">
        <v>0.4738</v>
      </c>
      <c r="O469">
        <v>5.1000000000000004E-3</v>
      </c>
      <c r="P469">
        <v>0.1381</v>
      </c>
      <c r="Q469" s="1">
        <v>50288.98</v>
      </c>
      <c r="R469">
        <v>0.27910000000000001</v>
      </c>
      <c r="S469">
        <v>0.1623</v>
      </c>
      <c r="T469">
        <v>0.55859999999999999</v>
      </c>
      <c r="U469">
        <v>10.36</v>
      </c>
      <c r="V469" s="1">
        <v>65803.94</v>
      </c>
      <c r="W469">
        <v>136.27000000000001</v>
      </c>
      <c r="X469" s="1">
        <v>139572.37</v>
      </c>
      <c r="Y469">
        <v>0.83079999999999998</v>
      </c>
      <c r="Z469">
        <v>0.10390000000000001</v>
      </c>
      <c r="AA469">
        <v>6.5299999999999997E-2</v>
      </c>
      <c r="AB469">
        <v>0.16919999999999999</v>
      </c>
      <c r="AC469">
        <v>139.57</v>
      </c>
      <c r="AD469" s="1">
        <v>3803.15</v>
      </c>
      <c r="AE469">
        <v>472.37</v>
      </c>
      <c r="AF469" s="13">
        <v>127504.44</v>
      </c>
      <c r="AG469" s="79" t="s">
        <v>759</v>
      </c>
      <c r="AH469" s="1">
        <v>31335</v>
      </c>
      <c r="AI469" s="1">
        <v>47636.02</v>
      </c>
      <c r="AJ469">
        <v>41.32</v>
      </c>
      <c r="AK469">
        <v>25.88</v>
      </c>
      <c r="AL469">
        <v>30.75</v>
      </c>
      <c r="AM469">
        <v>4.3600000000000003</v>
      </c>
      <c r="AN469" s="1">
        <v>1100.53</v>
      </c>
      <c r="AO469">
        <v>1.0490999999999999</v>
      </c>
      <c r="AP469" s="1">
        <v>1349.41</v>
      </c>
      <c r="AQ469" s="1">
        <v>2145.0500000000002</v>
      </c>
      <c r="AR469" s="1">
        <v>5675.75</v>
      </c>
      <c r="AS469">
        <v>491.06</v>
      </c>
      <c r="AT469">
        <v>226.56</v>
      </c>
      <c r="AU469" s="1">
        <v>9887.83</v>
      </c>
      <c r="AV469" s="1">
        <v>6270.15</v>
      </c>
      <c r="AW469">
        <v>0.52380000000000004</v>
      </c>
      <c r="AX469" s="1">
        <v>3703.13</v>
      </c>
      <c r="AY469">
        <v>0.30930000000000002</v>
      </c>
      <c r="AZ469" s="1">
        <v>1166.1300000000001</v>
      </c>
      <c r="BA469">
        <v>9.74E-2</v>
      </c>
      <c r="BB469">
        <v>832.24</v>
      </c>
      <c r="BC469">
        <v>6.9500000000000006E-2</v>
      </c>
      <c r="BD469" s="1">
        <v>11971.65</v>
      </c>
      <c r="BE469" s="1">
        <v>4976.18</v>
      </c>
      <c r="BF469">
        <v>1.6737</v>
      </c>
      <c r="BG469">
        <v>0.50539999999999996</v>
      </c>
      <c r="BH469">
        <v>0.2218</v>
      </c>
      <c r="BI469">
        <v>0.21379999999999999</v>
      </c>
      <c r="BJ469">
        <v>3.85E-2</v>
      </c>
      <c r="BK469">
        <v>2.0500000000000001E-2</v>
      </c>
    </row>
    <row r="470" spans="1:63" x14ac:dyDescent="0.25">
      <c r="A470" t="s">
        <v>469</v>
      </c>
      <c r="B470">
        <v>49130</v>
      </c>
      <c r="C470">
        <v>148.94999999999999</v>
      </c>
      <c r="D470">
        <v>9.11</v>
      </c>
      <c r="E470" s="1">
        <v>1356.81</v>
      </c>
      <c r="F470" s="1">
        <v>1265.27</v>
      </c>
      <c r="G470">
        <v>2.0999999999999999E-3</v>
      </c>
      <c r="H470">
        <v>4.0000000000000002E-4</v>
      </c>
      <c r="I470">
        <v>6.1000000000000004E-3</v>
      </c>
      <c r="J470">
        <v>8.9999999999999998E-4</v>
      </c>
      <c r="K470">
        <v>9.1000000000000004E-3</v>
      </c>
      <c r="L470">
        <v>0.96079999999999999</v>
      </c>
      <c r="M470">
        <v>2.06E-2</v>
      </c>
      <c r="N470">
        <v>0.55230000000000001</v>
      </c>
      <c r="O470">
        <v>2.5999999999999999E-3</v>
      </c>
      <c r="P470">
        <v>0.15049999999999999</v>
      </c>
      <c r="Q470" s="1">
        <v>50260.78</v>
      </c>
      <c r="R470">
        <v>0.30170000000000002</v>
      </c>
      <c r="S470">
        <v>0.18190000000000001</v>
      </c>
      <c r="T470">
        <v>0.51639999999999997</v>
      </c>
      <c r="U470">
        <v>9.9499999999999993</v>
      </c>
      <c r="V470" s="1">
        <v>68338.100000000006</v>
      </c>
      <c r="W470">
        <v>131.31</v>
      </c>
      <c r="X470" s="1">
        <v>154094.53</v>
      </c>
      <c r="Y470">
        <v>0.64939999999999998</v>
      </c>
      <c r="Z470">
        <v>0.14330000000000001</v>
      </c>
      <c r="AA470">
        <v>0.20730000000000001</v>
      </c>
      <c r="AB470">
        <v>0.35060000000000002</v>
      </c>
      <c r="AC470">
        <v>154.09</v>
      </c>
      <c r="AD470" s="1">
        <v>3980.36</v>
      </c>
      <c r="AE470">
        <v>371.61</v>
      </c>
      <c r="AF470" s="13">
        <v>130826.73</v>
      </c>
      <c r="AG470" s="79" t="s">
        <v>759</v>
      </c>
      <c r="AH470" s="1">
        <v>30087</v>
      </c>
      <c r="AI470" s="1">
        <v>50784.36</v>
      </c>
      <c r="AJ470">
        <v>32.64</v>
      </c>
      <c r="AK470">
        <v>23.47</v>
      </c>
      <c r="AL470">
        <v>25.91</v>
      </c>
      <c r="AM470">
        <v>3.89</v>
      </c>
      <c r="AN470">
        <v>893.06</v>
      </c>
      <c r="AO470">
        <v>0.876</v>
      </c>
      <c r="AP470" s="1">
        <v>1477.24</v>
      </c>
      <c r="AQ470" s="1">
        <v>2346.92</v>
      </c>
      <c r="AR470" s="1">
        <v>5979.24</v>
      </c>
      <c r="AS470">
        <v>492.68</v>
      </c>
      <c r="AT470">
        <v>388.72</v>
      </c>
      <c r="AU470" s="1">
        <v>10684.79</v>
      </c>
      <c r="AV470" s="1">
        <v>6976.79</v>
      </c>
      <c r="AW470">
        <v>0.53900000000000003</v>
      </c>
      <c r="AX470" s="1">
        <v>3766.94</v>
      </c>
      <c r="AY470">
        <v>0.29099999999999998</v>
      </c>
      <c r="AZ470" s="1">
        <v>1038.79</v>
      </c>
      <c r="BA470">
        <v>8.0199999999999994E-2</v>
      </c>
      <c r="BB470" s="1">
        <v>1161.99</v>
      </c>
      <c r="BC470">
        <v>8.9800000000000005E-2</v>
      </c>
      <c r="BD470" s="1">
        <v>12944.51</v>
      </c>
      <c r="BE470" s="1">
        <v>5382.21</v>
      </c>
      <c r="BF470">
        <v>1.7181999999999999</v>
      </c>
      <c r="BG470">
        <v>0.49070000000000003</v>
      </c>
      <c r="BH470">
        <v>0.24110000000000001</v>
      </c>
      <c r="BI470">
        <v>0.2026</v>
      </c>
      <c r="BJ470">
        <v>3.8300000000000001E-2</v>
      </c>
      <c r="BK470">
        <v>2.7400000000000001E-2</v>
      </c>
    </row>
    <row r="471" spans="1:63" x14ac:dyDescent="0.25">
      <c r="A471" t="s">
        <v>470</v>
      </c>
      <c r="B471">
        <v>48355</v>
      </c>
      <c r="C471">
        <v>54.81</v>
      </c>
      <c r="D471">
        <v>18.25</v>
      </c>
      <c r="E471" s="1">
        <v>1000.43</v>
      </c>
      <c r="F471">
        <v>941.44</v>
      </c>
      <c r="G471">
        <v>4.1999999999999997E-3</v>
      </c>
      <c r="H471">
        <v>5.9999999999999995E-4</v>
      </c>
      <c r="I471">
        <v>7.4999999999999997E-3</v>
      </c>
      <c r="J471">
        <v>1.1999999999999999E-3</v>
      </c>
      <c r="K471">
        <v>1.17E-2</v>
      </c>
      <c r="L471">
        <v>0.95230000000000004</v>
      </c>
      <c r="M471">
        <v>2.2499999999999999E-2</v>
      </c>
      <c r="N471">
        <v>0.61719999999999997</v>
      </c>
      <c r="O471">
        <v>1.1000000000000001E-3</v>
      </c>
      <c r="P471">
        <v>0.16</v>
      </c>
      <c r="Q471" s="1">
        <v>46988.57</v>
      </c>
      <c r="R471">
        <v>0.29949999999999999</v>
      </c>
      <c r="S471">
        <v>0.1734</v>
      </c>
      <c r="T471">
        <v>0.52710000000000001</v>
      </c>
      <c r="U471">
        <v>8.49</v>
      </c>
      <c r="V471" s="1">
        <v>65954.42</v>
      </c>
      <c r="W471">
        <v>113.79</v>
      </c>
      <c r="X471" s="1">
        <v>103275.04</v>
      </c>
      <c r="Y471">
        <v>0.76519999999999999</v>
      </c>
      <c r="Z471">
        <v>0.13569999999999999</v>
      </c>
      <c r="AA471">
        <v>9.9000000000000005E-2</v>
      </c>
      <c r="AB471">
        <v>0.23480000000000001</v>
      </c>
      <c r="AC471">
        <v>103.28</v>
      </c>
      <c r="AD471" s="1">
        <v>2804.21</v>
      </c>
      <c r="AE471">
        <v>362.45</v>
      </c>
      <c r="AF471" s="13">
        <v>98180.89</v>
      </c>
      <c r="AG471" s="79" t="s">
        <v>759</v>
      </c>
      <c r="AH471" s="1">
        <v>29512</v>
      </c>
      <c r="AI471" s="1">
        <v>43087.46</v>
      </c>
      <c r="AJ471">
        <v>37.14</v>
      </c>
      <c r="AK471">
        <v>25.4</v>
      </c>
      <c r="AL471">
        <v>28.96</v>
      </c>
      <c r="AM471">
        <v>3.72</v>
      </c>
      <c r="AN471" s="1">
        <v>1396.85</v>
      </c>
      <c r="AO471">
        <v>0.88400000000000001</v>
      </c>
      <c r="AP471" s="1">
        <v>1524.75</v>
      </c>
      <c r="AQ471" s="1">
        <v>2252.79</v>
      </c>
      <c r="AR471" s="1">
        <v>5861.23</v>
      </c>
      <c r="AS471">
        <v>487.11</v>
      </c>
      <c r="AT471">
        <v>260.45999999999998</v>
      </c>
      <c r="AU471" s="1">
        <v>10386.33</v>
      </c>
      <c r="AV471" s="1">
        <v>8019.43</v>
      </c>
      <c r="AW471">
        <v>0.61939999999999995</v>
      </c>
      <c r="AX471" s="1">
        <v>2573.44</v>
      </c>
      <c r="AY471">
        <v>0.1988</v>
      </c>
      <c r="AZ471" s="1">
        <v>1102.08</v>
      </c>
      <c r="BA471">
        <v>8.5099999999999995E-2</v>
      </c>
      <c r="BB471" s="1">
        <v>1252.78</v>
      </c>
      <c r="BC471">
        <v>9.6799999999999997E-2</v>
      </c>
      <c r="BD471" s="1">
        <v>12947.74</v>
      </c>
      <c r="BE471" s="1">
        <v>6537.51</v>
      </c>
      <c r="BF471">
        <v>2.7894000000000001</v>
      </c>
      <c r="BG471">
        <v>0.48149999999999998</v>
      </c>
      <c r="BH471">
        <v>0.21820000000000001</v>
      </c>
      <c r="BI471">
        <v>0.24010000000000001</v>
      </c>
      <c r="BJ471">
        <v>0.04</v>
      </c>
      <c r="BK471">
        <v>2.01E-2</v>
      </c>
    </row>
    <row r="472" spans="1:63" x14ac:dyDescent="0.25">
      <c r="A472" t="s">
        <v>471</v>
      </c>
      <c r="B472">
        <v>49684</v>
      </c>
      <c r="C472">
        <v>97.71</v>
      </c>
      <c r="D472">
        <v>10.210000000000001</v>
      </c>
      <c r="E472">
        <v>997.95</v>
      </c>
      <c r="F472">
        <v>984.26</v>
      </c>
      <c r="G472">
        <v>3.3999999999999998E-3</v>
      </c>
      <c r="H472">
        <v>2.0000000000000001E-4</v>
      </c>
      <c r="I472">
        <v>5.4999999999999997E-3</v>
      </c>
      <c r="J472">
        <v>1.1000000000000001E-3</v>
      </c>
      <c r="K472">
        <v>2.6800000000000001E-2</v>
      </c>
      <c r="L472">
        <v>0.94040000000000001</v>
      </c>
      <c r="M472">
        <v>2.2499999999999999E-2</v>
      </c>
      <c r="N472">
        <v>0.33850000000000002</v>
      </c>
      <c r="O472">
        <v>2.0999999999999999E-3</v>
      </c>
      <c r="P472">
        <v>0.1384</v>
      </c>
      <c r="Q472" s="1">
        <v>51478</v>
      </c>
      <c r="R472">
        <v>0.30449999999999999</v>
      </c>
      <c r="S472">
        <v>0.17080000000000001</v>
      </c>
      <c r="T472">
        <v>0.52470000000000006</v>
      </c>
      <c r="U472">
        <v>9.44</v>
      </c>
      <c r="V472" s="1">
        <v>60626.11</v>
      </c>
      <c r="W472">
        <v>102.28</v>
      </c>
      <c r="X472" s="1">
        <v>150227.39000000001</v>
      </c>
      <c r="Y472">
        <v>0.89680000000000004</v>
      </c>
      <c r="Z472">
        <v>5.6500000000000002E-2</v>
      </c>
      <c r="AA472">
        <v>4.6600000000000003E-2</v>
      </c>
      <c r="AB472">
        <v>0.1032</v>
      </c>
      <c r="AC472">
        <v>150.22999999999999</v>
      </c>
      <c r="AD472" s="1">
        <v>3538.78</v>
      </c>
      <c r="AE472">
        <v>468.04</v>
      </c>
      <c r="AF472" s="13">
        <v>124394.72</v>
      </c>
      <c r="AG472" s="79" t="s">
        <v>759</v>
      </c>
      <c r="AH472" s="1">
        <v>33369</v>
      </c>
      <c r="AI472" s="1">
        <v>50824.02</v>
      </c>
      <c r="AJ472">
        <v>37.49</v>
      </c>
      <c r="AK472">
        <v>22.58</v>
      </c>
      <c r="AL472">
        <v>26.91</v>
      </c>
      <c r="AM472">
        <v>4.45</v>
      </c>
      <c r="AN472" s="1">
        <v>1577.83</v>
      </c>
      <c r="AO472">
        <v>1.4366000000000001</v>
      </c>
      <c r="AP472" s="1">
        <v>1404.91</v>
      </c>
      <c r="AQ472" s="1">
        <v>1960.13</v>
      </c>
      <c r="AR472" s="1">
        <v>5911.07</v>
      </c>
      <c r="AS472">
        <v>452.49</v>
      </c>
      <c r="AT472">
        <v>289.47000000000003</v>
      </c>
      <c r="AU472" s="1">
        <v>10018.06</v>
      </c>
      <c r="AV472" s="1">
        <v>6193.62</v>
      </c>
      <c r="AW472">
        <v>0.49199999999999999</v>
      </c>
      <c r="AX472" s="1">
        <v>4340.22</v>
      </c>
      <c r="AY472">
        <v>0.3448</v>
      </c>
      <c r="AZ472" s="1">
        <v>1357.8</v>
      </c>
      <c r="BA472">
        <v>0.1079</v>
      </c>
      <c r="BB472">
        <v>696</v>
      </c>
      <c r="BC472">
        <v>5.5300000000000002E-2</v>
      </c>
      <c r="BD472" s="1">
        <v>12587.64</v>
      </c>
      <c r="BE472" s="1">
        <v>5323.32</v>
      </c>
      <c r="BF472">
        <v>1.7947</v>
      </c>
      <c r="BG472">
        <v>0.52110000000000001</v>
      </c>
      <c r="BH472">
        <v>0.21820000000000001</v>
      </c>
      <c r="BI472">
        <v>0.20130000000000001</v>
      </c>
      <c r="BJ472">
        <v>3.9E-2</v>
      </c>
      <c r="BK472">
        <v>2.0400000000000001E-2</v>
      </c>
    </row>
    <row r="473" spans="1:63" x14ac:dyDescent="0.25">
      <c r="A473" t="s">
        <v>472</v>
      </c>
      <c r="B473">
        <v>46003</v>
      </c>
      <c r="C473">
        <v>52.43</v>
      </c>
      <c r="D473">
        <v>19.920000000000002</v>
      </c>
      <c r="E473" s="1">
        <v>1044.4000000000001</v>
      </c>
      <c r="F473" s="1">
        <v>1030.55</v>
      </c>
      <c r="G473">
        <v>3.7000000000000002E-3</v>
      </c>
      <c r="H473">
        <v>4.0000000000000002E-4</v>
      </c>
      <c r="I473">
        <v>6.3E-3</v>
      </c>
      <c r="J473">
        <v>1.5E-3</v>
      </c>
      <c r="K473">
        <v>1.54E-2</v>
      </c>
      <c r="L473">
        <v>0.95150000000000001</v>
      </c>
      <c r="M473">
        <v>2.1100000000000001E-2</v>
      </c>
      <c r="N473">
        <v>0.3085</v>
      </c>
      <c r="O473">
        <v>2.0999999999999999E-3</v>
      </c>
      <c r="P473">
        <v>0.12130000000000001</v>
      </c>
      <c r="Q473" s="1">
        <v>51820.55</v>
      </c>
      <c r="R473">
        <v>0.32090000000000002</v>
      </c>
      <c r="S473">
        <v>0.18640000000000001</v>
      </c>
      <c r="T473">
        <v>0.49270000000000003</v>
      </c>
      <c r="U473">
        <v>8.31</v>
      </c>
      <c r="V473" s="1">
        <v>65932.33</v>
      </c>
      <c r="W473">
        <v>120.55</v>
      </c>
      <c r="X473" s="1">
        <v>150009.5</v>
      </c>
      <c r="Y473">
        <v>0.85599999999999998</v>
      </c>
      <c r="Z473">
        <v>8.8999999999999996E-2</v>
      </c>
      <c r="AA473">
        <v>5.5E-2</v>
      </c>
      <c r="AB473">
        <v>0.14399999999999999</v>
      </c>
      <c r="AC473">
        <v>150.01</v>
      </c>
      <c r="AD473" s="1">
        <v>4701.8900000000003</v>
      </c>
      <c r="AE473">
        <v>586.80999999999995</v>
      </c>
      <c r="AF473" s="13">
        <v>141596.92000000001</v>
      </c>
      <c r="AG473" s="79" t="s">
        <v>759</v>
      </c>
      <c r="AH473" s="1">
        <v>34865</v>
      </c>
      <c r="AI473" s="1">
        <v>54595.29</v>
      </c>
      <c r="AJ473">
        <v>46.49</v>
      </c>
      <c r="AK473">
        <v>29.44</v>
      </c>
      <c r="AL473">
        <v>33.06</v>
      </c>
      <c r="AM473">
        <v>4.7</v>
      </c>
      <c r="AN473" s="1">
        <v>1477.86</v>
      </c>
      <c r="AO473">
        <v>1.1226</v>
      </c>
      <c r="AP473" s="1">
        <v>1356.31</v>
      </c>
      <c r="AQ473" s="1">
        <v>1822.64</v>
      </c>
      <c r="AR473" s="1">
        <v>5578.03</v>
      </c>
      <c r="AS473">
        <v>441.66</v>
      </c>
      <c r="AT473">
        <v>332.84</v>
      </c>
      <c r="AU473" s="1">
        <v>9531.48</v>
      </c>
      <c r="AV473" s="1">
        <v>5321.55</v>
      </c>
      <c r="AW473">
        <v>0.45550000000000002</v>
      </c>
      <c r="AX473" s="1">
        <v>4496.63</v>
      </c>
      <c r="AY473">
        <v>0.38490000000000002</v>
      </c>
      <c r="AZ473" s="1">
        <v>1242.9000000000001</v>
      </c>
      <c r="BA473">
        <v>0.10639999999999999</v>
      </c>
      <c r="BB473">
        <v>622.15</v>
      </c>
      <c r="BC473">
        <v>5.33E-2</v>
      </c>
      <c r="BD473" s="1">
        <v>11683.23</v>
      </c>
      <c r="BE473" s="1">
        <v>4587.33</v>
      </c>
      <c r="BF473">
        <v>1.1496999999999999</v>
      </c>
      <c r="BG473">
        <v>0.5393</v>
      </c>
      <c r="BH473">
        <v>0.2167</v>
      </c>
      <c r="BI473">
        <v>0.18709999999999999</v>
      </c>
      <c r="BJ473">
        <v>3.4500000000000003E-2</v>
      </c>
      <c r="BK473">
        <v>2.24E-2</v>
      </c>
    </row>
    <row r="474" spans="1:63" x14ac:dyDescent="0.25">
      <c r="A474" t="s">
        <v>473</v>
      </c>
      <c r="B474">
        <v>44750</v>
      </c>
      <c r="C474">
        <v>26.67</v>
      </c>
      <c r="D474">
        <v>281.74</v>
      </c>
      <c r="E474" s="1">
        <v>7513.1</v>
      </c>
      <c r="F474" s="1">
        <v>7263.87</v>
      </c>
      <c r="G474">
        <v>5.8700000000000002E-2</v>
      </c>
      <c r="H474">
        <v>6.9999999999999999E-4</v>
      </c>
      <c r="I474">
        <v>0.17419999999999999</v>
      </c>
      <c r="J474">
        <v>1.1999999999999999E-3</v>
      </c>
      <c r="K474">
        <v>5.0900000000000001E-2</v>
      </c>
      <c r="L474">
        <v>0.65759999999999996</v>
      </c>
      <c r="M474">
        <v>5.6599999999999998E-2</v>
      </c>
      <c r="N474">
        <v>0.25969999999999999</v>
      </c>
      <c r="O474">
        <v>4.24E-2</v>
      </c>
      <c r="P474">
        <v>0.1212</v>
      </c>
      <c r="Q474" s="1">
        <v>67240.72</v>
      </c>
      <c r="R474">
        <v>0.2621</v>
      </c>
      <c r="S474">
        <v>0.193</v>
      </c>
      <c r="T474">
        <v>0.54479999999999995</v>
      </c>
      <c r="U474">
        <v>42</v>
      </c>
      <c r="V474" s="1">
        <v>90441.76</v>
      </c>
      <c r="W474">
        <v>177.03</v>
      </c>
      <c r="X474" s="1">
        <v>164010.82</v>
      </c>
      <c r="Y474">
        <v>0.79679999999999995</v>
      </c>
      <c r="Z474">
        <v>0.17879999999999999</v>
      </c>
      <c r="AA474">
        <v>2.4400000000000002E-2</v>
      </c>
      <c r="AB474">
        <v>0.20319999999999999</v>
      </c>
      <c r="AC474">
        <v>164.01</v>
      </c>
      <c r="AD474" s="1">
        <v>8005.6</v>
      </c>
      <c r="AE474">
        <v>961.73</v>
      </c>
      <c r="AF474" s="13">
        <v>179848.82</v>
      </c>
      <c r="AG474" s="79" t="s">
        <v>759</v>
      </c>
      <c r="AH474" s="1">
        <v>47202</v>
      </c>
      <c r="AI474" s="1">
        <v>87645.84</v>
      </c>
      <c r="AJ474">
        <v>83.18</v>
      </c>
      <c r="AK474">
        <v>47.59</v>
      </c>
      <c r="AL474">
        <v>54.94</v>
      </c>
      <c r="AM474">
        <v>4.87</v>
      </c>
      <c r="AN474" s="1">
        <v>1379.04</v>
      </c>
      <c r="AO474">
        <v>0.83069999999999999</v>
      </c>
      <c r="AP474" s="1">
        <v>1473.53</v>
      </c>
      <c r="AQ474" s="1">
        <v>2045.4</v>
      </c>
      <c r="AR474" s="1">
        <v>6885.46</v>
      </c>
      <c r="AS474">
        <v>790.91</v>
      </c>
      <c r="AT474">
        <v>424.52</v>
      </c>
      <c r="AU474" s="1">
        <v>11619.82</v>
      </c>
      <c r="AV474" s="1">
        <v>4109.0600000000004</v>
      </c>
      <c r="AW474">
        <v>0.31609999999999999</v>
      </c>
      <c r="AX474" s="1">
        <v>7395.57</v>
      </c>
      <c r="AY474">
        <v>0.56889999999999996</v>
      </c>
      <c r="AZ474">
        <v>971.03</v>
      </c>
      <c r="BA474">
        <v>7.4700000000000003E-2</v>
      </c>
      <c r="BB474">
        <v>523.97</v>
      </c>
      <c r="BC474">
        <v>4.0300000000000002E-2</v>
      </c>
      <c r="BD474" s="1">
        <v>12999.63</v>
      </c>
      <c r="BE474" s="1">
        <v>2421.2399999999998</v>
      </c>
      <c r="BF474">
        <v>0.32169999999999999</v>
      </c>
      <c r="BG474">
        <v>0.58530000000000004</v>
      </c>
      <c r="BH474">
        <v>0.2205</v>
      </c>
      <c r="BI474">
        <v>0.14149999999999999</v>
      </c>
      <c r="BJ474">
        <v>3.3000000000000002E-2</v>
      </c>
      <c r="BK474">
        <v>1.9599999999999999E-2</v>
      </c>
    </row>
    <row r="475" spans="1:63" x14ac:dyDescent="0.25">
      <c r="A475" t="s">
        <v>474</v>
      </c>
      <c r="B475">
        <v>45799</v>
      </c>
      <c r="C475">
        <v>40.049999999999997</v>
      </c>
      <c r="D475">
        <v>73.209999999999994</v>
      </c>
      <c r="E475" s="1">
        <v>2932.03</v>
      </c>
      <c r="F475" s="1">
        <v>2850.29</v>
      </c>
      <c r="G475">
        <v>1.7899999999999999E-2</v>
      </c>
      <c r="H475">
        <v>8.9999999999999998E-4</v>
      </c>
      <c r="I475">
        <v>5.3100000000000001E-2</v>
      </c>
      <c r="J475">
        <v>1.2999999999999999E-3</v>
      </c>
      <c r="K475">
        <v>5.3499999999999999E-2</v>
      </c>
      <c r="L475">
        <v>0.82120000000000004</v>
      </c>
      <c r="M475">
        <v>5.1999999999999998E-2</v>
      </c>
      <c r="N475">
        <v>0.34839999999999999</v>
      </c>
      <c r="O475">
        <v>1.6199999999999999E-2</v>
      </c>
      <c r="P475">
        <v>0.1275</v>
      </c>
      <c r="Q475" s="1">
        <v>60824.51</v>
      </c>
      <c r="R475">
        <v>0.28770000000000001</v>
      </c>
      <c r="S475">
        <v>0.17480000000000001</v>
      </c>
      <c r="T475">
        <v>0.53749999999999998</v>
      </c>
      <c r="U475">
        <v>19.48</v>
      </c>
      <c r="V475" s="1">
        <v>82577.61</v>
      </c>
      <c r="W475">
        <v>146.86000000000001</v>
      </c>
      <c r="X475" s="1">
        <v>166148.56</v>
      </c>
      <c r="Y475">
        <v>0.70250000000000001</v>
      </c>
      <c r="Z475">
        <v>0.25769999999999998</v>
      </c>
      <c r="AA475">
        <v>3.9800000000000002E-2</v>
      </c>
      <c r="AB475">
        <v>0.29749999999999999</v>
      </c>
      <c r="AC475">
        <v>166.15</v>
      </c>
      <c r="AD475" s="1">
        <v>6416.82</v>
      </c>
      <c r="AE475">
        <v>707.32</v>
      </c>
      <c r="AF475" s="13">
        <v>167918.42</v>
      </c>
      <c r="AG475" s="79" t="s">
        <v>759</v>
      </c>
      <c r="AH475" s="1">
        <v>35634</v>
      </c>
      <c r="AI475" s="1">
        <v>59714.65</v>
      </c>
      <c r="AJ475">
        <v>60.04</v>
      </c>
      <c r="AK475">
        <v>37.04</v>
      </c>
      <c r="AL475">
        <v>41.96</v>
      </c>
      <c r="AM475">
        <v>5</v>
      </c>
      <c r="AN475" s="1">
        <v>1741.45</v>
      </c>
      <c r="AO475">
        <v>0.92379999999999995</v>
      </c>
      <c r="AP475" s="1">
        <v>1334.54</v>
      </c>
      <c r="AQ475" s="1">
        <v>1861.87</v>
      </c>
      <c r="AR475" s="1">
        <v>6205.67</v>
      </c>
      <c r="AS475">
        <v>581.4</v>
      </c>
      <c r="AT475">
        <v>332.7</v>
      </c>
      <c r="AU475" s="1">
        <v>10316.19</v>
      </c>
      <c r="AV475" s="1">
        <v>4041.58</v>
      </c>
      <c r="AW475">
        <v>0.34250000000000003</v>
      </c>
      <c r="AX475" s="1">
        <v>6008.91</v>
      </c>
      <c r="AY475">
        <v>0.50919999999999999</v>
      </c>
      <c r="AZ475" s="1">
        <v>1053.94</v>
      </c>
      <c r="BA475">
        <v>8.9300000000000004E-2</v>
      </c>
      <c r="BB475">
        <v>696.7</v>
      </c>
      <c r="BC475">
        <v>5.8999999999999997E-2</v>
      </c>
      <c r="BD475" s="1">
        <v>11801.13</v>
      </c>
      <c r="BE475" s="1">
        <v>2484.06</v>
      </c>
      <c r="BF475">
        <v>0.48220000000000002</v>
      </c>
      <c r="BG475">
        <v>0.56030000000000002</v>
      </c>
      <c r="BH475">
        <v>0.21709999999999999</v>
      </c>
      <c r="BI475">
        <v>0.17119999999999999</v>
      </c>
      <c r="BJ475">
        <v>3.2899999999999999E-2</v>
      </c>
      <c r="BK475">
        <v>1.8499999999999999E-2</v>
      </c>
    </row>
    <row r="476" spans="1:63" x14ac:dyDescent="0.25">
      <c r="A476" t="s">
        <v>475</v>
      </c>
      <c r="B476">
        <v>44768</v>
      </c>
      <c r="C476">
        <v>39.619999999999997</v>
      </c>
      <c r="D476">
        <v>49.73</v>
      </c>
      <c r="E476" s="1">
        <v>1970.2</v>
      </c>
      <c r="F476" s="1">
        <v>1914.71</v>
      </c>
      <c r="G476">
        <v>1.2800000000000001E-2</v>
      </c>
      <c r="H476">
        <v>8.0000000000000004E-4</v>
      </c>
      <c r="I476">
        <v>4.2299999999999997E-2</v>
      </c>
      <c r="J476">
        <v>1.6000000000000001E-3</v>
      </c>
      <c r="K476">
        <v>5.0700000000000002E-2</v>
      </c>
      <c r="L476">
        <v>0.84289999999999998</v>
      </c>
      <c r="M476">
        <v>4.8800000000000003E-2</v>
      </c>
      <c r="N476">
        <v>0.32219999999999999</v>
      </c>
      <c r="O476">
        <v>1.0200000000000001E-2</v>
      </c>
      <c r="P476">
        <v>0.1177</v>
      </c>
      <c r="Q476" s="1">
        <v>59009.45</v>
      </c>
      <c r="R476">
        <v>0.29709999999999998</v>
      </c>
      <c r="S476">
        <v>0.19500000000000001</v>
      </c>
      <c r="T476">
        <v>0.50790000000000002</v>
      </c>
      <c r="U476">
        <v>13.5</v>
      </c>
      <c r="V476" s="1">
        <v>77972.58</v>
      </c>
      <c r="W476">
        <v>141.6</v>
      </c>
      <c r="X476" s="1">
        <v>190432.62</v>
      </c>
      <c r="Y476">
        <v>0.66359999999999997</v>
      </c>
      <c r="Z476">
        <v>0.25969999999999999</v>
      </c>
      <c r="AA476">
        <v>7.6700000000000004E-2</v>
      </c>
      <c r="AB476">
        <v>0.33639999999999998</v>
      </c>
      <c r="AC476">
        <v>190.43</v>
      </c>
      <c r="AD476" s="1">
        <v>7149.75</v>
      </c>
      <c r="AE476">
        <v>707</v>
      </c>
      <c r="AF476" s="13">
        <v>190804.43</v>
      </c>
      <c r="AG476" s="79" t="s">
        <v>759</v>
      </c>
      <c r="AH476" s="1">
        <v>35104</v>
      </c>
      <c r="AI476" s="1">
        <v>59154.23</v>
      </c>
      <c r="AJ476">
        <v>55.32</v>
      </c>
      <c r="AK476">
        <v>35.15</v>
      </c>
      <c r="AL476">
        <v>40.86</v>
      </c>
      <c r="AM476">
        <v>4.83</v>
      </c>
      <c r="AN476" s="1">
        <v>1369.17</v>
      </c>
      <c r="AO476">
        <v>0.93589999999999995</v>
      </c>
      <c r="AP476" s="1">
        <v>1429.32</v>
      </c>
      <c r="AQ476" s="1">
        <v>1948.33</v>
      </c>
      <c r="AR476" s="1">
        <v>6120.54</v>
      </c>
      <c r="AS476">
        <v>650.15</v>
      </c>
      <c r="AT476">
        <v>383.15</v>
      </c>
      <c r="AU476" s="1">
        <v>10531.49</v>
      </c>
      <c r="AV476" s="1">
        <v>3993.09</v>
      </c>
      <c r="AW476">
        <v>0.32519999999999999</v>
      </c>
      <c r="AX476" s="1">
        <v>6330.08</v>
      </c>
      <c r="AY476">
        <v>0.51549999999999996</v>
      </c>
      <c r="AZ476" s="1">
        <v>1292.04</v>
      </c>
      <c r="BA476">
        <v>0.1052</v>
      </c>
      <c r="BB476">
        <v>665.43</v>
      </c>
      <c r="BC476">
        <v>5.4199999999999998E-2</v>
      </c>
      <c r="BD476" s="1">
        <v>12280.63</v>
      </c>
      <c r="BE476" s="1">
        <v>2122.02</v>
      </c>
      <c r="BF476">
        <v>0.4259</v>
      </c>
      <c r="BG476">
        <v>0.54879999999999995</v>
      </c>
      <c r="BH476">
        <v>0.2104</v>
      </c>
      <c r="BI476">
        <v>0.18379999999999999</v>
      </c>
      <c r="BJ476">
        <v>3.3799999999999997E-2</v>
      </c>
      <c r="BK476">
        <v>2.3300000000000001E-2</v>
      </c>
    </row>
    <row r="477" spans="1:63" x14ac:dyDescent="0.25">
      <c r="A477" t="s">
        <v>476</v>
      </c>
      <c r="B477">
        <v>44776</v>
      </c>
      <c r="C477">
        <v>96</v>
      </c>
      <c r="D477">
        <v>18.059999999999999</v>
      </c>
      <c r="E477" s="1">
        <v>1734.24</v>
      </c>
      <c r="F477" s="1">
        <v>1622.42</v>
      </c>
      <c r="G477">
        <v>2.8999999999999998E-3</v>
      </c>
      <c r="H477">
        <v>5.9999999999999995E-4</v>
      </c>
      <c r="I477">
        <v>7.1999999999999998E-3</v>
      </c>
      <c r="J477">
        <v>8.9999999999999998E-4</v>
      </c>
      <c r="K477">
        <v>1.2999999999999999E-2</v>
      </c>
      <c r="L477">
        <v>0.95440000000000003</v>
      </c>
      <c r="M477">
        <v>2.1000000000000001E-2</v>
      </c>
      <c r="N477">
        <v>0.46949999999999997</v>
      </c>
      <c r="O477">
        <v>1.5E-3</v>
      </c>
      <c r="P477">
        <v>0.13800000000000001</v>
      </c>
      <c r="Q477" s="1">
        <v>51501.49</v>
      </c>
      <c r="R477">
        <v>0.245</v>
      </c>
      <c r="S477">
        <v>0.16220000000000001</v>
      </c>
      <c r="T477">
        <v>0.59279999999999999</v>
      </c>
      <c r="U477">
        <v>12.62</v>
      </c>
      <c r="V477" s="1">
        <v>67925.88</v>
      </c>
      <c r="W477">
        <v>132.02000000000001</v>
      </c>
      <c r="X477" s="1">
        <v>125988.68</v>
      </c>
      <c r="Y477">
        <v>0.82250000000000001</v>
      </c>
      <c r="Z477">
        <v>0.11849999999999999</v>
      </c>
      <c r="AA477">
        <v>5.8999999999999997E-2</v>
      </c>
      <c r="AB477">
        <v>0.17749999999999999</v>
      </c>
      <c r="AC477">
        <v>125.99</v>
      </c>
      <c r="AD477" s="1">
        <v>3321.22</v>
      </c>
      <c r="AE477">
        <v>454.3</v>
      </c>
      <c r="AF477" s="13">
        <v>118754.24000000001</v>
      </c>
      <c r="AG477" s="79" t="s">
        <v>759</v>
      </c>
      <c r="AH477" s="1">
        <v>31415</v>
      </c>
      <c r="AI477" s="1">
        <v>48106.76</v>
      </c>
      <c r="AJ477">
        <v>40.229999999999997</v>
      </c>
      <c r="AK477">
        <v>25.13</v>
      </c>
      <c r="AL477">
        <v>29.32</v>
      </c>
      <c r="AM477">
        <v>4</v>
      </c>
      <c r="AN477" s="1">
        <v>1221.77</v>
      </c>
      <c r="AO477">
        <v>0.97729999999999995</v>
      </c>
      <c r="AP477" s="1">
        <v>1333.2</v>
      </c>
      <c r="AQ477" s="1">
        <v>2155.4899999999998</v>
      </c>
      <c r="AR477" s="1">
        <v>5527.36</v>
      </c>
      <c r="AS477">
        <v>510.44</v>
      </c>
      <c r="AT477">
        <v>247.35</v>
      </c>
      <c r="AU477" s="1">
        <v>9773.84</v>
      </c>
      <c r="AV477" s="1">
        <v>6284.27</v>
      </c>
      <c r="AW477">
        <v>0.54079999999999995</v>
      </c>
      <c r="AX477" s="1">
        <v>3421.52</v>
      </c>
      <c r="AY477">
        <v>0.2944</v>
      </c>
      <c r="AZ477" s="1">
        <v>1114.1199999999999</v>
      </c>
      <c r="BA477">
        <v>9.5899999999999999E-2</v>
      </c>
      <c r="BB477">
        <v>801.1</v>
      </c>
      <c r="BC477">
        <v>6.8900000000000003E-2</v>
      </c>
      <c r="BD477" s="1">
        <v>11621.01</v>
      </c>
      <c r="BE477" s="1">
        <v>4993.29</v>
      </c>
      <c r="BF477">
        <v>1.6798</v>
      </c>
      <c r="BG477">
        <v>0.51549999999999996</v>
      </c>
      <c r="BH477">
        <v>0.2185</v>
      </c>
      <c r="BI477">
        <v>0.20710000000000001</v>
      </c>
      <c r="BJ477">
        <v>3.6799999999999999E-2</v>
      </c>
      <c r="BK477">
        <v>2.2100000000000002E-2</v>
      </c>
    </row>
    <row r="478" spans="1:63" x14ac:dyDescent="0.25">
      <c r="A478" t="s">
        <v>477</v>
      </c>
      <c r="B478">
        <v>44784</v>
      </c>
      <c r="C478">
        <v>76.19</v>
      </c>
      <c r="D478">
        <v>42.11</v>
      </c>
      <c r="E478" s="1">
        <v>3208.58</v>
      </c>
      <c r="F478" s="1">
        <v>2964.55</v>
      </c>
      <c r="G478">
        <v>6.7000000000000002E-3</v>
      </c>
      <c r="H478">
        <v>5.9999999999999995E-4</v>
      </c>
      <c r="I478">
        <v>5.1400000000000001E-2</v>
      </c>
      <c r="J478">
        <v>1.2999999999999999E-3</v>
      </c>
      <c r="K478">
        <v>5.7799999999999997E-2</v>
      </c>
      <c r="L478">
        <v>0.82120000000000004</v>
      </c>
      <c r="M478">
        <v>6.08E-2</v>
      </c>
      <c r="N478">
        <v>0.54379999999999995</v>
      </c>
      <c r="O478">
        <v>1.04E-2</v>
      </c>
      <c r="P478">
        <v>0.14219999999999999</v>
      </c>
      <c r="Q478" s="1">
        <v>53478.63</v>
      </c>
      <c r="R478">
        <v>0.31409999999999999</v>
      </c>
      <c r="S478">
        <v>0.1883</v>
      </c>
      <c r="T478">
        <v>0.49759999999999999</v>
      </c>
      <c r="U478">
        <v>21.53</v>
      </c>
      <c r="V478" s="1">
        <v>76970.399999999994</v>
      </c>
      <c r="W478">
        <v>144.93</v>
      </c>
      <c r="X478" s="1">
        <v>124880.96000000001</v>
      </c>
      <c r="Y478">
        <v>0.72870000000000001</v>
      </c>
      <c r="Z478">
        <v>0.22</v>
      </c>
      <c r="AA478">
        <v>5.1299999999999998E-2</v>
      </c>
      <c r="AB478">
        <v>0.27129999999999999</v>
      </c>
      <c r="AC478">
        <v>124.88</v>
      </c>
      <c r="AD478" s="1">
        <v>3925.95</v>
      </c>
      <c r="AE478">
        <v>473.87</v>
      </c>
      <c r="AF478" s="13">
        <v>120011.19</v>
      </c>
      <c r="AG478" s="79" t="s">
        <v>759</v>
      </c>
      <c r="AH478" s="1">
        <v>29813</v>
      </c>
      <c r="AI478" s="1">
        <v>47570.01</v>
      </c>
      <c r="AJ478">
        <v>46.39</v>
      </c>
      <c r="AK478">
        <v>28.95</v>
      </c>
      <c r="AL478">
        <v>34.630000000000003</v>
      </c>
      <c r="AM478">
        <v>4.32</v>
      </c>
      <c r="AN478" s="1">
        <v>1208.5</v>
      </c>
      <c r="AO478">
        <v>1.0259</v>
      </c>
      <c r="AP478" s="1">
        <v>1298.08</v>
      </c>
      <c r="AQ478" s="1">
        <v>1711.94</v>
      </c>
      <c r="AR478" s="1">
        <v>5830.13</v>
      </c>
      <c r="AS478">
        <v>535.30999999999995</v>
      </c>
      <c r="AT478">
        <v>267.49</v>
      </c>
      <c r="AU478" s="1">
        <v>9642.9599999999991</v>
      </c>
      <c r="AV478" s="1">
        <v>5681.74</v>
      </c>
      <c r="AW478">
        <v>0.49349999999999999</v>
      </c>
      <c r="AX478" s="1">
        <v>4020.74</v>
      </c>
      <c r="AY478">
        <v>0.34920000000000001</v>
      </c>
      <c r="AZ478">
        <v>871.16</v>
      </c>
      <c r="BA478">
        <v>7.5700000000000003E-2</v>
      </c>
      <c r="BB478">
        <v>939.74</v>
      </c>
      <c r="BC478">
        <v>8.1600000000000006E-2</v>
      </c>
      <c r="BD478" s="1">
        <v>11513.39</v>
      </c>
      <c r="BE478" s="1">
        <v>3868.09</v>
      </c>
      <c r="BF478">
        <v>1.2194</v>
      </c>
      <c r="BG478">
        <v>0.5292</v>
      </c>
      <c r="BH478">
        <v>0.21099999999999999</v>
      </c>
      <c r="BI478">
        <v>0.20830000000000001</v>
      </c>
      <c r="BJ478">
        <v>3.3000000000000002E-2</v>
      </c>
      <c r="BK478">
        <v>1.8499999999999999E-2</v>
      </c>
    </row>
    <row r="479" spans="1:63" x14ac:dyDescent="0.25">
      <c r="A479" t="s">
        <v>478</v>
      </c>
      <c r="B479">
        <v>46607</v>
      </c>
      <c r="C479">
        <v>26.48</v>
      </c>
      <c r="D479">
        <v>150.96</v>
      </c>
      <c r="E479" s="1">
        <v>3996.8</v>
      </c>
      <c r="F479" s="1">
        <v>3911.34</v>
      </c>
      <c r="G479">
        <v>6.4699999999999994E-2</v>
      </c>
      <c r="H479">
        <v>1E-3</v>
      </c>
      <c r="I479">
        <v>6.6500000000000004E-2</v>
      </c>
      <c r="J479">
        <v>8.9999999999999998E-4</v>
      </c>
      <c r="K479">
        <v>3.4200000000000001E-2</v>
      </c>
      <c r="L479">
        <v>0.79200000000000004</v>
      </c>
      <c r="M479">
        <v>4.0599999999999997E-2</v>
      </c>
      <c r="N479">
        <v>0.13780000000000001</v>
      </c>
      <c r="O479">
        <v>2.3599999999999999E-2</v>
      </c>
      <c r="P479">
        <v>0.1072</v>
      </c>
      <c r="Q479" s="1">
        <v>67473.47</v>
      </c>
      <c r="R479">
        <v>0.25080000000000002</v>
      </c>
      <c r="S479">
        <v>0.1832</v>
      </c>
      <c r="T479">
        <v>0.56599999999999995</v>
      </c>
      <c r="U479">
        <v>25.36</v>
      </c>
      <c r="V479" s="1">
        <v>86017.4</v>
      </c>
      <c r="W479">
        <v>156.19999999999999</v>
      </c>
      <c r="X479" s="1">
        <v>250133.46</v>
      </c>
      <c r="Y479">
        <v>0.74860000000000004</v>
      </c>
      <c r="Z479">
        <v>0.22420000000000001</v>
      </c>
      <c r="AA479">
        <v>2.7199999999999998E-2</v>
      </c>
      <c r="AB479">
        <v>0.25140000000000001</v>
      </c>
      <c r="AC479">
        <v>250.13</v>
      </c>
      <c r="AD479" s="1">
        <v>10081.08</v>
      </c>
      <c r="AE479" s="1">
        <v>1090.01</v>
      </c>
      <c r="AF479" s="13">
        <v>272254.71000000002</v>
      </c>
      <c r="AG479" s="79" t="s">
        <v>759</v>
      </c>
      <c r="AH479" s="1">
        <v>51080</v>
      </c>
      <c r="AI479" s="1">
        <v>107530.35</v>
      </c>
      <c r="AJ479">
        <v>68.239999999999995</v>
      </c>
      <c r="AK479">
        <v>38.840000000000003</v>
      </c>
      <c r="AL479">
        <v>44.07</v>
      </c>
      <c r="AM479">
        <v>4.9400000000000004</v>
      </c>
      <c r="AN479" s="1">
        <v>1280.71</v>
      </c>
      <c r="AO479">
        <v>0.60650000000000004</v>
      </c>
      <c r="AP479" s="1">
        <v>1466.98</v>
      </c>
      <c r="AQ479" s="1">
        <v>2159.96</v>
      </c>
      <c r="AR479" s="1">
        <v>7020.02</v>
      </c>
      <c r="AS479">
        <v>762.74</v>
      </c>
      <c r="AT479">
        <v>416.31</v>
      </c>
      <c r="AU479" s="1">
        <v>11826.01</v>
      </c>
      <c r="AV479" s="1">
        <v>2809.18</v>
      </c>
      <c r="AW479">
        <v>0.21479999999999999</v>
      </c>
      <c r="AX479" s="1">
        <v>9022.17</v>
      </c>
      <c r="AY479">
        <v>0.68989999999999996</v>
      </c>
      <c r="AZ479">
        <v>872.83</v>
      </c>
      <c r="BA479">
        <v>6.6699999999999995E-2</v>
      </c>
      <c r="BB479">
        <v>373.09</v>
      </c>
      <c r="BC479">
        <v>2.8500000000000001E-2</v>
      </c>
      <c r="BD479" s="1">
        <v>13077.27</v>
      </c>
      <c r="BE479">
        <v>967.93</v>
      </c>
      <c r="BF479">
        <v>8.6999999999999994E-2</v>
      </c>
      <c r="BG479">
        <v>0.59509999999999996</v>
      </c>
      <c r="BH479">
        <v>0.21859999999999999</v>
      </c>
      <c r="BI479">
        <v>0.13239999999999999</v>
      </c>
      <c r="BJ479">
        <v>3.3300000000000003E-2</v>
      </c>
      <c r="BK479">
        <v>2.06E-2</v>
      </c>
    </row>
    <row r="480" spans="1:63" x14ac:dyDescent="0.25">
      <c r="A480" t="s">
        <v>479</v>
      </c>
      <c r="B480">
        <v>47738</v>
      </c>
      <c r="C480">
        <v>91.24</v>
      </c>
      <c r="D480">
        <v>9.59</v>
      </c>
      <c r="E480">
        <v>875.33</v>
      </c>
      <c r="F480">
        <v>856.87</v>
      </c>
      <c r="G480">
        <v>1.8E-3</v>
      </c>
      <c r="H480">
        <v>1E-4</v>
      </c>
      <c r="I480">
        <v>3.8999999999999998E-3</v>
      </c>
      <c r="J480">
        <v>1.1000000000000001E-3</v>
      </c>
      <c r="K480">
        <v>1.26E-2</v>
      </c>
      <c r="L480">
        <v>0.96109999999999995</v>
      </c>
      <c r="M480">
        <v>1.9300000000000001E-2</v>
      </c>
      <c r="N480">
        <v>0.42070000000000002</v>
      </c>
      <c r="O480">
        <v>2.5999999999999999E-3</v>
      </c>
      <c r="P480">
        <v>0.1477</v>
      </c>
      <c r="Q480" s="1">
        <v>49057.98</v>
      </c>
      <c r="R480">
        <v>0.26550000000000001</v>
      </c>
      <c r="S480">
        <v>0.1893</v>
      </c>
      <c r="T480">
        <v>0.54510000000000003</v>
      </c>
      <c r="U480">
        <v>7.73</v>
      </c>
      <c r="V480" s="1">
        <v>57990.42</v>
      </c>
      <c r="W480">
        <v>109.65</v>
      </c>
      <c r="X480" s="1">
        <v>129855.16</v>
      </c>
      <c r="Y480">
        <v>0.90659999999999996</v>
      </c>
      <c r="Z480">
        <v>4.8399999999999999E-2</v>
      </c>
      <c r="AA480">
        <v>4.4999999999999998E-2</v>
      </c>
      <c r="AB480">
        <v>9.3399999999999997E-2</v>
      </c>
      <c r="AC480">
        <v>129.86000000000001</v>
      </c>
      <c r="AD480" s="1">
        <v>3088.01</v>
      </c>
      <c r="AE480">
        <v>422.64</v>
      </c>
      <c r="AF480" s="13">
        <v>106237.85</v>
      </c>
      <c r="AG480" s="79" t="s">
        <v>759</v>
      </c>
      <c r="AH480" s="1">
        <v>32229</v>
      </c>
      <c r="AI480" s="1">
        <v>48235.1</v>
      </c>
      <c r="AJ480">
        <v>35.65</v>
      </c>
      <c r="AK480">
        <v>23.35</v>
      </c>
      <c r="AL480">
        <v>26.56</v>
      </c>
      <c r="AM480">
        <v>4.83</v>
      </c>
      <c r="AN480" s="1">
        <v>1219.04</v>
      </c>
      <c r="AO480">
        <v>1.2554000000000001</v>
      </c>
      <c r="AP480" s="1">
        <v>1465.63</v>
      </c>
      <c r="AQ480" s="1">
        <v>2168.71</v>
      </c>
      <c r="AR480" s="1">
        <v>5803.9</v>
      </c>
      <c r="AS480">
        <v>488.43</v>
      </c>
      <c r="AT480">
        <v>229.67</v>
      </c>
      <c r="AU480" s="1">
        <v>10156.34</v>
      </c>
      <c r="AV480" s="1">
        <v>7311.98</v>
      </c>
      <c r="AW480">
        <v>0.56820000000000004</v>
      </c>
      <c r="AX480" s="1">
        <v>3251.94</v>
      </c>
      <c r="AY480">
        <v>0.25269999999999998</v>
      </c>
      <c r="AZ480" s="1">
        <v>1472.15</v>
      </c>
      <c r="BA480">
        <v>0.1144</v>
      </c>
      <c r="BB480">
        <v>833.34</v>
      </c>
      <c r="BC480">
        <v>6.4799999999999996E-2</v>
      </c>
      <c r="BD480" s="1">
        <v>12869.41</v>
      </c>
      <c r="BE480" s="1">
        <v>6469.64</v>
      </c>
      <c r="BF480">
        <v>2.4226999999999999</v>
      </c>
      <c r="BG480">
        <v>0.5131</v>
      </c>
      <c r="BH480">
        <v>0.21709999999999999</v>
      </c>
      <c r="BI480">
        <v>0.20530000000000001</v>
      </c>
      <c r="BJ480">
        <v>3.9600000000000003E-2</v>
      </c>
      <c r="BK480">
        <v>2.4899999999999999E-2</v>
      </c>
    </row>
    <row r="481" spans="1:63" x14ac:dyDescent="0.25">
      <c r="A481" t="s">
        <v>480</v>
      </c>
      <c r="B481">
        <v>44792</v>
      </c>
      <c r="C481">
        <v>26.19</v>
      </c>
      <c r="D481">
        <v>198.21</v>
      </c>
      <c r="E481" s="1">
        <v>5191.1400000000003</v>
      </c>
      <c r="F481" s="1">
        <v>4814.6899999999996</v>
      </c>
      <c r="G481">
        <v>2.4899999999999999E-2</v>
      </c>
      <c r="H481">
        <v>1.6999999999999999E-3</v>
      </c>
      <c r="I481">
        <v>0.25690000000000002</v>
      </c>
      <c r="J481">
        <v>1E-3</v>
      </c>
      <c r="K481">
        <v>6.7799999999999999E-2</v>
      </c>
      <c r="L481">
        <v>0.57430000000000003</v>
      </c>
      <c r="M481">
        <v>7.3400000000000007E-2</v>
      </c>
      <c r="N481">
        <v>0.48859999999999998</v>
      </c>
      <c r="O481">
        <v>4.5999999999999999E-2</v>
      </c>
      <c r="P481">
        <v>0.1459</v>
      </c>
      <c r="Q481" s="1">
        <v>60049.37</v>
      </c>
      <c r="R481">
        <v>0.28420000000000001</v>
      </c>
      <c r="S481">
        <v>0.1835</v>
      </c>
      <c r="T481">
        <v>0.5323</v>
      </c>
      <c r="U481">
        <v>32.47</v>
      </c>
      <c r="V481" s="1">
        <v>83849.460000000006</v>
      </c>
      <c r="W481">
        <v>156.79</v>
      </c>
      <c r="X481" s="1">
        <v>154366.22</v>
      </c>
      <c r="Y481">
        <v>0.68930000000000002</v>
      </c>
      <c r="Z481">
        <v>0.27450000000000002</v>
      </c>
      <c r="AA481">
        <v>3.6200000000000003E-2</v>
      </c>
      <c r="AB481">
        <v>0.31069999999999998</v>
      </c>
      <c r="AC481">
        <v>154.37</v>
      </c>
      <c r="AD481" s="1">
        <v>6714.36</v>
      </c>
      <c r="AE481">
        <v>753.8</v>
      </c>
      <c r="AF481" s="13">
        <v>163988.5</v>
      </c>
      <c r="AG481" s="79" t="s">
        <v>759</v>
      </c>
      <c r="AH481" s="1">
        <v>34858</v>
      </c>
      <c r="AI481" s="1">
        <v>56610.59</v>
      </c>
      <c r="AJ481">
        <v>69.63</v>
      </c>
      <c r="AK481">
        <v>43.44</v>
      </c>
      <c r="AL481">
        <v>47.87</v>
      </c>
      <c r="AM481">
        <v>5.04</v>
      </c>
      <c r="AN481">
        <v>781.66</v>
      </c>
      <c r="AO481">
        <v>1.0165</v>
      </c>
      <c r="AP481" s="1">
        <v>1418.23</v>
      </c>
      <c r="AQ481" s="1">
        <v>2058.5700000000002</v>
      </c>
      <c r="AR481" s="1">
        <v>6461.23</v>
      </c>
      <c r="AS481">
        <v>606.24</v>
      </c>
      <c r="AT481">
        <v>366.35</v>
      </c>
      <c r="AU481" s="1">
        <v>10910.61</v>
      </c>
      <c r="AV481" s="1">
        <v>4689</v>
      </c>
      <c r="AW481">
        <v>0.36609999999999998</v>
      </c>
      <c r="AX481" s="1">
        <v>6341.02</v>
      </c>
      <c r="AY481">
        <v>0.49509999999999998</v>
      </c>
      <c r="AZ481">
        <v>937.86</v>
      </c>
      <c r="BA481">
        <v>7.3200000000000001E-2</v>
      </c>
      <c r="BB481">
        <v>839.89</v>
      </c>
      <c r="BC481">
        <v>6.5600000000000006E-2</v>
      </c>
      <c r="BD481" s="1">
        <v>12807.77</v>
      </c>
      <c r="BE481" s="1">
        <v>2646.81</v>
      </c>
      <c r="BF481">
        <v>0.55640000000000001</v>
      </c>
      <c r="BG481">
        <v>0.5504</v>
      </c>
      <c r="BH481">
        <v>0.20710000000000001</v>
      </c>
      <c r="BI481">
        <v>0.19409999999999999</v>
      </c>
      <c r="BJ481">
        <v>3.4000000000000002E-2</v>
      </c>
      <c r="BK481">
        <v>1.44E-2</v>
      </c>
    </row>
    <row r="482" spans="1:63" x14ac:dyDescent="0.25">
      <c r="A482" t="s">
        <v>481</v>
      </c>
      <c r="B482">
        <v>47951</v>
      </c>
      <c r="C482">
        <v>54.24</v>
      </c>
      <c r="D482">
        <v>37</v>
      </c>
      <c r="E482" s="1">
        <v>2007.01</v>
      </c>
      <c r="F482" s="1">
        <v>1866.43</v>
      </c>
      <c r="G482">
        <v>5.4000000000000003E-3</v>
      </c>
      <c r="H482">
        <v>8.0000000000000004E-4</v>
      </c>
      <c r="I482">
        <v>3.1300000000000001E-2</v>
      </c>
      <c r="J482">
        <v>1.4E-3</v>
      </c>
      <c r="K482">
        <v>3.3500000000000002E-2</v>
      </c>
      <c r="L482">
        <v>0.87409999999999999</v>
      </c>
      <c r="M482">
        <v>5.3499999999999999E-2</v>
      </c>
      <c r="N482">
        <v>0.59789999999999999</v>
      </c>
      <c r="O482">
        <v>8.3000000000000001E-3</v>
      </c>
      <c r="P482">
        <v>0.15509999999999999</v>
      </c>
      <c r="Q482" s="1">
        <v>51383.49</v>
      </c>
      <c r="R482">
        <v>0.28249999999999997</v>
      </c>
      <c r="S482">
        <v>0.17119999999999999</v>
      </c>
      <c r="T482">
        <v>0.54630000000000001</v>
      </c>
      <c r="U482">
        <v>13.28</v>
      </c>
      <c r="V482" s="1">
        <v>71198.16</v>
      </c>
      <c r="W482">
        <v>146.82</v>
      </c>
      <c r="X482" s="1">
        <v>114369.65</v>
      </c>
      <c r="Y482">
        <v>0.73670000000000002</v>
      </c>
      <c r="Z482">
        <v>0.20760000000000001</v>
      </c>
      <c r="AA482">
        <v>5.57E-2</v>
      </c>
      <c r="AB482">
        <v>0.26329999999999998</v>
      </c>
      <c r="AC482">
        <v>114.37</v>
      </c>
      <c r="AD482" s="1">
        <v>3173.56</v>
      </c>
      <c r="AE482">
        <v>429.23</v>
      </c>
      <c r="AF482" s="13">
        <v>106341.9</v>
      </c>
      <c r="AG482" s="79" t="s">
        <v>759</v>
      </c>
      <c r="AH482" s="1">
        <v>28420</v>
      </c>
      <c r="AI482" s="1">
        <v>45536.37</v>
      </c>
      <c r="AJ482">
        <v>42.19</v>
      </c>
      <c r="AK482">
        <v>25.97</v>
      </c>
      <c r="AL482">
        <v>30.99</v>
      </c>
      <c r="AM482">
        <v>4.2300000000000004</v>
      </c>
      <c r="AN482" s="1">
        <v>1096.8</v>
      </c>
      <c r="AO482">
        <v>0.87539999999999996</v>
      </c>
      <c r="AP482" s="1">
        <v>1372.58</v>
      </c>
      <c r="AQ482" s="1">
        <v>1920.09</v>
      </c>
      <c r="AR482" s="1">
        <v>5897.85</v>
      </c>
      <c r="AS482">
        <v>562.75</v>
      </c>
      <c r="AT482">
        <v>315.44</v>
      </c>
      <c r="AU482" s="1">
        <v>10068.700000000001</v>
      </c>
      <c r="AV482" s="1">
        <v>6733.79</v>
      </c>
      <c r="AW482">
        <v>0.56389999999999996</v>
      </c>
      <c r="AX482" s="1">
        <v>3058.84</v>
      </c>
      <c r="AY482">
        <v>0.25619999999999998</v>
      </c>
      <c r="AZ482" s="1">
        <v>1023.28</v>
      </c>
      <c r="BA482">
        <v>8.5699999999999998E-2</v>
      </c>
      <c r="BB482" s="1">
        <v>1125.25</v>
      </c>
      <c r="BC482">
        <v>9.4200000000000006E-2</v>
      </c>
      <c r="BD482" s="1">
        <v>11941.16</v>
      </c>
      <c r="BE482" s="1">
        <v>5160.21</v>
      </c>
      <c r="BF482">
        <v>1.7848999999999999</v>
      </c>
      <c r="BG482">
        <v>0.52390000000000003</v>
      </c>
      <c r="BH482">
        <v>0.22059999999999999</v>
      </c>
      <c r="BI482">
        <v>0.20169999999999999</v>
      </c>
      <c r="BJ482">
        <v>3.5400000000000001E-2</v>
      </c>
      <c r="BK482">
        <v>1.84E-2</v>
      </c>
    </row>
    <row r="483" spans="1:63" x14ac:dyDescent="0.25">
      <c r="A483" t="s">
        <v>482</v>
      </c>
      <c r="B483">
        <v>48363</v>
      </c>
      <c r="C483">
        <v>62.67</v>
      </c>
      <c r="D483">
        <v>23.08</v>
      </c>
      <c r="E483" s="1">
        <v>1446.53</v>
      </c>
      <c r="F483" s="1">
        <v>1419.61</v>
      </c>
      <c r="G483">
        <v>4.7999999999999996E-3</v>
      </c>
      <c r="H483">
        <v>4.0000000000000002E-4</v>
      </c>
      <c r="I483">
        <v>4.3E-3</v>
      </c>
      <c r="J483">
        <v>1.1999999999999999E-3</v>
      </c>
      <c r="K483">
        <v>1.1900000000000001E-2</v>
      </c>
      <c r="L483">
        <v>0.96199999999999997</v>
      </c>
      <c r="M483">
        <v>1.5599999999999999E-2</v>
      </c>
      <c r="N483">
        <v>0.26719999999999999</v>
      </c>
      <c r="O483">
        <v>1.9E-3</v>
      </c>
      <c r="P483">
        <v>0.1125</v>
      </c>
      <c r="Q483" s="1">
        <v>54127.47</v>
      </c>
      <c r="R483">
        <v>0.2969</v>
      </c>
      <c r="S483">
        <v>0.1804</v>
      </c>
      <c r="T483">
        <v>0.52270000000000005</v>
      </c>
      <c r="U483">
        <v>9.7200000000000006</v>
      </c>
      <c r="V483" s="1">
        <v>75635.199999999997</v>
      </c>
      <c r="W483">
        <v>144.63</v>
      </c>
      <c r="X483" s="1">
        <v>154231.29999999999</v>
      </c>
      <c r="Y483">
        <v>0.8286</v>
      </c>
      <c r="Z483">
        <v>8.5800000000000001E-2</v>
      </c>
      <c r="AA483">
        <v>8.5599999999999996E-2</v>
      </c>
      <c r="AB483">
        <v>0.1714</v>
      </c>
      <c r="AC483">
        <v>154.22999999999999</v>
      </c>
      <c r="AD483" s="1">
        <v>4589.1099999999997</v>
      </c>
      <c r="AE483">
        <v>552.78</v>
      </c>
      <c r="AF483" s="13">
        <v>149919.32999999999</v>
      </c>
      <c r="AG483" s="79" t="s">
        <v>759</v>
      </c>
      <c r="AH483" s="1">
        <v>37010</v>
      </c>
      <c r="AI483" s="1">
        <v>59974.25</v>
      </c>
      <c r="AJ483">
        <v>47.77</v>
      </c>
      <c r="AK483">
        <v>28.42</v>
      </c>
      <c r="AL483">
        <v>32.5</v>
      </c>
      <c r="AM483">
        <v>4.88</v>
      </c>
      <c r="AN483" s="1">
        <v>1666.17</v>
      </c>
      <c r="AO483">
        <v>1.0570999999999999</v>
      </c>
      <c r="AP483" s="1">
        <v>1285.3</v>
      </c>
      <c r="AQ483" s="1">
        <v>1883.4</v>
      </c>
      <c r="AR483" s="1">
        <v>5595.52</v>
      </c>
      <c r="AS483">
        <v>435.05</v>
      </c>
      <c r="AT483">
        <v>282.57</v>
      </c>
      <c r="AU483" s="1">
        <v>9481.84</v>
      </c>
      <c r="AV483" s="1">
        <v>4886.95</v>
      </c>
      <c r="AW483">
        <v>0.42859999999999998</v>
      </c>
      <c r="AX483" s="1">
        <v>4890.4799999999996</v>
      </c>
      <c r="AY483">
        <v>0.4289</v>
      </c>
      <c r="AZ483" s="1">
        <v>1109.8399999999999</v>
      </c>
      <c r="BA483">
        <v>9.7299999999999998E-2</v>
      </c>
      <c r="BB483">
        <v>515.84</v>
      </c>
      <c r="BC483">
        <v>4.5199999999999997E-2</v>
      </c>
      <c r="BD483" s="1">
        <v>11403.12</v>
      </c>
      <c r="BE483" s="1">
        <v>4004.86</v>
      </c>
      <c r="BF483">
        <v>0.96079999999999999</v>
      </c>
      <c r="BG483">
        <v>0.53969999999999996</v>
      </c>
      <c r="BH483">
        <v>0.22189999999999999</v>
      </c>
      <c r="BI483">
        <v>0.17380000000000001</v>
      </c>
      <c r="BJ483">
        <v>4.0399999999999998E-2</v>
      </c>
      <c r="BK483">
        <v>2.4199999999999999E-2</v>
      </c>
    </row>
    <row r="484" spans="1:63" x14ac:dyDescent="0.25">
      <c r="A484" t="s">
        <v>483</v>
      </c>
      <c r="B484">
        <v>44800</v>
      </c>
      <c r="C484">
        <v>32.29</v>
      </c>
      <c r="D484">
        <v>267.22000000000003</v>
      </c>
      <c r="E484" s="1">
        <v>8627.49</v>
      </c>
      <c r="F484" s="1">
        <v>7907.97</v>
      </c>
      <c r="G484">
        <v>2.0299999999999999E-2</v>
      </c>
      <c r="H484">
        <v>1.1000000000000001E-3</v>
      </c>
      <c r="I484">
        <v>0.16750000000000001</v>
      </c>
      <c r="J484">
        <v>1.1999999999999999E-3</v>
      </c>
      <c r="K484">
        <v>7.2099999999999997E-2</v>
      </c>
      <c r="L484">
        <v>0.67349999999999999</v>
      </c>
      <c r="M484">
        <v>6.4399999999999999E-2</v>
      </c>
      <c r="N484">
        <v>0.51910000000000001</v>
      </c>
      <c r="O484">
        <v>4.2000000000000003E-2</v>
      </c>
      <c r="P484">
        <v>0.14899999999999999</v>
      </c>
      <c r="Q484" s="1">
        <v>60085.29</v>
      </c>
      <c r="R484">
        <v>0.29239999999999999</v>
      </c>
      <c r="S484">
        <v>0.16450000000000001</v>
      </c>
      <c r="T484">
        <v>0.54310000000000003</v>
      </c>
      <c r="U484">
        <v>46.27</v>
      </c>
      <c r="V484" s="1">
        <v>85627.41</v>
      </c>
      <c r="W484">
        <v>184.16</v>
      </c>
      <c r="X484" s="1">
        <v>130959.52</v>
      </c>
      <c r="Y484">
        <v>0.71930000000000005</v>
      </c>
      <c r="Z484">
        <v>0.24429999999999999</v>
      </c>
      <c r="AA484">
        <v>3.6400000000000002E-2</v>
      </c>
      <c r="AB484">
        <v>0.28070000000000001</v>
      </c>
      <c r="AC484">
        <v>130.96</v>
      </c>
      <c r="AD484" s="1">
        <v>5798.07</v>
      </c>
      <c r="AE484">
        <v>714.74</v>
      </c>
      <c r="AF484" s="13">
        <v>136760.32000000001</v>
      </c>
      <c r="AG484" s="79" t="s">
        <v>759</v>
      </c>
      <c r="AH484" s="1">
        <v>33263</v>
      </c>
      <c r="AI484" s="1">
        <v>51083.12</v>
      </c>
      <c r="AJ484">
        <v>64.09</v>
      </c>
      <c r="AK484">
        <v>41.33</v>
      </c>
      <c r="AL484">
        <v>46.95</v>
      </c>
      <c r="AM484">
        <v>4.7</v>
      </c>
      <c r="AN484">
        <v>939.93</v>
      </c>
      <c r="AO484">
        <v>1.0543</v>
      </c>
      <c r="AP484" s="1">
        <v>1318.06</v>
      </c>
      <c r="AQ484" s="1">
        <v>1932.45</v>
      </c>
      <c r="AR484" s="1">
        <v>6283.5</v>
      </c>
      <c r="AS484">
        <v>698.23</v>
      </c>
      <c r="AT484">
        <v>370.29</v>
      </c>
      <c r="AU484" s="1">
        <v>10602.52</v>
      </c>
      <c r="AV484" s="1">
        <v>5278.35</v>
      </c>
      <c r="AW484">
        <v>0.42070000000000002</v>
      </c>
      <c r="AX484" s="1">
        <v>5692.43</v>
      </c>
      <c r="AY484">
        <v>0.45369999999999999</v>
      </c>
      <c r="AZ484">
        <v>710.29</v>
      </c>
      <c r="BA484">
        <v>5.6599999999999998E-2</v>
      </c>
      <c r="BB484">
        <v>866.41</v>
      </c>
      <c r="BC484">
        <v>6.9099999999999995E-2</v>
      </c>
      <c r="BD484" s="1">
        <v>12547.48</v>
      </c>
      <c r="BE484" s="1">
        <v>3143.98</v>
      </c>
      <c r="BF484">
        <v>0.80710000000000004</v>
      </c>
      <c r="BG484">
        <v>0.54879999999999995</v>
      </c>
      <c r="BH484">
        <v>0.20599999999999999</v>
      </c>
      <c r="BI484">
        <v>0.1961</v>
      </c>
      <c r="BJ484">
        <v>2.9899999999999999E-2</v>
      </c>
      <c r="BK484">
        <v>1.9300000000000001E-2</v>
      </c>
    </row>
    <row r="485" spans="1:63" x14ac:dyDescent="0.25">
      <c r="A485" t="s">
        <v>484</v>
      </c>
      <c r="B485">
        <v>49221</v>
      </c>
      <c r="C485">
        <v>85.48</v>
      </c>
      <c r="D485">
        <v>17.77</v>
      </c>
      <c r="E485" s="1">
        <v>1519.06</v>
      </c>
      <c r="F485" s="1">
        <v>1520.35</v>
      </c>
      <c r="G485">
        <v>2E-3</v>
      </c>
      <c r="H485">
        <v>5.9999999999999995E-4</v>
      </c>
      <c r="I485">
        <v>5.7000000000000002E-3</v>
      </c>
      <c r="J485">
        <v>8.9999999999999998E-4</v>
      </c>
      <c r="K485">
        <v>1.09E-2</v>
      </c>
      <c r="L485">
        <v>0.96479999999999999</v>
      </c>
      <c r="M485">
        <v>1.4999999999999999E-2</v>
      </c>
      <c r="N485">
        <v>0.42080000000000001</v>
      </c>
      <c r="O485">
        <v>8.9999999999999998E-4</v>
      </c>
      <c r="P485">
        <v>0.13150000000000001</v>
      </c>
      <c r="Q485" s="1">
        <v>51919.42</v>
      </c>
      <c r="R485">
        <v>0.27510000000000001</v>
      </c>
      <c r="S485">
        <v>0.17199999999999999</v>
      </c>
      <c r="T485">
        <v>0.55289999999999995</v>
      </c>
      <c r="U485">
        <v>12.33</v>
      </c>
      <c r="V485" s="1">
        <v>70698.16</v>
      </c>
      <c r="W485">
        <v>119.16</v>
      </c>
      <c r="X485" s="1">
        <v>123499.87</v>
      </c>
      <c r="Y485">
        <v>0.85909999999999997</v>
      </c>
      <c r="Z485">
        <v>7.4899999999999994E-2</v>
      </c>
      <c r="AA485">
        <v>6.59E-2</v>
      </c>
      <c r="AB485">
        <v>0.1409</v>
      </c>
      <c r="AC485">
        <v>123.5</v>
      </c>
      <c r="AD485" s="1">
        <v>3298.82</v>
      </c>
      <c r="AE485">
        <v>440.66</v>
      </c>
      <c r="AF485" s="13">
        <v>113534.13</v>
      </c>
      <c r="AG485" s="79" t="s">
        <v>759</v>
      </c>
      <c r="AH485" s="1">
        <v>33237</v>
      </c>
      <c r="AI485" s="1">
        <v>49080.85</v>
      </c>
      <c r="AJ485">
        <v>38.700000000000003</v>
      </c>
      <c r="AK485">
        <v>25.59</v>
      </c>
      <c r="AL485">
        <v>28.54</v>
      </c>
      <c r="AM485">
        <v>4.3600000000000003</v>
      </c>
      <c r="AN485" s="1">
        <v>1032.81</v>
      </c>
      <c r="AO485">
        <v>1.0310999999999999</v>
      </c>
      <c r="AP485" s="1">
        <v>1270.03</v>
      </c>
      <c r="AQ485" s="1">
        <v>2077.54</v>
      </c>
      <c r="AR485" s="1">
        <v>5551.09</v>
      </c>
      <c r="AS485">
        <v>488.8</v>
      </c>
      <c r="AT485">
        <v>341.14</v>
      </c>
      <c r="AU485" s="1">
        <v>9728.6</v>
      </c>
      <c r="AV485" s="1">
        <v>6166.48</v>
      </c>
      <c r="AW485">
        <v>0.54820000000000002</v>
      </c>
      <c r="AX485" s="1">
        <v>3132.75</v>
      </c>
      <c r="AY485">
        <v>0.27850000000000003</v>
      </c>
      <c r="AZ485" s="1">
        <v>1204.8800000000001</v>
      </c>
      <c r="BA485">
        <v>0.1071</v>
      </c>
      <c r="BB485">
        <v>743.98</v>
      </c>
      <c r="BC485">
        <v>6.6100000000000006E-2</v>
      </c>
      <c r="BD485" s="1">
        <v>11248.09</v>
      </c>
      <c r="BE485" s="1">
        <v>5641.12</v>
      </c>
      <c r="BF485">
        <v>1.9216</v>
      </c>
      <c r="BG485">
        <v>0.52969999999999995</v>
      </c>
      <c r="BH485">
        <v>0.223</v>
      </c>
      <c r="BI485">
        <v>0.1875</v>
      </c>
      <c r="BJ485">
        <v>3.8800000000000001E-2</v>
      </c>
      <c r="BK485">
        <v>2.0799999999999999E-2</v>
      </c>
    </row>
    <row r="486" spans="1:63" x14ac:dyDescent="0.25">
      <c r="A486" t="s">
        <v>485</v>
      </c>
      <c r="B486">
        <v>50583</v>
      </c>
      <c r="C486">
        <v>111.52</v>
      </c>
      <c r="D486">
        <v>13.89</v>
      </c>
      <c r="E486" s="1">
        <v>1549.05</v>
      </c>
      <c r="F486" s="1">
        <v>1445.89</v>
      </c>
      <c r="G486">
        <v>3.0000000000000001E-3</v>
      </c>
      <c r="H486">
        <v>5.0000000000000001E-4</v>
      </c>
      <c r="I486">
        <v>6.8999999999999999E-3</v>
      </c>
      <c r="J486">
        <v>1E-3</v>
      </c>
      <c r="K486">
        <v>1.41E-2</v>
      </c>
      <c r="L486">
        <v>0.95579999999999998</v>
      </c>
      <c r="M486">
        <v>1.8700000000000001E-2</v>
      </c>
      <c r="N486">
        <v>0.44059999999999999</v>
      </c>
      <c r="O486">
        <v>5.4000000000000003E-3</v>
      </c>
      <c r="P486">
        <v>0.14130000000000001</v>
      </c>
      <c r="Q486" s="1">
        <v>51613.52</v>
      </c>
      <c r="R486">
        <v>0.27539999999999998</v>
      </c>
      <c r="S486">
        <v>0.15409999999999999</v>
      </c>
      <c r="T486">
        <v>0.5706</v>
      </c>
      <c r="U486">
        <v>10.76</v>
      </c>
      <c r="V486" s="1">
        <v>68169.84</v>
      </c>
      <c r="W486">
        <v>138.61000000000001</v>
      </c>
      <c r="X486" s="1">
        <v>150120.49</v>
      </c>
      <c r="Y486">
        <v>0.81110000000000004</v>
      </c>
      <c r="Z486">
        <v>0.12379999999999999</v>
      </c>
      <c r="AA486">
        <v>6.5100000000000005E-2</v>
      </c>
      <c r="AB486">
        <v>0.18890000000000001</v>
      </c>
      <c r="AC486">
        <v>150.12</v>
      </c>
      <c r="AD486" s="1">
        <v>4164.72</v>
      </c>
      <c r="AE486">
        <v>516.71</v>
      </c>
      <c r="AF486" s="13">
        <v>137614.46</v>
      </c>
      <c r="AG486" s="79" t="s">
        <v>759</v>
      </c>
      <c r="AH486" s="1">
        <v>31705</v>
      </c>
      <c r="AI486" s="1">
        <v>49542.11</v>
      </c>
      <c r="AJ486">
        <v>40.54</v>
      </c>
      <c r="AK486">
        <v>26.67</v>
      </c>
      <c r="AL486">
        <v>29.55</v>
      </c>
      <c r="AM486">
        <v>4.04</v>
      </c>
      <c r="AN486" s="1">
        <v>1223.04</v>
      </c>
      <c r="AO486">
        <v>1.1232</v>
      </c>
      <c r="AP486" s="1">
        <v>1288.23</v>
      </c>
      <c r="AQ486" s="1">
        <v>2163.84</v>
      </c>
      <c r="AR486" s="1">
        <v>5695.09</v>
      </c>
      <c r="AS486">
        <v>511.61</v>
      </c>
      <c r="AT486">
        <v>253.98</v>
      </c>
      <c r="AU486" s="1">
        <v>9912.76</v>
      </c>
      <c r="AV486" s="1">
        <v>5840.94</v>
      </c>
      <c r="AW486">
        <v>0.48709999999999998</v>
      </c>
      <c r="AX486" s="1">
        <v>4217.7299999999996</v>
      </c>
      <c r="AY486">
        <v>0.3518</v>
      </c>
      <c r="AZ486" s="1">
        <v>1098.8599999999999</v>
      </c>
      <c r="BA486">
        <v>9.1600000000000001E-2</v>
      </c>
      <c r="BB486">
        <v>832.72</v>
      </c>
      <c r="BC486">
        <v>6.9400000000000003E-2</v>
      </c>
      <c r="BD486" s="1">
        <v>11990.24</v>
      </c>
      <c r="BE486" s="1">
        <v>4581.3</v>
      </c>
      <c r="BF486">
        <v>1.3942000000000001</v>
      </c>
      <c r="BG486">
        <v>0.50880000000000003</v>
      </c>
      <c r="BH486">
        <v>0.219</v>
      </c>
      <c r="BI486">
        <v>0.21229999999999999</v>
      </c>
      <c r="BJ486">
        <v>3.73E-2</v>
      </c>
      <c r="BK486">
        <v>2.2599999999999999E-2</v>
      </c>
    </row>
    <row r="487" spans="1:63" x14ac:dyDescent="0.25">
      <c r="A487" t="s">
        <v>486</v>
      </c>
      <c r="B487">
        <v>46276</v>
      </c>
      <c r="C487">
        <v>80.290000000000006</v>
      </c>
      <c r="D487">
        <v>10.19</v>
      </c>
      <c r="E487">
        <v>817.74</v>
      </c>
      <c r="F487">
        <v>777.98</v>
      </c>
      <c r="G487">
        <v>4.1000000000000003E-3</v>
      </c>
      <c r="H487">
        <v>4.0000000000000002E-4</v>
      </c>
      <c r="I487">
        <v>5.8999999999999999E-3</v>
      </c>
      <c r="J487">
        <v>1.1999999999999999E-3</v>
      </c>
      <c r="K487">
        <v>1.7899999999999999E-2</v>
      </c>
      <c r="L487">
        <v>0.95050000000000001</v>
      </c>
      <c r="M487">
        <v>1.9900000000000001E-2</v>
      </c>
      <c r="N487">
        <v>0.37059999999999998</v>
      </c>
      <c r="O487">
        <v>2.3E-3</v>
      </c>
      <c r="P487">
        <v>0.12989999999999999</v>
      </c>
      <c r="Q487" s="1">
        <v>50186.44</v>
      </c>
      <c r="R487">
        <v>0.33810000000000001</v>
      </c>
      <c r="S487">
        <v>0.15290000000000001</v>
      </c>
      <c r="T487">
        <v>0.50900000000000001</v>
      </c>
      <c r="U487">
        <v>7</v>
      </c>
      <c r="V487" s="1">
        <v>63895.47</v>
      </c>
      <c r="W487">
        <v>111.54</v>
      </c>
      <c r="X487" s="1">
        <v>158286.66</v>
      </c>
      <c r="Y487">
        <v>0.85780000000000001</v>
      </c>
      <c r="Z487">
        <v>8.6699999999999999E-2</v>
      </c>
      <c r="AA487">
        <v>5.5500000000000001E-2</v>
      </c>
      <c r="AB487">
        <v>0.14219999999999999</v>
      </c>
      <c r="AC487">
        <v>158.29</v>
      </c>
      <c r="AD487" s="1">
        <v>4227.74</v>
      </c>
      <c r="AE487">
        <v>525.16999999999996</v>
      </c>
      <c r="AF487" s="13">
        <v>138202.35</v>
      </c>
      <c r="AG487" s="79" t="s">
        <v>759</v>
      </c>
      <c r="AH487" s="1">
        <v>33225</v>
      </c>
      <c r="AI487" s="1">
        <v>51683.86</v>
      </c>
      <c r="AJ487">
        <v>42.59</v>
      </c>
      <c r="AK487">
        <v>25.49</v>
      </c>
      <c r="AL487">
        <v>29.76</v>
      </c>
      <c r="AM487">
        <v>4.72</v>
      </c>
      <c r="AN487" s="1">
        <v>1539.06</v>
      </c>
      <c r="AO487">
        <v>1.3691</v>
      </c>
      <c r="AP487" s="1">
        <v>1502.66</v>
      </c>
      <c r="AQ487" s="1">
        <v>1991.63</v>
      </c>
      <c r="AR487" s="1">
        <v>5918.4</v>
      </c>
      <c r="AS487">
        <v>530.24</v>
      </c>
      <c r="AT487">
        <v>324.27</v>
      </c>
      <c r="AU487" s="1">
        <v>10267.200000000001</v>
      </c>
      <c r="AV487" s="1">
        <v>6004.08</v>
      </c>
      <c r="AW487">
        <v>0.46289999999999998</v>
      </c>
      <c r="AX487" s="1">
        <v>4753.99</v>
      </c>
      <c r="AY487">
        <v>0.36649999999999999</v>
      </c>
      <c r="AZ487" s="1">
        <v>1459.84</v>
      </c>
      <c r="BA487">
        <v>0.1125</v>
      </c>
      <c r="BB487">
        <v>752.97</v>
      </c>
      <c r="BC487">
        <v>5.8099999999999999E-2</v>
      </c>
      <c r="BD487" s="1">
        <v>12970.87</v>
      </c>
      <c r="BE487" s="1">
        <v>4921.01</v>
      </c>
      <c r="BF487">
        <v>1.5025999999999999</v>
      </c>
      <c r="BG487">
        <v>0.51219999999999999</v>
      </c>
      <c r="BH487">
        <v>0.2077</v>
      </c>
      <c r="BI487">
        <v>0.21929999999999999</v>
      </c>
      <c r="BJ487">
        <v>3.7499999999999999E-2</v>
      </c>
      <c r="BK487">
        <v>2.3199999999999998E-2</v>
      </c>
    </row>
    <row r="488" spans="1:63" x14ac:dyDescent="0.25">
      <c r="A488" t="s">
        <v>487</v>
      </c>
      <c r="B488">
        <v>49528</v>
      </c>
      <c r="C488">
        <v>96.52</v>
      </c>
      <c r="D488">
        <v>12.38</v>
      </c>
      <c r="E488" s="1">
        <v>1194.97</v>
      </c>
      <c r="F488" s="1">
        <v>1128.82</v>
      </c>
      <c r="G488">
        <v>2.2000000000000001E-3</v>
      </c>
      <c r="H488">
        <v>2.9999999999999997E-4</v>
      </c>
      <c r="I488">
        <v>6.3E-3</v>
      </c>
      <c r="J488">
        <v>1.1000000000000001E-3</v>
      </c>
      <c r="K488">
        <v>1.54E-2</v>
      </c>
      <c r="L488">
        <v>0.94920000000000004</v>
      </c>
      <c r="M488">
        <v>2.5499999999999998E-2</v>
      </c>
      <c r="N488">
        <v>0.49980000000000002</v>
      </c>
      <c r="O488">
        <v>1.5E-3</v>
      </c>
      <c r="P488">
        <v>0.1429</v>
      </c>
      <c r="Q488" s="1">
        <v>49845.59</v>
      </c>
      <c r="R488">
        <v>0.30080000000000001</v>
      </c>
      <c r="S488">
        <v>0.17560000000000001</v>
      </c>
      <c r="T488">
        <v>0.52359999999999995</v>
      </c>
      <c r="U488">
        <v>9.61</v>
      </c>
      <c r="V488" s="1">
        <v>65327.79</v>
      </c>
      <c r="W488">
        <v>119.82</v>
      </c>
      <c r="X488" s="1">
        <v>130373.9</v>
      </c>
      <c r="Y488">
        <v>0.87639999999999996</v>
      </c>
      <c r="Z488">
        <v>6.6199999999999995E-2</v>
      </c>
      <c r="AA488">
        <v>5.74E-2</v>
      </c>
      <c r="AB488">
        <v>0.1236</v>
      </c>
      <c r="AC488">
        <v>130.37</v>
      </c>
      <c r="AD488" s="1">
        <v>3242.22</v>
      </c>
      <c r="AE488">
        <v>432.09</v>
      </c>
      <c r="AF488" s="13">
        <v>113771.63</v>
      </c>
      <c r="AG488" s="79" t="s">
        <v>759</v>
      </c>
      <c r="AH488" s="1">
        <v>31415</v>
      </c>
      <c r="AI488" s="1">
        <v>46736.33</v>
      </c>
      <c r="AJ488">
        <v>38.64</v>
      </c>
      <c r="AK488">
        <v>23.74</v>
      </c>
      <c r="AL488">
        <v>29.92</v>
      </c>
      <c r="AM488">
        <v>4.12</v>
      </c>
      <c r="AN488">
        <v>816.55</v>
      </c>
      <c r="AO488">
        <v>1.1400999999999999</v>
      </c>
      <c r="AP488" s="1">
        <v>1459.52</v>
      </c>
      <c r="AQ488" s="1">
        <v>2189.2600000000002</v>
      </c>
      <c r="AR488" s="1">
        <v>5682.85</v>
      </c>
      <c r="AS488">
        <v>456.92</v>
      </c>
      <c r="AT488">
        <v>307.45</v>
      </c>
      <c r="AU488" s="1">
        <v>10096.01</v>
      </c>
      <c r="AV488" s="1">
        <v>6957.97</v>
      </c>
      <c r="AW488">
        <v>0.57069999999999999</v>
      </c>
      <c r="AX488" s="1">
        <v>3162.59</v>
      </c>
      <c r="AY488">
        <v>0.25940000000000002</v>
      </c>
      <c r="AZ488" s="1">
        <v>1224.6199999999999</v>
      </c>
      <c r="BA488">
        <v>0.10050000000000001</v>
      </c>
      <c r="BB488">
        <v>845.84</v>
      </c>
      <c r="BC488">
        <v>6.9400000000000003E-2</v>
      </c>
      <c r="BD488" s="1">
        <v>12191.01</v>
      </c>
      <c r="BE488" s="1">
        <v>5681.6</v>
      </c>
      <c r="BF488">
        <v>2.2042000000000002</v>
      </c>
      <c r="BG488">
        <v>0.51290000000000002</v>
      </c>
      <c r="BH488">
        <v>0.22550000000000001</v>
      </c>
      <c r="BI488">
        <v>0.2039</v>
      </c>
      <c r="BJ488">
        <v>3.8199999999999998E-2</v>
      </c>
      <c r="BK488">
        <v>1.9599999999999999E-2</v>
      </c>
    </row>
    <row r="489" spans="1:63" x14ac:dyDescent="0.25">
      <c r="A489" t="s">
        <v>488</v>
      </c>
      <c r="B489">
        <v>46441</v>
      </c>
      <c r="C489">
        <v>89.24</v>
      </c>
      <c r="D489">
        <v>11.36</v>
      </c>
      <c r="E489" s="1">
        <v>1013.5</v>
      </c>
      <c r="F489">
        <v>947.85</v>
      </c>
      <c r="G489">
        <v>2.5000000000000001E-3</v>
      </c>
      <c r="H489">
        <v>2.0000000000000001E-4</v>
      </c>
      <c r="I489">
        <v>5.3E-3</v>
      </c>
      <c r="J489">
        <v>1.2999999999999999E-3</v>
      </c>
      <c r="K489">
        <v>1.46E-2</v>
      </c>
      <c r="L489">
        <v>0.95540000000000003</v>
      </c>
      <c r="M489">
        <v>2.06E-2</v>
      </c>
      <c r="N489">
        <v>0.50290000000000001</v>
      </c>
      <c r="O489">
        <v>5.0000000000000001E-4</v>
      </c>
      <c r="P489">
        <v>0.15010000000000001</v>
      </c>
      <c r="Q489" s="1">
        <v>47995.16</v>
      </c>
      <c r="R489">
        <v>0.28439999999999999</v>
      </c>
      <c r="S489">
        <v>0.1767</v>
      </c>
      <c r="T489">
        <v>0.53890000000000005</v>
      </c>
      <c r="U489">
        <v>7.57</v>
      </c>
      <c r="V489" s="1">
        <v>66165.95</v>
      </c>
      <c r="W489">
        <v>128.94999999999999</v>
      </c>
      <c r="X489" s="1">
        <v>123016.38</v>
      </c>
      <c r="Y489">
        <v>0.86880000000000002</v>
      </c>
      <c r="Z489">
        <v>6.7000000000000004E-2</v>
      </c>
      <c r="AA489">
        <v>6.4199999999999993E-2</v>
      </c>
      <c r="AB489">
        <v>0.13120000000000001</v>
      </c>
      <c r="AC489">
        <v>123.02</v>
      </c>
      <c r="AD489" s="1">
        <v>3032.31</v>
      </c>
      <c r="AE489">
        <v>408.35</v>
      </c>
      <c r="AF489" s="13">
        <v>106706.57</v>
      </c>
      <c r="AG489" s="79" t="s">
        <v>759</v>
      </c>
      <c r="AH489" s="1">
        <v>30107</v>
      </c>
      <c r="AI489" s="1">
        <v>45671.42</v>
      </c>
      <c r="AJ489">
        <v>36.4</v>
      </c>
      <c r="AK489">
        <v>23.56</v>
      </c>
      <c r="AL489">
        <v>26.79</v>
      </c>
      <c r="AM489">
        <v>3.98</v>
      </c>
      <c r="AN489" s="1">
        <v>1180.27</v>
      </c>
      <c r="AO489">
        <v>1.19</v>
      </c>
      <c r="AP489" s="1">
        <v>1417.84</v>
      </c>
      <c r="AQ489" s="1">
        <v>2321.96</v>
      </c>
      <c r="AR489" s="1">
        <v>5754.08</v>
      </c>
      <c r="AS489">
        <v>500.84</v>
      </c>
      <c r="AT489">
        <v>267.01</v>
      </c>
      <c r="AU489" s="1">
        <v>10261.719999999999</v>
      </c>
      <c r="AV489" s="1">
        <v>7413.79</v>
      </c>
      <c r="AW489">
        <v>0.58140000000000003</v>
      </c>
      <c r="AX489" s="1">
        <v>3154.09</v>
      </c>
      <c r="AY489">
        <v>0.24729999999999999</v>
      </c>
      <c r="AZ489" s="1">
        <v>1248.3800000000001</v>
      </c>
      <c r="BA489">
        <v>9.7900000000000001E-2</v>
      </c>
      <c r="BB489">
        <v>935.83</v>
      </c>
      <c r="BC489">
        <v>7.3400000000000007E-2</v>
      </c>
      <c r="BD489" s="1">
        <v>12752.1</v>
      </c>
      <c r="BE489" s="1">
        <v>6077.27</v>
      </c>
      <c r="BF489">
        <v>2.3513000000000002</v>
      </c>
      <c r="BG489">
        <v>0.505</v>
      </c>
      <c r="BH489">
        <v>0.21859999999999999</v>
      </c>
      <c r="BI489">
        <v>0.21840000000000001</v>
      </c>
      <c r="BJ489">
        <v>4.0099999999999997E-2</v>
      </c>
      <c r="BK489">
        <v>1.7899999999999999E-2</v>
      </c>
    </row>
    <row r="490" spans="1:63" x14ac:dyDescent="0.25">
      <c r="A490" t="s">
        <v>489</v>
      </c>
      <c r="B490">
        <v>48538</v>
      </c>
      <c r="C490">
        <v>97.67</v>
      </c>
      <c r="D490">
        <v>11.61</v>
      </c>
      <c r="E490" s="1">
        <v>1134.06</v>
      </c>
      <c r="F490" s="1">
        <v>1076.71</v>
      </c>
      <c r="G490">
        <v>2.7000000000000001E-3</v>
      </c>
      <c r="H490">
        <v>2.9999999999999997E-4</v>
      </c>
      <c r="I490">
        <v>8.5000000000000006E-3</v>
      </c>
      <c r="J490">
        <v>1E-3</v>
      </c>
      <c r="K490">
        <v>8.8999999999999999E-3</v>
      </c>
      <c r="L490">
        <v>0.95499999999999996</v>
      </c>
      <c r="M490">
        <v>2.35E-2</v>
      </c>
      <c r="N490">
        <v>0.75060000000000004</v>
      </c>
      <c r="O490">
        <v>2.9999999999999997E-4</v>
      </c>
      <c r="P490">
        <v>0.15659999999999999</v>
      </c>
      <c r="Q490" s="1">
        <v>48826.49</v>
      </c>
      <c r="R490">
        <v>0.29580000000000001</v>
      </c>
      <c r="S490">
        <v>0.1671</v>
      </c>
      <c r="T490">
        <v>0.53710000000000002</v>
      </c>
      <c r="U490">
        <v>9.34</v>
      </c>
      <c r="V490" s="1">
        <v>68205.62</v>
      </c>
      <c r="W490">
        <v>117.34</v>
      </c>
      <c r="X490" s="1">
        <v>107868.91</v>
      </c>
      <c r="Y490">
        <v>0.70340000000000003</v>
      </c>
      <c r="Z490">
        <v>0.13639999999999999</v>
      </c>
      <c r="AA490">
        <v>0.16020000000000001</v>
      </c>
      <c r="AB490">
        <v>0.29659999999999997</v>
      </c>
      <c r="AC490">
        <v>107.87</v>
      </c>
      <c r="AD490" s="1">
        <v>2636.42</v>
      </c>
      <c r="AE490">
        <v>306.17</v>
      </c>
      <c r="AF490" s="13">
        <v>98437.4</v>
      </c>
      <c r="AG490" s="79" t="s">
        <v>759</v>
      </c>
      <c r="AH490" s="1">
        <v>28924</v>
      </c>
      <c r="AI490" s="1">
        <v>43487.26</v>
      </c>
      <c r="AJ490">
        <v>33.24</v>
      </c>
      <c r="AK490">
        <v>23.64</v>
      </c>
      <c r="AL490">
        <v>26.58</v>
      </c>
      <c r="AM490">
        <v>3.79</v>
      </c>
      <c r="AN490" s="1">
        <v>1039.25</v>
      </c>
      <c r="AO490">
        <v>0.8498</v>
      </c>
      <c r="AP490" s="1">
        <v>1508.89</v>
      </c>
      <c r="AQ490" s="1">
        <v>2439.39</v>
      </c>
      <c r="AR490" s="1">
        <v>6137.26</v>
      </c>
      <c r="AS490">
        <v>515.22</v>
      </c>
      <c r="AT490">
        <v>348.39</v>
      </c>
      <c r="AU490" s="1">
        <v>10949.15</v>
      </c>
      <c r="AV490" s="1">
        <v>8401.84</v>
      </c>
      <c r="AW490">
        <v>0.6361</v>
      </c>
      <c r="AX490" s="1">
        <v>2370.9699999999998</v>
      </c>
      <c r="AY490">
        <v>0.17949999999999999</v>
      </c>
      <c r="AZ490">
        <v>954.99</v>
      </c>
      <c r="BA490">
        <v>7.2300000000000003E-2</v>
      </c>
      <c r="BB490" s="1">
        <v>1480.86</v>
      </c>
      <c r="BC490">
        <v>0.11210000000000001</v>
      </c>
      <c r="BD490" s="1">
        <v>13208.67</v>
      </c>
      <c r="BE490" s="1">
        <v>6995.25</v>
      </c>
      <c r="BF490">
        <v>3.2890999999999999</v>
      </c>
      <c r="BG490">
        <v>0.49320000000000003</v>
      </c>
      <c r="BH490">
        <v>0.2402</v>
      </c>
      <c r="BI490">
        <v>0.20669999999999999</v>
      </c>
      <c r="BJ490">
        <v>0.04</v>
      </c>
      <c r="BK490">
        <v>1.9900000000000001E-2</v>
      </c>
    </row>
    <row r="491" spans="1:63" x14ac:dyDescent="0.25">
      <c r="A491" t="s">
        <v>490</v>
      </c>
      <c r="B491">
        <v>49064</v>
      </c>
      <c r="C491">
        <v>68.52</v>
      </c>
      <c r="D491">
        <v>12.71</v>
      </c>
      <c r="E491">
        <v>871.22</v>
      </c>
      <c r="F491">
        <v>806.18</v>
      </c>
      <c r="G491">
        <v>2.5999999999999999E-3</v>
      </c>
      <c r="H491">
        <v>1E-4</v>
      </c>
      <c r="I491">
        <v>5.1000000000000004E-3</v>
      </c>
      <c r="J491">
        <v>1.1000000000000001E-3</v>
      </c>
      <c r="K491">
        <v>1.15E-2</v>
      </c>
      <c r="L491">
        <v>0.96330000000000005</v>
      </c>
      <c r="M491">
        <v>1.6199999999999999E-2</v>
      </c>
      <c r="N491">
        <v>0.52990000000000004</v>
      </c>
      <c r="O491">
        <v>2E-3</v>
      </c>
      <c r="P491">
        <v>0.155</v>
      </c>
      <c r="Q491" s="1">
        <v>47594.95</v>
      </c>
      <c r="R491">
        <v>0.28000000000000003</v>
      </c>
      <c r="S491">
        <v>0.1915</v>
      </c>
      <c r="T491">
        <v>0.52849999999999997</v>
      </c>
      <c r="U491">
        <v>7.69</v>
      </c>
      <c r="V491" s="1">
        <v>63510.27</v>
      </c>
      <c r="W491">
        <v>109.43</v>
      </c>
      <c r="X491" s="1">
        <v>110335.98</v>
      </c>
      <c r="Y491">
        <v>0.83530000000000004</v>
      </c>
      <c r="Z491">
        <v>9.3299999999999994E-2</v>
      </c>
      <c r="AA491">
        <v>7.1300000000000002E-2</v>
      </c>
      <c r="AB491">
        <v>0.16470000000000001</v>
      </c>
      <c r="AC491">
        <v>110.34</v>
      </c>
      <c r="AD491" s="1">
        <v>2755.19</v>
      </c>
      <c r="AE491">
        <v>370.72</v>
      </c>
      <c r="AF491" s="13">
        <v>97977.1</v>
      </c>
      <c r="AG491" s="79" t="s">
        <v>759</v>
      </c>
      <c r="AH491" s="1">
        <v>29531</v>
      </c>
      <c r="AI491" s="1">
        <v>45138.6</v>
      </c>
      <c r="AJ491">
        <v>35.24</v>
      </c>
      <c r="AK491">
        <v>24</v>
      </c>
      <c r="AL491">
        <v>27.21</v>
      </c>
      <c r="AM491">
        <v>3.77</v>
      </c>
      <c r="AN491" s="1">
        <v>1243.45</v>
      </c>
      <c r="AO491">
        <v>1.0271999999999999</v>
      </c>
      <c r="AP491" s="1">
        <v>1487.98</v>
      </c>
      <c r="AQ491" s="1">
        <v>2239.13</v>
      </c>
      <c r="AR491" s="1">
        <v>5924.75</v>
      </c>
      <c r="AS491">
        <v>466.27</v>
      </c>
      <c r="AT491">
        <v>308.94</v>
      </c>
      <c r="AU491" s="1">
        <v>10427.07</v>
      </c>
      <c r="AV491" s="1">
        <v>8162.16</v>
      </c>
      <c r="AW491">
        <v>0.61380000000000001</v>
      </c>
      <c r="AX491" s="1">
        <v>2865.38</v>
      </c>
      <c r="AY491">
        <v>0.2155</v>
      </c>
      <c r="AZ491" s="1">
        <v>1210.4100000000001</v>
      </c>
      <c r="BA491">
        <v>9.0999999999999998E-2</v>
      </c>
      <c r="BB491" s="1">
        <v>1060.1400000000001</v>
      </c>
      <c r="BC491">
        <v>7.9699999999999993E-2</v>
      </c>
      <c r="BD491" s="1">
        <v>13298.09</v>
      </c>
      <c r="BE491" s="1">
        <v>6542.07</v>
      </c>
      <c r="BF491">
        <v>2.5891999999999999</v>
      </c>
      <c r="BG491">
        <v>0.4869</v>
      </c>
      <c r="BH491">
        <v>0.20979999999999999</v>
      </c>
      <c r="BI491">
        <v>0.2437</v>
      </c>
      <c r="BJ491">
        <v>0.04</v>
      </c>
      <c r="BK491">
        <v>1.9599999999999999E-2</v>
      </c>
    </row>
    <row r="492" spans="1:63" x14ac:dyDescent="0.25">
      <c r="A492" t="s">
        <v>491</v>
      </c>
      <c r="B492">
        <v>50237</v>
      </c>
      <c r="C492">
        <v>79.760000000000005</v>
      </c>
      <c r="D492">
        <v>9.9700000000000006</v>
      </c>
      <c r="E492">
        <v>795.09</v>
      </c>
      <c r="F492">
        <v>771.55</v>
      </c>
      <c r="G492">
        <v>2.2000000000000001E-3</v>
      </c>
      <c r="H492">
        <v>2.0000000000000001E-4</v>
      </c>
      <c r="I492">
        <v>5.5999999999999999E-3</v>
      </c>
      <c r="J492">
        <v>1.2999999999999999E-3</v>
      </c>
      <c r="K492">
        <v>2.1000000000000001E-2</v>
      </c>
      <c r="L492">
        <v>0.94699999999999995</v>
      </c>
      <c r="M492">
        <v>2.2700000000000001E-2</v>
      </c>
      <c r="N492">
        <v>0.42599999999999999</v>
      </c>
      <c r="O492">
        <v>3.3999999999999998E-3</v>
      </c>
      <c r="P492">
        <v>0.14000000000000001</v>
      </c>
      <c r="Q492" s="1">
        <v>49078.1</v>
      </c>
      <c r="R492">
        <v>0.28449999999999998</v>
      </c>
      <c r="S492">
        <v>0.1681</v>
      </c>
      <c r="T492">
        <v>0.5474</v>
      </c>
      <c r="U492">
        <v>7.69</v>
      </c>
      <c r="V492" s="1">
        <v>58632.77</v>
      </c>
      <c r="W492">
        <v>99.91</v>
      </c>
      <c r="X492" s="1">
        <v>128912.18</v>
      </c>
      <c r="Y492">
        <v>0.92649999999999999</v>
      </c>
      <c r="Z492">
        <v>3.78E-2</v>
      </c>
      <c r="AA492">
        <v>3.5700000000000003E-2</v>
      </c>
      <c r="AB492">
        <v>7.3499999999999996E-2</v>
      </c>
      <c r="AC492">
        <v>128.91</v>
      </c>
      <c r="AD492" s="1">
        <v>3039.47</v>
      </c>
      <c r="AE492">
        <v>416.01</v>
      </c>
      <c r="AF492" s="13">
        <v>109863.78</v>
      </c>
      <c r="AG492" s="79" t="s">
        <v>759</v>
      </c>
      <c r="AH492" s="1">
        <v>32390</v>
      </c>
      <c r="AI492" s="1">
        <v>47615.15</v>
      </c>
      <c r="AJ492">
        <v>35.36</v>
      </c>
      <c r="AK492">
        <v>23.25</v>
      </c>
      <c r="AL492">
        <v>26.06</v>
      </c>
      <c r="AM492">
        <v>4.5199999999999996</v>
      </c>
      <c r="AN492" s="1">
        <v>1375.32</v>
      </c>
      <c r="AO492">
        <v>1.4609000000000001</v>
      </c>
      <c r="AP492" s="1">
        <v>1416.61</v>
      </c>
      <c r="AQ492" s="1">
        <v>2157.4</v>
      </c>
      <c r="AR492" s="1">
        <v>5802.18</v>
      </c>
      <c r="AS492">
        <v>441.4</v>
      </c>
      <c r="AT492">
        <v>316.29000000000002</v>
      </c>
      <c r="AU492" s="1">
        <v>10133.89</v>
      </c>
      <c r="AV492" s="1">
        <v>7467.45</v>
      </c>
      <c r="AW492">
        <v>0.5736</v>
      </c>
      <c r="AX492" s="1">
        <v>3466.39</v>
      </c>
      <c r="AY492">
        <v>0.26619999999999999</v>
      </c>
      <c r="AZ492" s="1">
        <v>1270.1099999999999</v>
      </c>
      <c r="BA492">
        <v>9.7600000000000006E-2</v>
      </c>
      <c r="BB492">
        <v>815.69</v>
      </c>
      <c r="BC492">
        <v>6.2700000000000006E-2</v>
      </c>
      <c r="BD492" s="1">
        <v>13019.64</v>
      </c>
      <c r="BE492" s="1">
        <v>6441.3</v>
      </c>
      <c r="BF492">
        <v>2.5272000000000001</v>
      </c>
      <c r="BG492">
        <v>0.50860000000000005</v>
      </c>
      <c r="BH492">
        <v>0.21229999999999999</v>
      </c>
      <c r="BI492">
        <v>0.21829999999999999</v>
      </c>
      <c r="BJ492">
        <v>3.8899999999999997E-2</v>
      </c>
      <c r="BK492">
        <v>2.1899999999999999E-2</v>
      </c>
    </row>
    <row r="493" spans="1:63" x14ac:dyDescent="0.25">
      <c r="A493" t="s">
        <v>492</v>
      </c>
      <c r="B493">
        <v>48041</v>
      </c>
      <c r="C493">
        <v>56.24</v>
      </c>
      <c r="D493">
        <v>66.11</v>
      </c>
      <c r="E493" s="1">
        <v>3717.7</v>
      </c>
      <c r="F493" s="1">
        <v>3568.76</v>
      </c>
      <c r="G493">
        <v>1.2E-2</v>
      </c>
      <c r="H493">
        <v>5.0000000000000001E-4</v>
      </c>
      <c r="I493">
        <v>2.1299999999999999E-2</v>
      </c>
      <c r="J493">
        <v>1.5E-3</v>
      </c>
      <c r="K493">
        <v>3.5799999999999998E-2</v>
      </c>
      <c r="L493">
        <v>0.89659999999999995</v>
      </c>
      <c r="M493">
        <v>3.2399999999999998E-2</v>
      </c>
      <c r="N493">
        <v>0.2392</v>
      </c>
      <c r="O493">
        <v>9.1999999999999998E-3</v>
      </c>
      <c r="P493">
        <v>0.1187</v>
      </c>
      <c r="Q493" s="1">
        <v>59094.05</v>
      </c>
      <c r="R493">
        <v>0.25729999999999997</v>
      </c>
      <c r="S493">
        <v>0.2019</v>
      </c>
      <c r="T493">
        <v>0.54079999999999995</v>
      </c>
      <c r="U493">
        <v>20.76</v>
      </c>
      <c r="V493" s="1">
        <v>84136.35</v>
      </c>
      <c r="W493">
        <v>175.67</v>
      </c>
      <c r="X493" s="1">
        <v>160599.5</v>
      </c>
      <c r="Y493">
        <v>0.8165</v>
      </c>
      <c r="Z493">
        <v>0.14069999999999999</v>
      </c>
      <c r="AA493">
        <v>4.2799999999999998E-2</v>
      </c>
      <c r="AB493">
        <v>0.1835</v>
      </c>
      <c r="AC493">
        <v>160.6</v>
      </c>
      <c r="AD493" s="1">
        <v>5670.44</v>
      </c>
      <c r="AE493">
        <v>725.15</v>
      </c>
      <c r="AF493" s="13">
        <v>161159.38</v>
      </c>
      <c r="AG493" s="79" t="s">
        <v>759</v>
      </c>
      <c r="AH493" s="1">
        <v>39566</v>
      </c>
      <c r="AI493" s="1">
        <v>66600.41</v>
      </c>
      <c r="AJ493">
        <v>56.21</v>
      </c>
      <c r="AK493">
        <v>34.119999999999997</v>
      </c>
      <c r="AL493">
        <v>37.01</v>
      </c>
      <c r="AM493">
        <v>4.5999999999999996</v>
      </c>
      <c r="AN493" s="1">
        <v>1240.22</v>
      </c>
      <c r="AO493">
        <v>0.84630000000000005</v>
      </c>
      <c r="AP493" s="1">
        <v>1189.98</v>
      </c>
      <c r="AQ493" s="1">
        <v>1856.43</v>
      </c>
      <c r="AR493" s="1">
        <v>5709.7</v>
      </c>
      <c r="AS493">
        <v>566.52</v>
      </c>
      <c r="AT493">
        <v>283.8</v>
      </c>
      <c r="AU493" s="1">
        <v>9606.44</v>
      </c>
      <c r="AV493" s="1">
        <v>4260.53</v>
      </c>
      <c r="AW493">
        <v>0.39479999999999998</v>
      </c>
      <c r="AX493" s="1">
        <v>5285.88</v>
      </c>
      <c r="AY493">
        <v>0.4899</v>
      </c>
      <c r="AZ493">
        <v>755.58</v>
      </c>
      <c r="BA493">
        <v>7.0000000000000007E-2</v>
      </c>
      <c r="BB493">
        <v>488.42</v>
      </c>
      <c r="BC493">
        <v>4.53E-2</v>
      </c>
      <c r="BD493" s="1">
        <v>10790.41</v>
      </c>
      <c r="BE493" s="1">
        <v>2963.61</v>
      </c>
      <c r="BF493">
        <v>0.55179999999999996</v>
      </c>
      <c r="BG493">
        <v>0.57379999999999998</v>
      </c>
      <c r="BH493">
        <v>0.22239999999999999</v>
      </c>
      <c r="BI493">
        <v>0.1537</v>
      </c>
      <c r="BJ493">
        <v>3.3599999999999998E-2</v>
      </c>
      <c r="BK493">
        <v>1.6400000000000001E-2</v>
      </c>
    </row>
    <row r="494" spans="1:63" x14ac:dyDescent="0.25">
      <c r="A494" t="s">
        <v>493</v>
      </c>
      <c r="B494">
        <v>47381</v>
      </c>
      <c r="C494">
        <v>85.71</v>
      </c>
      <c r="D494">
        <v>36.19</v>
      </c>
      <c r="E494" s="1">
        <v>3102.42</v>
      </c>
      <c r="F494" s="1">
        <v>2966.82</v>
      </c>
      <c r="G494">
        <v>1.11E-2</v>
      </c>
      <c r="H494">
        <v>8.0000000000000004E-4</v>
      </c>
      <c r="I494">
        <v>1.77E-2</v>
      </c>
      <c r="J494">
        <v>1E-3</v>
      </c>
      <c r="K494">
        <v>2.3300000000000001E-2</v>
      </c>
      <c r="L494">
        <v>0.90939999999999999</v>
      </c>
      <c r="M494">
        <v>3.6700000000000003E-2</v>
      </c>
      <c r="N494">
        <v>0.3785</v>
      </c>
      <c r="O494">
        <v>8.3000000000000001E-3</v>
      </c>
      <c r="P494">
        <v>0.13039999999999999</v>
      </c>
      <c r="Q494" s="1">
        <v>55942.400000000001</v>
      </c>
      <c r="R494">
        <v>0.28860000000000002</v>
      </c>
      <c r="S494">
        <v>0.1797</v>
      </c>
      <c r="T494">
        <v>0.53169999999999995</v>
      </c>
      <c r="U494">
        <v>18.41</v>
      </c>
      <c r="V494" s="1">
        <v>79117.08</v>
      </c>
      <c r="W494">
        <v>163.19999999999999</v>
      </c>
      <c r="X494" s="1">
        <v>148405.22</v>
      </c>
      <c r="Y494">
        <v>0.71830000000000005</v>
      </c>
      <c r="Z494">
        <v>0.20660000000000001</v>
      </c>
      <c r="AA494">
        <v>7.4999999999999997E-2</v>
      </c>
      <c r="AB494">
        <v>0.28170000000000001</v>
      </c>
      <c r="AC494">
        <v>148.41</v>
      </c>
      <c r="AD494" s="1">
        <v>4842.04</v>
      </c>
      <c r="AE494">
        <v>522.4</v>
      </c>
      <c r="AF494" s="13">
        <v>149276.76999999999</v>
      </c>
      <c r="AG494" s="79" t="s">
        <v>759</v>
      </c>
      <c r="AH494" s="1">
        <v>34527</v>
      </c>
      <c r="AI494" s="1">
        <v>55771.4</v>
      </c>
      <c r="AJ494">
        <v>51.51</v>
      </c>
      <c r="AK494">
        <v>29.5</v>
      </c>
      <c r="AL494">
        <v>36.22</v>
      </c>
      <c r="AM494">
        <v>4.13</v>
      </c>
      <c r="AN494" s="1">
        <v>1738.16</v>
      </c>
      <c r="AO494">
        <v>0.89639999999999997</v>
      </c>
      <c r="AP494" s="1">
        <v>1276.6300000000001</v>
      </c>
      <c r="AQ494" s="1">
        <v>1810.43</v>
      </c>
      <c r="AR494" s="1">
        <v>5785.98</v>
      </c>
      <c r="AS494">
        <v>507.71</v>
      </c>
      <c r="AT494">
        <v>297.73</v>
      </c>
      <c r="AU494" s="1">
        <v>9678.4699999999993</v>
      </c>
      <c r="AV494" s="1">
        <v>4834.21</v>
      </c>
      <c r="AW494">
        <v>0.42709999999999998</v>
      </c>
      <c r="AX494" s="1">
        <v>4793.3900000000003</v>
      </c>
      <c r="AY494">
        <v>0.42349999999999999</v>
      </c>
      <c r="AZ494">
        <v>945.62</v>
      </c>
      <c r="BA494">
        <v>8.3500000000000005E-2</v>
      </c>
      <c r="BB494">
        <v>746.17</v>
      </c>
      <c r="BC494">
        <v>6.59E-2</v>
      </c>
      <c r="BD494" s="1">
        <v>11319.38</v>
      </c>
      <c r="BE494" s="1">
        <v>3496.48</v>
      </c>
      <c r="BF494">
        <v>0.86780000000000002</v>
      </c>
      <c r="BG494">
        <v>0.55300000000000005</v>
      </c>
      <c r="BH494">
        <v>0.21959999999999999</v>
      </c>
      <c r="BI494">
        <v>0.17499999999999999</v>
      </c>
      <c r="BJ494">
        <v>3.2599999999999997E-2</v>
      </c>
      <c r="BK494">
        <v>1.9900000000000001E-2</v>
      </c>
    </row>
    <row r="495" spans="1:63" x14ac:dyDescent="0.25">
      <c r="A495" t="s">
        <v>494</v>
      </c>
      <c r="B495">
        <v>45807</v>
      </c>
      <c r="C495">
        <v>95.14</v>
      </c>
      <c r="D495">
        <v>10.199999999999999</v>
      </c>
      <c r="E495">
        <v>970.9</v>
      </c>
      <c r="F495">
        <v>931.41</v>
      </c>
      <c r="G495">
        <v>2.5000000000000001E-3</v>
      </c>
      <c r="H495">
        <v>2.0000000000000001E-4</v>
      </c>
      <c r="I495">
        <v>6.0000000000000001E-3</v>
      </c>
      <c r="J495">
        <v>1.8E-3</v>
      </c>
      <c r="K495">
        <v>2.23E-2</v>
      </c>
      <c r="L495">
        <v>0.94399999999999995</v>
      </c>
      <c r="M495">
        <v>2.3199999999999998E-2</v>
      </c>
      <c r="N495">
        <v>0.38850000000000001</v>
      </c>
      <c r="O495">
        <v>1.4E-3</v>
      </c>
      <c r="P495">
        <v>0.14169999999999999</v>
      </c>
      <c r="Q495" s="1">
        <v>50314.83</v>
      </c>
      <c r="R495">
        <v>0.32619999999999999</v>
      </c>
      <c r="S495">
        <v>0.161</v>
      </c>
      <c r="T495">
        <v>0.51280000000000003</v>
      </c>
      <c r="U495">
        <v>8.14</v>
      </c>
      <c r="V495" s="1">
        <v>64149.919999999998</v>
      </c>
      <c r="W495">
        <v>115.69</v>
      </c>
      <c r="X495" s="1">
        <v>142280.62</v>
      </c>
      <c r="Y495">
        <v>0.90629999999999999</v>
      </c>
      <c r="Z495">
        <v>4.82E-2</v>
      </c>
      <c r="AA495">
        <v>4.5499999999999999E-2</v>
      </c>
      <c r="AB495">
        <v>9.3700000000000006E-2</v>
      </c>
      <c r="AC495">
        <v>142.28</v>
      </c>
      <c r="AD495" s="1">
        <v>3308.44</v>
      </c>
      <c r="AE495">
        <v>451.79</v>
      </c>
      <c r="AF495" s="13">
        <v>118307.62</v>
      </c>
      <c r="AG495" s="79" t="s">
        <v>759</v>
      </c>
      <c r="AH495" s="1">
        <v>33137</v>
      </c>
      <c r="AI495" s="1">
        <v>49160.33</v>
      </c>
      <c r="AJ495">
        <v>36.93</v>
      </c>
      <c r="AK495">
        <v>22.37</v>
      </c>
      <c r="AL495">
        <v>26.9</v>
      </c>
      <c r="AM495">
        <v>4.4000000000000004</v>
      </c>
      <c r="AN495" s="1">
        <v>1269.83</v>
      </c>
      <c r="AO495">
        <v>1.3314999999999999</v>
      </c>
      <c r="AP495" s="1">
        <v>1450.67</v>
      </c>
      <c r="AQ495" s="1">
        <v>2073.5100000000002</v>
      </c>
      <c r="AR495" s="1">
        <v>5729.77</v>
      </c>
      <c r="AS495">
        <v>420.6</v>
      </c>
      <c r="AT495">
        <v>269.52</v>
      </c>
      <c r="AU495" s="1">
        <v>9944.06</v>
      </c>
      <c r="AV495" s="1">
        <v>6768.42</v>
      </c>
      <c r="AW495">
        <v>0.53459999999999996</v>
      </c>
      <c r="AX495" s="1">
        <v>3755.07</v>
      </c>
      <c r="AY495">
        <v>0.29659999999999997</v>
      </c>
      <c r="AZ495" s="1">
        <v>1333.92</v>
      </c>
      <c r="BA495">
        <v>0.10539999999999999</v>
      </c>
      <c r="BB495">
        <v>802.86</v>
      </c>
      <c r="BC495">
        <v>6.3399999999999998E-2</v>
      </c>
      <c r="BD495" s="1">
        <v>12660.27</v>
      </c>
      <c r="BE495" s="1">
        <v>5559.14</v>
      </c>
      <c r="BF495">
        <v>2.0034000000000001</v>
      </c>
      <c r="BG495">
        <v>0.51749999999999996</v>
      </c>
      <c r="BH495">
        <v>0.2175</v>
      </c>
      <c r="BI495">
        <v>0.20499999999999999</v>
      </c>
      <c r="BJ495">
        <v>3.78E-2</v>
      </c>
      <c r="BK495">
        <v>2.2200000000000001E-2</v>
      </c>
    </row>
    <row r="496" spans="1:63" x14ac:dyDescent="0.25">
      <c r="A496" t="s">
        <v>495</v>
      </c>
      <c r="B496">
        <v>50427</v>
      </c>
      <c r="C496">
        <v>32.71</v>
      </c>
      <c r="D496">
        <v>118.77</v>
      </c>
      <c r="E496" s="1">
        <v>3885.34</v>
      </c>
      <c r="F496" s="1">
        <v>3788.61</v>
      </c>
      <c r="G496">
        <v>3.7499999999999999E-2</v>
      </c>
      <c r="H496">
        <v>6.9999999999999999E-4</v>
      </c>
      <c r="I496">
        <v>2.1100000000000001E-2</v>
      </c>
      <c r="J496">
        <v>6.9999999999999999E-4</v>
      </c>
      <c r="K496">
        <v>3.1300000000000001E-2</v>
      </c>
      <c r="L496">
        <v>0.87680000000000002</v>
      </c>
      <c r="M496">
        <v>3.1800000000000002E-2</v>
      </c>
      <c r="N496">
        <v>9.7500000000000003E-2</v>
      </c>
      <c r="O496">
        <v>1.12E-2</v>
      </c>
      <c r="P496">
        <v>0.1018</v>
      </c>
      <c r="Q496" s="1">
        <v>66567.73</v>
      </c>
      <c r="R496">
        <v>0.21390000000000001</v>
      </c>
      <c r="S496">
        <v>0.1893</v>
      </c>
      <c r="T496">
        <v>0.5968</v>
      </c>
      <c r="U496">
        <v>19.850000000000001</v>
      </c>
      <c r="V496" s="1">
        <v>92932.77</v>
      </c>
      <c r="W496">
        <v>193.33</v>
      </c>
      <c r="X496" s="1">
        <v>212268.82</v>
      </c>
      <c r="Y496">
        <v>0.84440000000000004</v>
      </c>
      <c r="Z496">
        <v>0.1236</v>
      </c>
      <c r="AA496">
        <v>3.2000000000000001E-2</v>
      </c>
      <c r="AB496">
        <v>0.15559999999999999</v>
      </c>
      <c r="AC496">
        <v>212.27</v>
      </c>
      <c r="AD496" s="1">
        <v>8836.23</v>
      </c>
      <c r="AE496" s="1">
        <v>1037.47</v>
      </c>
      <c r="AF496" s="13">
        <v>231486.94</v>
      </c>
      <c r="AG496" s="79" t="s">
        <v>759</v>
      </c>
      <c r="AH496" s="1">
        <v>52782</v>
      </c>
      <c r="AI496" s="1">
        <v>116808.72</v>
      </c>
      <c r="AJ496">
        <v>73.73</v>
      </c>
      <c r="AK496">
        <v>40.65</v>
      </c>
      <c r="AL496">
        <v>46.82</v>
      </c>
      <c r="AM496">
        <v>4.83</v>
      </c>
      <c r="AN496" s="1">
        <v>1482.08</v>
      </c>
      <c r="AO496">
        <v>0.61329999999999996</v>
      </c>
      <c r="AP496" s="1">
        <v>1362.43</v>
      </c>
      <c r="AQ496" s="1">
        <v>1884.34</v>
      </c>
      <c r="AR496" s="1">
        <v>6713.72</v>
      </c>
      <c r="AS496">
        <v>716.93</v>
      </c>
      <c r="AT496">
        <v>409.23</v>
      </c>
      <c r="AU496" s="1">
        <v>11086.64</v>
      </c>
      <c r="AV496" s="1">
        <v>3022.16</v>
      </c>
      <c r="AW496">
        <v>0.24859999999999999</v>
      </c>
      <c r="AX496" s="1">
        <v>7853.69</v>
      </c>
      <c r="AY496">
        <v>0.64600000000000002</v>
      </c>
      <c r="AZ496">
        <v>967.49</v>
      </c>
      <c r="BA496">
        <v>7.9600000000000004E-2</v>
      </c>
      <c r="BB496">
        <v>313.7</v>
      </c>
      <c r="BC496">
        <v>2.58E-2</v>
      </c>
      <c r="BD496" s="1">
        <v>12157.04</v>
      </c>
      <c r="BE496" s="1">
        <v>1526.44</v>
      </c>
      <c r="BF496">
        <v>0.14050000000000001</v>
      </c>
      <c r="BG496">
        <v>0.59570000000000001</v>
      </c>
      <c r="BH496">
        <v>0.2175</v>
      </c>
      <c r="BI496">
        <v>0.13450000000000001</v>
      </c>
      <c r="BJ496">
        <v>3.5299999999999998E-2</v>
      </c>
      <c r="BK496">
        <v>1.7000000000000001E-2</v>
      </c>
    </row>
    <row r="497" spans="1:63" x14ac:dyDescent="0.25">
      <c r="A497" t="s">
        <v>496</v>
      </c>
      <c r="B497">
        <v>44818</v>
      </c>
      <c r="C497">
        <v>16.899999999999999</v>
      </c>
      <c r="D497">
        <v>387.3</v>
      </c>
      <c r="E497" s="1">
        <v>6547.18</v>
      </c>
      <c r="F497" s="1">
        <v>5257.77</v>
      </c>
      <c r="G497">
        <v>4.8999999999999998E-3</v>
      </c>
      <c r="H497">
        <v>8.9999999999999998E-4</v>
      </c>
      <c r="I497">
        <v>0.33850000000000002</v>
      </c>
      <c r="J497">
        <v>1.4E-3</v>
      </c>
      <c r="K497">
        <v>9.8199999999999996E-2</v>
      </c>
      <c r="L497">
        <v>0.46779999999999999</v>
      </c>
      <c r="M497">
        <v>8.8400000000000006E-2</v>
      </c>
      <c r="N497">
        <v>0.8256</v>
      </c>
      <c r="O497">
        <v>0.03</v>
      </c>
      <c r="P497">
        <v>0.1762</v>
      </c>
      <c r="Q497" s="1">
        <v>56874.02</v>
      </c>
      <c r="R497">
        <v>0.29260000000000003</v>
      </c>
      <c r="S497">
        <v>0.1721</v>
      </c>
      <c r="T497">
        <v>0.5353</v>
      </c>
      <c r="U497">
        <v>41.3</v>
      </c>
      <c r="V497" s="1">
        <v>80399.17</v>
      </c>
      <c r="W497">
        <v>156.82</v>
      </c>
      <c r="X497" s="1">
        <v>73874.75</v>
      </c>
      <c r="Y497">
        <v>0.66300000000000003</v>
      </c>
      <c r="Z497">
        <v>0.28189999999999998</v>
      </c>
      <c r="AA497">
        <v>5.5100000000000003E-2</v>
      </c>
      <c r="AB497">
        <v>0.33700000000000002</v>
      </c>
      <c r="AC497">
        <v>73.87</v>
      </c>
      <c r="AD497" s="1">
        <v>3400.11</v>
      </c>
      <c r="AE497">
        <v>450.64</v>
      </c>
      <c r="AF497" s="13">
        <v>72696.28</v>
      </c>
      <c r="AG497" s="79" t="s">
        <v>759</v>
      </c>
      <c r="AH497" s="1">
        <v>25395</v>
      </c>
      <c r="AI497" s="1">
        <v>37210.239999999998</v>
      </c>
      <c r="AJ497">
        <v>63.61</v>
      </c>
      <c r="AK497">
        <v>44.53</v>
      </c>
      <c r="AL497">
        <v>51.23</v>
      </c>
      <c r="AM497">
        <v>4.37</v>
      </c>
      <c r="AN497" s="1">
        <v>1188.26</v>
      </c>
      <c r="AO497">
        <v>1.2924</v>
      </c>
      <c r="AP497" s="1">
        <v>1712.11</v>
      </c>
      <c r="AQ497" s="1">
        <v>2280.1999999999998</v>
      </c>
      <c r="AR497" s="1">
        <v>6588.57</v>
      </c>
      <c r="AS497">
        <v>761.84</v>
      </c>
      <c r="AT497">
        <v>539.88</v>
      </c>
      <c r="AU497" s="1">
        <v>11882.59</v>
      </c>
      <c r="AV497" s="1">
        <v>9229.7900000000009</v>
      </c>
      <c r="AW497">
        <v>0.5988</v>
      </c>
      <c r="AX497" s="1">
        <v>3804.11</v>
      </c>
      <c r="AY497">
        <v>0.24679999999999999</v>
      </c>
      <c r="AZ497">
        <v>713.18</v>
      </c>
      <c r="BA497">
        <v>4.6300000000000001E-2</v>
      </c>
      <c r="BB497" s="1">
        <v>1666.67</v>
      </c>
      <c r="BC497">
        <v>0.1081</v>
      </c>
      <c r="BD497" s="1">
        <v>15413.75</v>
      </c>
      <c r="BE497" s="1">
        <v>5205.05</v>
      </c>
      <c r="BF497">
        <v>2.9436</v>
      </c>
      <c r="BG497">
        <v>0.48520000000000002</v>
      </c>
      <c r="BH497">
        <v>0.19089999999999999</v>
      </c>
      <c r="BI497">
        <v>0.28399999999999997</v>
      </c>
      <c r="BJ497">
        <v>2.69E-2</v>
      </c>
      <c r="BK497">
        <v>1.2999999999999999E-2</v>
      </c>
    </row>
    <row r="498" spans="1:63" x14ac:dyDescent="0.25">
      <c r="A498" t="s">
        <v>497</v>
      </c>
      <c r="B498">
        <v>48223</v>
      </c>
      <c r="C498">
        <v>36.1</v>
      </c>
      <c r="D498">
        <v>98.54</v>
      </c>
      <c r="E498" s="1">
        <v>3556.82</v>
      </c>
      <c r="F498" s="1">
        <v>3404.73</v>
      </c>
      <c r="G498">
        <v>2.1000000000000001E-2</v>
      </c>
      <c r="H498">
        <v>8.0000000000000004E-4</v>
      </c>
      <c r="I498">
        <v>0.1139</v>
      </c>
      <c r="J498">
        <v>1.1999999999999999E-3</v>
      </c>
      <c r="K498">
        <v>4.9000000000000002E-2</v>
      </c>
      <c r="L498">
        <v>0.75729999999999997</v>
      </c>
      <c r="M498">
        <v>5.6800000000000003E-2</v>
      </c>
      <c r="N498">
        <v>0.39450000000000002</v>
      </c>
      <c r="O498">
        <v>2.1700000000000001E-2</v>
      </c>
      <c r="P498">
        <v>0.1331</v>
      </c>
      <c r="Q498" s="1">
        <v>60449.06</v>
      </c>
      <c r="R498">
        <v>0.26040000000000002</v>
      </c>
      <c r="S498">
        <v>0.20230000000000001</v>
      </c>
      <c r="T498">
        <v>0.53720000000000001</v>
      </c>
      <c r="U498">
        <v>23.43</v>
      </c>
      <c r="V498" s="1">
        <v>81165.72</v>
      </c>
      <c r="W498">
        <v>148.47</v>
      </c>
      <c r="X498" s="1">
        <v>165265.75</v>
      </c>
      <c r="Y498">
        <v>0.67759999999999998</v>
      </c>
      <c r="Z498">
        <v>0.28560000000000002</v>
      </c>
      <c r="AA498">
        <v>3.6799999999999999E-2</v>
      </c>
      <c r="AB498">
        <v>0.32240000000000002</v>
      </c>
      <c r="AC498">
        <v>165.27</v>
      </c>
      <c r="AD498" s="1">
        <v>7200.11</v>
      </c>
      <c r="AE498">
        <v>805.93</v>
      </c>
      <c r="AF498" s="13">
        <v>172281.82</v>
      </c>
      <c r="AG498" s="79" t="s">
        <v>759</v>
      </c>
      <c r="AH498" s="1">
        <v>35642</v>
      </c>
      <c r="AI498" s="1">
        <v>57410.32</v>
      </c>
      <c r="AJ498">
        <v>65.22</v>
      </c>
      <c r="AK498">
        <v>41.31</v>
      </c>
      <c r="AL498">
        <v>44.87</v>
      </c>
      <c r="AM498">
        <v>4.8499999999999996</v>
      </c>
      <c r="AN498" s="1">
        <v>1741.45</v>
      </c>
      <c r="AO498">
        <v>0.98080000000000001</v>
      </c>
      <c r="AP498" s="1">
        <v>1421.09</v>
      </c>
      <c r="AQ498" s="1">
        <v>1956.71</v>
      </c>
      <c r="AR498" s="1">
        <v>6559</v>
      </c>
      <c r="AS498">
        <v>654.41</v>
      </c>
      <c r="AT498">
        <v>294.39999999999998</v>
      </c>
      <c r="AU498" s="1">
        <v>10885.61</v>
      </c>
      <c r="AV498" s="1">
        <v>4041.12</v>
      </c>
      <c r="AW498">
        <v>0.32300000000000001</v>
      </c>
      <c r="AX498" s="1">
        <v>6714.86</v>
      </c>
      <c r="AY498">
        <v>0.53669999999999995</v>
      </c>
      <c r="AZ498" s="1">
        <v>1001.95</v>
      </c>
      <c r="BA498">
        <v>8.0100000000000005E-2</v>
      </c>
      <c r="BB498">
        <v>752.46</v>
      </c>
      <c r="BC498">
        <v>6.0100000000000001E-2</v>
      </c>
      <c r="BD498" s="1">
        <v>12510.39</v>
      </c>
      <c r="BE498" s="1">
        <v>2170.88</v>
      </c>
      <c r="BF498">
        <v>0.43219999999999997</v>
      </c>
      <c r="BG498">
        <v>0.56200000000000006</v>
      </c>
      <c r="BH498">
        <v>0.223</v>
      </c>
      <c r="BI498">
        <v>0.16439999999999999</v>
      </c>
      <c r="BJ498">
        <v>3.2599999999999997E-2</v>
      </c>
      <c r="BK498">
        <v>1.7999999999999999E-2</v>
      </c>
    </row>
    <row r="499" spans="1:63" x14ac:dyDescent="0.25">
      <c r="A499" t="s">
        <v>498</v>
      </c>
      <c r="B499">
        <v>48371</v>
      </c>
      <c r="C499">
        <v>71.48</v>
      </c>
      <c r="D499">
        <v>17.98</v>
      </c>
      <c r="E499" s="1">
        <v>1285.5</v>
      </c>
      <c r="F499" s="1">
        <v>1248.8499999999999</v>
      </c>
      <c r="G499">
        <v>5.1000000000000004E-3</v>
      </c>
      <c r="H499">
        <v>5.9999999999999995E-4</v>
      </c>
      <c r="I499">
        <v>6.4000000000000003E-3</v>
      </c>
      <c r="J499">
        <v>1.1000000000000001E-3</v>
      </c>
      <c r="K499">
        <v>1.7100000000000001E-2</v>
      </c>
      <c r="L499">
        <v>0.9466</v>
      </c>
      <c r="M499">
        <v>2.3199999999999998E-2</v>
      </c>
      <c r="N499">
        <v>0.34329999999999999</v>
      </c>
      <c r="O499">
        <v>2.7000000000000001E-3</v>
      </c>
      <c r="P499">
        <v>0.12479999999999999</v>
      </c>
      <c r="Q499" s="1">
        <v>52188.9</v>
      </c>
      <c r="R499">
        <v>0.2949</v>
      </c>
      <c r="S499">
        <v>0.183</v>
      </c>
      <c r="T499">
        <v>0.52210000000000001</v>
      </c>
      <c r="U499">
        <v>9.8699999999999992</v>
      </c>
      <c r="V499" s="1">
        <v>69789.94</v>
      </c>
      <c r="W499">
        <v>125.85</v>
      </c>
      <c r="X499" s="1">
        <v>166724.51</v>
      </c>
      <c r="Y499">
        <v>0.76119999999999999</v>
      </c>
      <c r="Z499">
        <v>0.15629999999999999</v>
      </c>
      <c r="AA499">
        <v>8.2500000000000004E-2</v>
      </c>
      <c r="AB499">
        <v>0.23880000000000001</v>
      </c>
      <c r="AC499">
        <v>166.72</v>
      </c>
      <c r="AD499" s="1">
        <v>4957.34</v>
      </c>
      <c r="AE499">
        <v>564.29</v>
      </c>
      <c r="AF499" s="13">
        <v>162082.70000000001</v>
      </c>
      <c r="AG499" s="79" t="s">
        <v>759</v>
      </c>
      <c r="AH499" s="1">
        <v>33281</v>
      </c>
      <c r="AI499" s="1">
        <v>56957.18</v>
      </c>
      <c r="AJ499">
        <v>45.02</v>
      </c>
      <c r="AK499">
        <v>27.83</v>
      </c>
      <c r="AL499">
        <v>30.4</v>
      </c>
      <c r="AM499">
        <v>4.0999999999999996</v>
      </c>
      <c r="AN499" s="1">
        <v>1400.16</v>
      </c>
      <c r="AO499">
        <v>1.0065</v>
      </c>
      <c r="AP499" s="1">
        <v>1352.84</v>
      </c>
      <c r="AQ499" s="1">
        <v>1990.92</v>
      </c>
      <c r="AR499" s="1">
        <v>5780.48</v>
      </c>
      <c r="AS499">
        <v>453.34</v>
      </c>
      <c r="AT499">
        <v>292.95999999999998</v>
      </c>
      <c r="AU499" s="1">
        <v>9870.5400000000009</v>
      </c>
      <c r="AV499" s="1">
        <v>4880.96</v>
      </c>
      <c r="AW499">
        <v>0.41070000000000001</v>
      </c>
      <c r="AX499" s="1">
        <v>5011.21</v>
      </c>
      <c r="AY499">
        <v>0.42170000000000002</v>
      </c>
      <c r="AZ499" s="1">
        <v>1303.6400000000001</v>
      </c>
      <c r="BA499">
        <v>0.10970000000000001</v>
      </c>
      <c r="BB499">
        <v>688</v>
      </c>
      <c r="BC499">
        <v>5.79E-2</v>
      </c>
      <c r="BD499" s="1">
        <v>11883.81</v>
      </c>
      <c r="BE499" s="1">
        <v>3726.81</v>
      </c>
      <c r="BF499">
        <v>0.85570000000000002</v>
      </c>
      <c r="BG499">
        <v>0.52849999999999997</v>
      </c>
      <c r="BH499">
        <v>0.21060000000000001</v>
      </c>
      <c r="BI499">
        <v>0.2036</v>
      </c>
      <c r="BJ499">
        <v>3.7600000000000001E-2</v>
      </c>
      <c r="BK499">
        <v>1.9699999999999999E-2</v>
      </c>
    </row>
    <row r="500" spans="1:63" x14ac:dyDescent="0.25">
      <c r="A500" t="s">
        <v>499</v>
      </c>
      <c r="B500">
        <v>50062</v>
      </c>
      <c r="C500">
        <v>75.569999999999993</v>
      </c>
      <c r="D500">
        <v>30.72</v>
      </c>
      <c r="E500" s="1">
        <v>2321.84</v>
      </c>
      <c r="F500" s="1">
        <v>2165.13</v>
      </c>
      <c r="G500">
        <v>6.8999999999999999E-3</v>
      </c>
      <c r="H500">
        <v>6.9999999999999999E-4</v>
      </c>
      <c r="I500">
        <v>1.46E-2</v>
      </c>
      <c r="J500">
        <v>1.1000000000000001E-3</v>
      </c>
      <c r="K500">
        <v>2.6499999999999999E-2</v>
      </c>
      <c r="L500">
        <v>0.91839999999999999</v>
      </c>
      <c r="M500">
        <v>3.1800000000000002E-2</v>
      </c>
      <c r="N500">
        <v>0.4803</v>
      </c>
      <c r="O500">
        <v>5.1999999999999998E-3</v>
      </c>
      <c r="P500">
        <v>0.14499999999999999</v>
      </c>
      <c r="Q500" s="1">
        <v>52772.79</v>
      </c>
      <c r="R500">
        <v>0.24490000000000001</v>
      </c>
      <c r="S500">
        <v>0.1802</v>
      </c>
      <c r="T500">
        <v>0.57499999999999996</v>
      </c>
      <c r="U500">
        <v>14.96</v>
      </c>
      <c r="V500" s="1">
        <v>72357.45</v>
      </c>
      <c r="W500">
        <v>150.19999999999999</v>
      </c>
      <c r="X500" s="1">
        <v>150089.57999999999</v>
      </c>
      <c r="Y500">
        <v>0.70120000000000005</v>
      </c>
      <c r="Z500">
        <v>0.20860000000000001</v>
      </c>
      <c r="AA500">
        <v>9.0200000000000002E-2</v>
      </c>
      <c r="AB500">
        <v>0.29880000000000001</v>
      </c>
      <c r="AC500">
        <v>150.09</v>
      </c>
      <c r="AD500" s="1">
        <v>4813.1099999999997</v>
      </c>
      <c r="AE500">
        <v>534.35</v>
      </c>
      <c r="AF500" s="13">
        <v>148078.29999999999</v>
      </c>
      <c r="AG500" s="79" t="s">
        <v>759</v>
      </c>
      <c r="AH500" s="1">
        <v>30345</v>
      </c>
      <c r="AI500" s="1">
        <v>49735.75</v>
      </c>
      <c r="AJ500">
        <v>47.32</v>
      </c>
      <c r="AK500">
        <v>29.27</v>
      </c>
      <c r="AL500">
        <v>34.11</v>
      </c>
      <c r="AM500">
        <v>3.96</v>
      </c>
      <c r="AN500">
        <v>702.23</v>
      </c>
      <c r="AO500">
        <v>0.96289999999999998</v>
      </c>
      <c r="AP500" s="1">
        <v>1300.67</v>
      </c>
      <c r="AQ500" s="1">
        <v>1840.26</v>
      </c>
      <c r="AR500" s="1">
        <v>5801.44</v>
      </c>
      <c r="AS500">
        <v>562.02</v>
      </c>
      <c r="AT500">
        <v>332.58</v>
      </c>
      <c r="AU500" s="1">
        <v>9836.9699999999993</v>
      </c>
      <c r="AV500" s="1">
        <v>5427.56</v>
      </c>
      <c r="AW500">
        <v>0.45540000000000003</v>
      </c>
      <c r="AX500" s="1">
        <v>4470.6099999999997</v>
      </c>
      <c r="AY500">
        <v>0.37509999999999999</v>
      </c>
      <c r="AZ500" s="1">
        <v>1092.43</v>
      </c>
      <c r="BA500">
        <v>9.1700000000000004E-2</v>
      </c>
      <c r="BB500">
        <v>928.04</v>
      </c>
      <c r="BC500">
        <v>7.7899999999999997E-2</v>
      </c>
      <c r="BD500" s="1">
        <v>11918.64</v>
      </c>
      <c r="BE500" s="1">
        <v>3703.93</v>
      </c>
      <c r="BF500">
        <v>1.0267999999999999</v>
      </c>
      <c r="BG500">
        <v>0.52680000000000005</v>
      </c>
      <c r="BH500">
        <v>0.2233</v>
      </c>
      <c r="BI500">
        <v>0.2019</v>
      </c>
      <c r="BJ500">
        <v>2.93E-2</v>
      </c>
      <c r="BK500">
        <v>1.8700000000000001E-2</v>
      </c>
    </row>
    <row r="501" spans="1:63" x14ac:dyDescent="0.25">
      <c r="A501" t="s">
        <v>500</v>
      </c>
      <c r="B501">
        <v>44719</v>
      </c>
      <c r="C501">
        <v>20.57</v>
      </c>
      <c r="D501">
        <v>112.44</v>
      </c>
      <c r="E501" s="1">
        <v>2313.02</v>
      </c>
      <c r="F501" s="1">
        <v>2009.28</v>
      </c>
      <c r="G501">
        <v>4.4000000000000003E-3</v>
      </c>
      <c r="H501">
        <v>4.0000000000000002E-4</v>
      </c>
      <c r="I501">
        <v>0.18329999999999999</v>
      </c>
      <c r="J501">
        <v>1.4E-3</v>
      </c>
      <c r="K501">
        <v>6.2899999999999998E-2</v>
      </c>
      <c r="L501">
        <v>0.63290000000000002</v>
      </c>
      <c r="M501">
        <v>0.1147</v>
      </c>
      <c r="N501">
        <v>0.87949999999999995</v>
      </c>
      <c r="O501">
        <v>1.78E-2</v>
      </c>
      <c r="P501">
        <v>0.1774</v>
      </c>
      <c r="Q501" s="1">
        <v>54791.86</v>
      </c>
      <c r="R501">
        <v>0.315</v>
      </c>
      <c r="S501">
        <v>0.1575</v>
      </c>
      <c r="T501">
        <v>0.52759999999999996</v>
      </c>
      <c r="U501">
        <v>17.079999999999998</v>
      </c>
      <c r="V501" s="1">
        <v>69367.83</v>
      </c>
      <c r="W501">
        <v>132.63</v>
      </c>
      <c r="X501" s="1">
        <v>104409.21</v>
      </c>
      <c r="Y501">
        <v>0.63149999999999995</v>
      </c>
      <c r="Z501">
        <v>0.2898</v>
      </c>
      <c r="AA501">
        <v>7.8700000000000006E-2</v>
      </c>
      <c r="AB501">
        <v>0.36849999999999999</v>
      </c>
      <c r="AC501">
        <v>104.41</v>
      </c>
      <c r="AD501" s="1">
        <v>3967.94</v>
      </c>
      <c r="AE501">
        <v>442.9</v>
      </c>
      <c r="AF501" s="13">
        <v>99495.89</v>
      </c>
      <c r="AG501" s="79" t="s">
        <v>759</v>
      </c>
      <c r="AH501" s="1">
        <v>25591</v>
      </c>
      <c r="AI501" s="1">
        <v>41627.660000000003</v>
      </c>
      <c r="AJ501">
        <v>53.46</v>
      </c>
      <c r="AK501">
        <v>35.049999999999997</v>
      </c>
      <c r="AL501">
        <v>40.92</v>
      </c>
      <c r="AM501">
        <v>4.4800000000000004</v>
      </c>
      <c r="AN501">
        <v>0</v>
      </c>
      <c r="AO501">
        <v>1.0192000000000001</v>
      </c>
      <c r="AP501" s="1">
        <v>1492.66</v>
      </c>
      <c r="AQ501" s="1">
        <v>2145.42</v>
      </c>
      <c r="AR501" s="1">
        <v>6514.33</v>
      </c>
      <c r="AS501">
        <v>659.15</v>
      </c>
      <c r="AT501">
        <v>376.77</v>
      </c>
      <c r="AU501" s="1">
        <v>11188.32</v>
      </c>
      <c r="AV501" s="1">
        <v>7901.87</v>
      </c>
      <c r="AW501">
        <v>0.5534</v>
      </c>
      <c r="AX501" s="1">
        <v>3899.66</v>
      </c>
      <c r="AY501">
        <v>0.27310000000000001</v>
      </c>
      <c r="AZ501">
        <v>874.84</v>
      </c>
      <c r="BA501">
        <v>6.13E-2</v>
      </c>
      <c r="BB501" s="1">
        <v>1603.18</v>
      </c>
      <c r="BC501">
        <v>0.1123</v>
      </c>
      <c r="BD501" s="1">
        <v>14279.55</v>
      </c>
      <c r="BE501" s="1">
        <v>4797.3999999999996</v>
      </c>
      <c r="BF501">
        <v>1.9362999999999999</v>
      </c>
      <c r="BG501">
        <v>0.49059999999999998</v>
      </c>
      <c r="BH501">
        <v>0.20899999999999999</v>
      </c>
      <c r="BI501">
        <v>0.25790000000000002</v>
      </c>
      <c r="BJ501">
        <v>2.6599999999999999E-2</v>
      </c>
      <c r="BK501">
        <v>1.5900000000000001E-2</v>
      </c>
    </row>
    <row r="502" spans="1:63" x14ac:dyDescent="0.25">
      <c r="A502" t="s">
        <v>501</v>
      </c>
      <c r="B502">
        <v>45997</v>
      </c>
      <c r="C502">
        <v>54.43</v>
      </c>
      <c r="D502">
        <v>37.020000000000003</v>
      </c>
      <c r="E502" s="1">
        <v>2014.98</v>
      </c>
      <c r="F502" s="1">
        <v>1988.03</v>
      </c>
      <c r="G502">
        <v>1.4999999999999999E-2</v>
      </c>
      <c r="H502">
        <v>6.9999999999999999E-4</v>
      </c>
      <c r="I502">
        <v>3.1399999999999997E-2</v>
      </c>
      <c r="J502">
        <v>1.6000000000000001E-3</v>
      </c>
      <c r="K502">
        <v>3.8699999999999998E-2</v>
      </c>
      <c r="L502">
        <v>0.87090000000000001</v>
      </c>
      <c r="M502">
        <v>4.1700000000000001E-2</v>
      </c>
      <c r="N502">
        <v>0.34839999999999999</v>
      </c>
      <c r="O502">
        <v>1.0800000000000001E-2</v>
      </c>
      <c r="P502">
        <v>0.125</v>
      </c>
      <c r="Q502" s="1">
        <v>58859.53</v>
      </c>
      <c r="R502">
        <v>0.29189999999999999</v>
      </c>
      <c r="S502">
        <v>0.18210000000000001</v>
      </c>
      <c r="T502">
        <v>0.52610000000000001</v>
      </c>
      <c r="U502">
        <v>13.73</v>
      </c>
      <c r="V502" s="1">
        <v>79106.759999999995</v>
      </c>
      <c r="W502">
        <v>141.69999999999999</v>
      </c>
      <c r="X502" s="1">
        <v>206332.35</v>
      </c>
      <c r="Y502">
        <v>0.62539999999999996</v>
      </c>
      <c r="Z502">
        <v>0.25309999999999999</v>
      </c>
      <c r="AA502">
        <v>0.1215</v>
      </c>
      <c r="AB502">
        <v>0.37459999999999999</v>
      </c>
      <c r="AC502">
        <v>206.33</v>
      </c>
      <c r="AD502" s="1">
        <v>7205.62</v>
      </c>
      <c r="AE502">
        <v>635.03</v>
      </c>
      <c r="AF502" s="13">
        <v>200260.91</v>
      </c>
      <c r="AG502" s="79" t="s">
        <v>759</v>
      </c>
      <c r="AH502" s="1">
        <v>35634</v>
      </c>
      <c r="AI502" s="1">
        <v>60231.71</v>
      </c>
      <c r="AJ502">
        <v>51.36</v>
      </c>
      <c r="AK502">
        <v>32.619999999999997</v>
      </c>
      <c r="AL502">
        <v>36.979999999999997</v>
      </c>
      <c r="AM502">
        <v>4.6100000000000003</v>
      </c>
      <c r="AN502" s="1">
        <v>1714.11</v>
      </c>
      <c r="AO502">
        <v>0.90469999999999995</v>
      </c>
      <c r="AP502" s="1">
        <v>1423.58</v>
      </c>
      <c r="AQ502" s="1">
        <v>1975.99</v>
      </c>
      <c r="AR502" s="1">
        <v>6287.73</v>
      </c>
      <c r="AS502">
        <v>657.81</v>
      </c>
      <c r="AT502">
        <v>369.08</v>
      </c>
      <c r="AU502" s="1">
        <v>10714.19</v>
      </c>
      <c r="AV502" s="1">
        <v>4049.86</v>
      </c>
      <c r="AW502">
        <v>0.32090000000000002</v>
      </c>
      <c r="AX502" s="1">
        <v>6493.72</v>
      </c>
      <c r="AY502">
        <v>0.51449999999999996</v>
      </c>
      <c r="AZ502" s="1">
        <v>1395.43</v>
      </c>
      <c r="BA502">
        <v>0.1106</v>
      </c>
      <c r="BB502">
        <v>682.27</v>
      </c>
      <c r="BC502">
        <v>5.4100000000000002E-2</v>
      </c>
      <c r="BD502" s="1">
        <v>12621.27</v>
      </c>
      <c r="BE502" s="1">
        <v>2325.63</v>
      </c>
      <c r="BF502">
        <v>0.45579999999999998</v>
      </c>
      <c r="BG502">
        <v>0.55359999999999998</v>
      </c>
      <c r="BH502">
        <v>0.21640000000000001</v>
      </c>
      <c r="BI502">
        <v>0.17219999999999999</v>
      </c>
      <c r="BJ502">
        <v>3.3700000000000001E-2</v>
      </c>
      <c r="BK502">
        <v>2.41E-2</v>
      </c>
    </row>
    <row r="503" spans="1:63" x14ac:dyDescent="0.25">
      <c r="A503" t="s">
        <v>502</v>
      </c>
      <c r="B503">
        <v>48587</v>
      </c>
      <c r="C503">
        <v>72.33</v>
      </c>
      <c r="D503">
        <v>13.47</v>
      </c>
      <c r="E503">
        <v>974.41</v>
      </c>
      <c r="F503" s="1">
        <v>1008.46</v>
      </c>
      <c r="G503">
        <v>4.1000000000000003E-3</v>
      </c>
      <c r="H503">
        <v>1.8E-3</v>
      </c>
      <c r="I503">
        <v>5.8999999999999999E-3</v>
      </c>
      <c r="J503">
        <v>5.9999999999999995E-4</v>
      </c>
      <c r="K503">
        <v>1.6799999999999999E-2</v>
      </c>
      <c r="L503">
        <v>0.95109999999999995</v>
      </c>
      <c r="M503">
        <v>1.9699999999999999E-2</v>
      </c>
      <c r="N503">
        <v>0.23200000000000001</v>
      </c>
      <c r="O503">
        <v>2.2000000000000001E-3</v>
      </c>
      <c r="P503">
        <v>0.1143</v>
      </c>
      <c r="Q503" s="1">
        <v>53241.279999999999</v>
      </c>
      <c r="R503">
        <v>0.2797</v>
      </c>
      <c r="S503">
        <v>0.18240000000000001</v>
      </c>
      <c r="T503">
        <v>0.53800000000000003</v>
      </c>
      <c r="U503">
        <v>7.7</v>
      </c>
      <c r="V503" s="1">
        <v>68358.55</v>
      </c>
      <c r="W503">
        <v>122.87</v>
      </c>
      <c r="X503" s="1">
        <v>153343.21</v>
      </c>
      <c r="Y503">
        <v>0.88990000000000002</v>
      </c>
      <c r="Z503">
        <v>6.93E-2</v>
      </c>
      <c r="AA503">
        <v>4.0800000000000003E-2</v>
      </c>
      <c r="AB503">
        <v>0.1101</v>
      </c>
      <c r="AC503">
        <v>153.34</v>
      </c>
      <c r="AD503" s="1">
        <v>3888.03</v>
      </c>
      <c r="AE503">
        <v>516.66</v>
      </c>
      <c r="AF503" s="13">
        <v>132470.47</v>
      </c>
      <c r="AG503" s="79" t="s">
        <v>759</v>
      </c>
      <c r="AH503" s="1">
        <v>35924</v>
      </c>
      <c r="AI503" s="1">
        <v>57374.11</v>
      </c>
      <c r="AJ503">
        <v>38.1</v>
      </c>
      <c r="AK503">
        <v>24.45</v>
      </c>
      <c r="AL503">
        <v>28.42</v>
      </c>
      <c r="AM503">
        <v>4.84</v>
      </c>
      <c r="AN503" s="1">
        <v>1562.34</v>
      </c>
      <c r="AO503">
        <v>1.2192000000000001</v>
      </c>
      <c r="AP503" s="1">
        <v>1270.3599999999999</v>
      </c>
      <c r="AQ503" s="1">
        <v>1797.03</v>
      </c>
      <c r="AR503" s="1">
        <v>5861.94</v>
      </c>
      <c r="AS503">
        <v>379.86</v>
      </c>
      <c r="AT503">
        <v>339.67</v>
      </c>
      <c r="AU503" s="1">
        <v>9648.86</v>
      </c>
      <c r="AV503" s="1">
        <v>5356.8</v>
      </c>
      <c r="AW503">
        <v>0.4597</v>
      </c>
      <c r="AX503" s="1">
        <v>4348.25</v>
      </c>
      <c r="AY503">
        <v>0.37319999999999998</v>
      </c>
      <c r="AZ503" s="1">
        <v>1471.41</v>
      </c>
      <c r="BA503">
        <v>0.1263</v>
      </c>
      <c r="BB503">
        <v>475.56</v>
      </c>
      <c r="BC503">
        <v>4.0800000000000003E-2</v>
      </c>
      <c r="BD503" s="1">
        <v>11652.02</v>
      </c>
      <c r="BE503" s="1">
        <v>5057.41</v>
      </c>
      <c r="BF503">
        <v>1.3351</v>
      </c>
      <c r="BG503">
        <v>0.54110000000000003</v>
      </c>
      <c r="BH503">
        <v>0.2223</v>
      </c>
      <c r="BI503">
        <v>0.16370000000000001</v>
      </c>
      <c r="BJ503">
        <v>3.6900000000000002E-2</v>
      </c>
      <c r="BK503">
        <v>3.5999999999999997E-2</v>
      </c>
    </row>
    <row r="504" spans="1:63" x14ac:dyDescent="0.25">
      <c r="A504" t="s">
        <v>503</v>
      </c>
      <c r="B504">
        <v>44727</v>
      </c>
      <c r="C504">
        <v>97.38</v>
      </c>
      <c r="D504">
        <v>20.27</v>
      </c>
      <c r="E504" s="1">
        <v>1973.82</v>
      </c>
      <c r="F504" s="1">
        <v>1850.2</v>
      </c>
      <c r="G504">
        <v>5.1000000000000004E-3</v>
      </c>
      <c r="H504">
        <v>1.5E-3</v>
      </c>
      <c r="I504">
        <v>1.12E-2</v>
      </c>
      <c r="J504">
        <v>8.9999999999999998E-4</v>
      </c>
      <c r="K504">
        <v>2.46E-2</v>
      </c>
      <c r="L504">
        <v>0.93149999999999999</v>
      </c>
      <c r="M504">
        <v>2.53E-2</v>
      </c>
      <c r="N504">
        <v>0.45569999999999999</v>
      </c>
      <c r="O504">
        <v>4.0000000000000001E-3</v>
      </c>
      <c r="P504">
        <v>0.14610000000000001</v>
      </c>
      <c r="Q504" s="1">
        <v>52420.98</v>
      </c>
      <c r="R504">
        <v>0.2263</v>
      </c>
      <c r="S504">
        <v>0.16650000000000001</v>
      </c>
      <c r="T504">
        <v>0.60729999999999995</v>
      </c>
      <c r="U504">
        <v>13.75</v>
      </c>
      <c r="V504" s="1">
        <v>69584.28</v>
      </c>
      <c r="W504">
        <v>138.76</v>
      </c>
      <c r="X504" s="1">
        <v>136626.18</v>
      </c>
      <c r="Y504">
        <v>0.80920000000000003</v>
      </c>
      <c r="Z504">
        <v>0.1492</v>
      </c>
      <c r="AA504">
        <v>4.1500000000000002E-2</v>
      </c>
      <c r="AB504">
        <v>0.1908</v>
      </c>
      <c r="AC504">
        <v>136.63</v>
      </c>
      <c r="AD504" s="1">
        <v>3825.62</v>
      </c>
      <c r="AE504">
        <v>516.79999999999995</v>
      </c>
      <c r="AF504" s="13">
        <v>129116.36</v>
      </c>
      <c r="AG504" s="79" t="s">
        <v>759</v>
      </c>
      <c r="AH504" s="1">
        <v>31164</v>
      </c>
      <c r="AI504" s="1">
        <v>49301.55</v>
      </c>
      <c r="AJ504">
        <v>44.08</v>
      </c>
      <c r="AK504">
        <v>26.49</v>
      </c>
      <c r="AL504">
        <v>32.51</v>
      </c>
      <c r="AM504">
        <v>4.0599999999999996</v>
      </c>
      <c r="AN504" s="1">
        <v>1222.8900000000001</v>
      </c>
      <c r="AO504">
        <v>1.1167</v>
      </c>
      <c r="AP504" s="1">
        <v>1290.98</v>
      </c>
      <c r="AQ504" s="1">
        <v>2009.33</v>
      </c>
      <c r="AR504" s="1">
        <v>5876.48</v>
      </c>
      <c r="AS504">
        <v>548.36</v>
      </c>
      <c r="AT504">
        <v>269.56</v>
      </c>
      <c r="AU504" s="1">
        <v>9994.7099999999991</v>
      </c>
      <c r="AV504" s="1">
        <v>5785.98</v>
      </c>
      <c r="AW504">
        <v>0.49080000000000001</v>
      </c>
      <c r="AX504" s="1">
        <v>4061.1</v>
      </c>
      <c r="AY504">
        <v>0.34449999999999997</v>
      </c>
      <c r="AZ504" s="1">
        <v>1114.5899999999999</v>
      </c>
      <c r="BA504">
        <v>9.4500000000000001E-2</v>
      </c>
      <c r="BB504">
        <v>828.06</v>
      </c>
      <c r="BC504">
        <v>7.0199999999999999E-2</v>
      </c>
      <c r="BD504" s="1">
        <v>11789.73</v>
      </c>
      <c r="BE504" s="1">
        <v>4410.1400000000003</v>
      </c>
      <c r="BF504">
        <v>1.3726</v>
      </c>
      <c r="BG504">
        <v>0.52690000000000003</v>
      </c>
      <c r="BH504">
        <v>0.224</v>
      </c>
      <c r="BI504">
        <v>0.19420000000000001</v>
      </c>
      <c r="BJ504">
        <v>3.4599999999999999E-2</v>
      </c>
      <c r="BK504">
        <v>2.0299999999999999E-2</v>
      </c>
    </row>
    <row r="505" spans="1:63" x14ac:dyDescent="0.25">
      <c r="A505" t="s">
        <v>504</v>
      </c>
      <c r="B505">
        <v>44826</v>
      </c>
      <c r="C505">
        <v>15.52</v>
      </c>
      <c r="D505">
        <v>235.2</v>
      </c>
      <c r="E505" s="1">
        <v>3651.2</v>
      </c>
      <c r="F505" s="1">
        <v>3033.63</v>
      </c>
      <c r="G505">
        <v>6.3E-3</v>
      </c>
      <c r="H505">
        <v>5.9999999999999995E-4</v>
      </c>
      <c r="I505">
        <v>0.34229999999999999</v>
      </c>
      <c r="J505">
        <v>1.1999999999999999E-3</v>
      </c>
      <c r="K505">
        <v>7.1800000000000003E-2</v>
      </c>
      <c r="L505">
        <v>0.47339999999999999</v>
      </c>
      <c r="M505">
        <v>0.1043</v>
      </c>
      <c r="N505">
        <v>0.88270000000000004</v>
      </c>
      <c r="O505">
        <v>2.7699999999999999E-2</v>
      </c>
      <c r="P505">
        <v>0.18529999999999999</v>
      </c>
      <c r="Q505" s="1">
        <v>54557.69</v>
      </c>
      <c r="R505">
        <v>0.34360000000000002</v>
      </c>
      <c r="S505">
        <v>0.16850000000000001</v>
      </c>
      <c r="T505">
        <v>0.4879</v>
      </c>
      <c r="U505">
        <v>24.65</v>
      </c>
      <c r="V505" s="1">
        <v>73944.67</v>
      </c>
      <c r="W505">
        <v>145.46</v>
      </c>
      <c r="X505" s="1">
        <v>76570.14</v>
      </c>
      <c r="Y505">
        <v>0.68149999999999999</v>
      </c>
      <c r="Z505">
        <v>0.25640000000000002</v>
      </c>
      <c r="AA505">
        <v>6.2100000000000002E-2</v>
      </c>
      <c r="AB505">
        <v>0.31850000000000001</v>
      </c>
      <c r="AC505">
        <v>76.569999999999993</v>
      </c>
      <c r="AD505" s="1">
        <v>3203.94</v>
      </c>
      <c r="AE505">
        <v>445.88</v>
      </c>
      <c r="AF505" s="13">
        <v>76847.179999999993</v>
      </c>
      <c r="AG505" s="79" t="s">
        <v>759</v>
      </c>
      <c r="AH505" s="1">
        <v>25147</v>
      </c>
      <c r="AI505" s="1">
        <v>38839.56</v>
      </c>
      <c r="AJ505">
        <v>58.12</v>
      </c>
      <c r="AK505">
        <v>39.56</v>
      </c>
      <c r="AL505">
        <v>44.19</v>
      </c>
      <c r="AM505">
        <v>4.5199999999999996</v>
      </c>
      <c r="AN505">
        <v>0</v>
      </c>
      <c r="AO505">
        <v>1.091</v>
      </c>
      <c r="AP505" s="1">
        <v>1596.56</v>
      </c>
      <c r="AQ505" s="1">
        <v>2238.37</v>
      </c>
      <c r="AR505" s="1">
        <v>6395.96</v>
      </c>
      <c r="AS505">
        <v>692.05</v>
      </c>
      <c r="AT505">
        <v>483.35</v>
      </c>
      <c r="AU505" s="1">
        <v>11406.29</v>
      </c>
      <c r="AV505" s="1">
        <v>8907.68</v>
      </c>
      <c r="AW505">
        <v>0.61029999999999995</v>
      </c>
      <c r="AX505" s="1">
        <v>3277.48</v>
      </c>
      <c r="AY505">
        <v>0.22459999999999999</v>
      </c>
      <c r="AZ505">
        <v>740.12</v>
      </c>
      <c r="BA505">
        <v>5.0700000000000002E-2</v>
      </c>
      <c r="BB505" s="1">
        <v>1670.45</v>
      </c>
      <c r="BC505">
        <v>0.1144</v>
      </c>
      <c r="BD505" s="1">
        <v>14595.74</v>
      </c>
      <c r="BE505" s="1">
        <v>5394.98</v>
      </c>
      <c r="BF505">
        <v>2.7195</v>
      </c>
      <c r="BG505">
        <v>0.48570000000000002</v>
      </c>
      <c r="BH505">
        <v>0.1983</v>
      </c>
      <c r="BI505">
        <v>0.2722</v>
      </c>
      <c r="BJ505">
        <v>3.04E-2</v>
      </c>
      <c r="BK505">
        <v>1.34E-2</v>
      </c>
    </row>
    <row r="506" spans="1:63" x14ac:dyDescent="0.25">
      <c r="A506" t="s">
        <v>505</v>
      </c>
      <c r="B506">
        <v>44834</v>
      </c>
      <c r="C506">
        <v>28.95</v>
      </c>
      <c r="D506">
        <v>221.31</v>
      </c>
      <c r="E506" s="1">
        <v>6407.42</v>
      </c>
      <c r="F506" s="1">
        <v>6211.71</v>
      </c>
      <c r="G506">
        <v>3.1099999999999999E-2</v>
      </c>
      <c r="H506">
        <v>5.9999999999999995E-4</v>
      </c>
      <c r="I506">
        <v>4.48E-2</v>
      </c>
      <c r="J506">
        <v>1.1000000000000001E-3</v>
      </c>
      <c r="K506">
        <v>2.8299999999999999E-2</v>
      </c>
      <c r="L506">
        <v>0.85409999999999997</v>
      </c>
      <c r="M506">
        <v>4.0099999999999997E-2</v>
      </c>
      <c r="N506">
        <v>0.25459999999999999</v>
      </c>
      <c r="O506">
        <v>1.72E-2</v>
      </c>
      <c r="P506">
        <v>0.1293</v>
      </c>
      <c r="Q506" s="1">
        <v>62585.919999999998</v>
      </c>
      <c r="R506">
        <v>0.28570000000000001</v>
      </c>
      <c r="S506">
        <v>0.19089999999999999</v>
      </c>
      <c r="T506">
        <v>0.52339999999999998</v>
      </c>
      <c r="U506">
        <v>34.96</v>
      </c>
      <c r="V506" s="1">
        <v>87454.34</v>
      </c>
      <c r="W506">
        <v>180.86</v>
      </c>
      <c r="X506" s="1">
        <v>180726.78</v>
      </c>
      <c r="Y506">
        <v>0.75819999999999999</v>
      </c>
      <c r="Z506">
        <v>0.21029999999999999</v>
      </c>
      <c r="AA506">
        <v>3.15E-2</v>
      </c>
      <c r="AB506">
        <v>0.24179999999999999</v>
      </c>
      <c r="AC506">
        <v>180.73</v>
      </c>
      <c r="AD506" s="1">
        <v>7638.52</v>
      </c>
      <c r="AE506">
        <v>890.74</v>
      </c>
      <c r="AF506" s="13">
        <v>186564.54</v>
      </c>
      <c r="AG506" s="79" t="s">
        <v>759</v>
      </c>
      <c r="AH506" s="1">
        <v>41587</v>
      </c>
      <c r="AI506" s="1">
        <v>69676.52</v>
      </c>
      <c r="AJ506">
        <v>68.84</v>
      </c>
      <c r="AK506">
        <v>40.909999999999997</v>
      </c>
      <c r="AL506">
        <v>44.39</v>
      </c>
      <c r="AM506">
        <v>4.5599999999999996</v>
      </c>
      <c r="AN506">
        <v>0</v>
      </c>
      <c r="AO506">
        <v>0.7893</v>
      </c>
      <c r="AP506" s="1">
        <v>1353.29</v>
      </c>
      <c r="AQ506" s="1">
        <v>1947.74</v>
      </c>
      <c r="AR506" s="1">
        <v>6436.41</v>
      </c>
      <c r="AS506">
        <v>709.57</v>
      </c>
      <c r="AT506">
        <v>352.39</v>
      </c>
      <c r="AU506" s="1">
        <v>10799.38</v>
      </c>
      <c r="AV506" s="1">
        <v>3716.59</v>
      </c>
      <c r="AW506">
        <v>0.31069999999999998</v>
      </c>
      <c r="AX506" s="1">
        <v>6837.68</v>
      </c>
      <c r="AY506">
        <v>0.57169999999999999</v>
      </c>
      <c r="AZ506">
        <v>887.44</v>
      </c>
      <c r="BA506">
        <v>7.4200000000000002E-2</v>
      </c>
      <c r="BB506">
        <v>518.5</v>
      </c>
      <c r="BC506">
        <v>4.3400000000000001E-2</v>
      </c>
      <c r="BD506" s="1">
        <v>11960.21</v>
      </c>
      <c r="BE506" s="1">
        <v>2131.4</v>
      </c>
      <c r="BF506">
        <v>0.31690000000000002</v>
      </c>
      <c r="BG506">
        <v>0.57940000000000003</v>
      </c>
      <c r="BH506">
        <v>0.23330000000000001</v>
      </c>
      <c r="BI506">
        <v>0.1386</v>
      </c>
      <c r="BJ506">
        <v>3.0499999999999999E-2</v>
      </c>
      <c r="BK506">
        <v>1.8200000000000001E-2</v>
      </c>
    </row>
    <row r="507" spans="1:63" x14ac:dyDescent="0.25">
      <c r="A507" t="s">
        <v>506</v>
      </c>
      <c r="B507">
        <v>50294</v>
      </c>
      <c r="C507">
        <v>57.86</v>
      </c>
      <c r="D507">
        <v>12.94</v>
      </c>
      <c r="E507">
        <v>748.4</v>
      </c>
      <c r="F507">
        <v>745.89</v>
      </c>
      <c r="G507">
        <v>4.5999999999999999E-3</v>
      </c>
      <c r="H507">
        <v>1.1000000000000001E-3</v>
      </c>
      <c r="I507">
        <v>6.0000000000000001E-3</v>
      </c>
      <c r="J507">
        <v>1.1000000000000001E-3</v>
      </c>
      <c r="K507">
        <v>3.04E-2</v>
      </c>
      <c r="L507">
        <v>0.93269999999999997</v>
      </c>
      <c r="M507">
        <v>2.4E-2</v>
      </c>
      <c r="N507">
        <v>0.37390000000000001</v>
      </c>
      <c r="O507">
        <v>2.3999999999999998E-3</v>
      </c>
      <c r="P507">
        <v>0.12570000000000001</v>
      </c>
      <c r="Q507" s="1">
        <v>50833.75</v>
      </c>
      <c r="R507">
        <v>0.30609999999999998</v>
      </c>
      <c r="S507">
        <v>0.1507</v>
      </c>
      <c r="T507">
        <v>0.54320000000000002</v>
      </c>
      <c r="U507">
        <v>7.18</v>
      </c>
      <c r="V507" s="1">
        <v>62478.53</v>
      </c>
      <c r="W507">
        <v>100.16</v>
      </c>
      <c r="X507" s="1">
        <v>165382.35</v>
      </c>
      <c r="Y507">
        <v>0.8397</v>
      </c>
      <c r="Z507">
        <v>0.1069</v>
      </c>
      <c r="AA507">
        <v>5.3400000000000003E-2</v>
      </c>
      <c r="AB507">
        <v>0.1603</v>
      </c>
      <c r="AC507">
        <v>165.38</v>
      </c>
      <c r="AD507" s="1">
        <v>4884.32</v>
      </c>
      <c r="AE507">
        <v>593.42999999999995</v>
      </c>
      <c r="AF507" s="13">
        <v>142698.60999999999</v>
      </c>
      <c r="AG507" s="79" t="s">
        <v>759</v>
      </c>
      <c r="AH507" s="1">
        <v>33193</v>
      </c>
      <c r="AI507" s="1">
        <v>52128.45</v>
      </c>
      <c r="AJ507">
        <v>46.3</v>
      </c>
      <c r="AK507">
        <v>27.52</v>
      </c>
      <c r="AL507">
        <v>33.380000000000003</v>
      </c>
      <c r="AM507">
        <v>4.55</v>
      </c>
      <c r="AN507" s="1">
        <v>1555.03</v>
      </c>
      <c r="AO507">
        <v>1.262</v>
      </c>
      <c r="AP507" s="1">
        <v>1560.93</v>
      </c>
      <c r="AQ507" s="1">
        <v>2009.69</v>
      </c>
      <c r="AR507" s="1">
        <v>5899.31</v>
      </c>
      <c r="AS507">
        <v>500.21</v>
      </c>
      <c r="AT507">
        <v>317.89</v>
      </c>
      <c r="AU507" s="1">
        <v>10288.02</v>
      </c>
      <c r="AV507" s="1">
        <v>5668.57</v>
      </c>
      <c r="AW507">
        <v>0.4345</v>
      </c>
      <c r="AX507" s="1">
        <v>4970.99</v>
      </c>
      <c r="AY507">
        <v>0.38100000000000001</v>
      </c>
      <c r="AZ507" s="1">
        <v>1711.07</v>
      </c>
      <c r="BA507">
        <v>0.13109999999999999</v>
      </c>
      <c r="BB507">
        <v>697.01</v>
      </c>
      <c r="BC507">
        <v>5.3400000000000003E-2</v>
      </c>
      <c r="BD507" s="1">
        <v>13047.64</v>
      </c>
      <c r="BE507" s="1">
        <v>4737.47</v>
      </c>
      <c r="BF507">
        <v>1.2877000000000001</v>
      </c>
      <c r="BG507">
        <v>0.5202</v>
      </c>
      <c r="BH507">
        <v>0.2104</v>
      </c>
      <c r="BI507">
        <v>0.21510000000000001</v>
      </c>
      <c r="BJ507">
        <v>3.56E-2</v>
      </c>
      <c r="BK507">
        <v>1.8700000000000001E-2</v>
      </c>
    </row>
    <row r="508" spans="1:63" x14ac:dyDescent="0.25">
      <c r="A508" t="s">
        <v>507</v>
      </c>
      <c r="B508">
        <v>49239</v>
      </c>
      <c r="C508">
        <v>38.33</v>
      </c>
      <c r="D508">
        <v>62.48</v>
      </c>
      <c r="E508" s="1">
        <v>2394.9899999999998</v>
      </c>
      <c r="F508" s="1">
        <v>2329.84</v>
      </c>
      <c r="G508">
        <v>2.0799999999999999E-2</v>
      </c>
      <c r="H508">
        <v>5.9999999999999995E-4</v>
      </c>
      <c r="I508">
        <v>6.2100000000000002E-2</v>
      </c>
      <c r="J508">
        <v>1.1999999999999999E-3</v>
      </c>
      <c r="K508">
        <v>4.5499999999999999E-2</v>
      </c>
      <c r="L508">
        <v>0.8095</v>
      </c>
      <c r="M508">
        <v>6.0299999999999999E-2</v>
      </c>
      <c r="N508">
        <v>0.37909999999999999</v>
      </c>
      <c r="O508">
        <v>1.4800000000000001E-2</v>
      </c>
      <c r="P508">
        <v>0.1278</v>
      </c>
      <c r="Q508" s="1">
        <v>60132.11</v>
      </c>
      <c r="R508">
        <v>0.2928</v>
      </c>
      <c r="S508">
        <v>0.184</v>
      </c>
      <c r="T508">
        <v>0.52329999999999999</v>
      </c>
      <c r="U508">
        <v>16.09</v>
      </c>
      <c r="V508" s="1">
        <v>78790.89</v>
      </c>
      <c r="W508">
        <v>144.74</v>
      </c>
      <c r="X508" s="1">
        <v>189175.39</v>
      </c>
      <c r="Y508">
        <v>0.65310000000000001</v>
      </c>
      <c r="Z508">
        <v>0.30740000000000001</v>
      </c>
      <c r="AA508">
        <v>3.95E-2</v>
      </c>
      <c r="AB508">
        <v>0.34689999999999999</v>
      </c>
      <c r="AC508">
        <v>189.18</v>
      </c>
      <c r="AD508" s="1">
        <v>7447.83</v>
      </c>
      <c r="AE508">
        <v>752.94</v>
      </c>
      <c r="AF508" s="13">
        <v>188749.11</v>
      </c>
      <c r="AG508" s="79" t="s">
        <v>759</v>
      </c>
      <c r="AH508" s="1">
        <v>33828</v>
      </c>
      <c r="AI508" s="1">
        <v>58096.97</v>
      </c>
      <c r="AJ508">
        <v>60.02</v>
      </c>
      <c r="AK508">
        <v>37.799999999999997</v>
      </c>
      <c r="AL508">
        <v>42.25</v>
      </c>
      <c r="AM508">
        <v>4.91</v>
      </c>
      <c r="AN508" s="1">
        <v>1290.01</v>
      </c>
      <c r="AO508">
        <v>0.97909999999999997</v>
      </c>
      <c r="AP508" s="1">
        <v>1401.7</v>
      </c>
      <c r="AQ508" s="1">
        <v>1932.83</v>
      </c>
      <c r="AR508" s="1">
        <v>6473.4</v>
      </c>
      <c r="AS508">
        <v>660.99</v>
      </c>
      <c r="AT508">
        <v>339.69</v>
      </c>
      <c r="AU508" s="1">
        <v>10808.61</v>
      </c>
      <c r="AV508" s="1">
        <v>3923.86</v>
      </c>
      <c r="AW508">
        <v>0.31019999999999998</v>
      </c>
      <c r="AX508" s="1">
        <v>6736.51</v>
      </c>
      <c r="AY508">
        <v>0.53259999999999996</v>
      </c>
      <c r="AZ508" s="1">
        <v>1255.51</v>
      </c>
      <c r="BA508">
        <v>9.9299999999999999E-2</v>
      </c>
      <c r="BB508">
        <v>732.65</v>
      </c>
      <c r="BC508">
        <v>5.79E-2</v>
      </c>
      <c r="BD508" s="1">
        <v>12648.53</v>
      </c>
      <c r="BE508" s="1">
        <v>2127.88</v>
      </c>
      <c r="BF508">
        <v>0.39960000000000001</v>
      </c>
      <c r="BG508">
        <v>0.55710000000000004</v>
      </c>
      <c r="BH508">
        <v>0.21790000000000001</v>
      </c>
      <c r="BI508">
        <v>0.17019999999999999</v>
      </c>
      <c r="BJ508">
        <v>3.5000000000000003E-2</v>
      </c>
      <c r="BK508">
        <v>1.9800000000000002E-2</v>
      </c>
    </row>
    <row r="509" spans="1:63" x14ac:dyDescent="0.25">
      <c r="A509" t="s">
        <v>508</v>
      </c>
      <c r="B509">
        <v>44842</v>
      </c>
      <c r="C509">
        <v>29.14</v>
      </c>
      <c r="D509">
        <v>237.51</v>
      </c>
      <c r="E509" s="1">
        <v>6921.65</v>
      </c>
      <c r="F509" s="1">
        <v>6806.13</v>
      </c>
      <c r="G509">
        <v>6.1600000000000002E-2</v>
      </c>
      <c r="H509">
        <v>8.9999999999999998E-4</v>
      </c>
      <c r="I509">
        <v>5.5399999999999998E-2</v>
      </c>
      <c r="J509">
        <v>1E-3</v>
      </c>
      <c r="K509">
        <v>4.3999999999999997E-2</v>
      </c>
      <c r="L509">
        <v>0.79210000000000003</v>
      </c>
      <c r="M509">
        <v>4.4999999999999998E-2</v>
      </c>
      <c r="N509">
        <v>0.22189999999999999</v>
      </c>
      <c r="O509">
        <v>3.49E-2</v>
      </c>
      <c r="P509">
        <v>0.1239</v>
      </c>
      <c r="Q509" s="1">
        <v>67567.27</v>
      </c>
      <c r="R509">
        <v>0.25509999999999999</v>
      </c>
      <c r="S509">
        <v>0.18559999999999999</v>
      </c>
      <c r="T509">
        <v>0.55930000000000002</v>
      </c>
      <c r="U509">
        <v>42.31</v>
      </c>
      <c r="V509" s="1">
        <v>87102.720000000001</v>
      </c>
      <c r="W509">
        <v>162.01</v>
      </c>
      <c r="X509" s="1">
        <v>205887.37</v>
      </c>
      <c r="Y509">
        <v>0.74370000000000003</v>
      </c>
      <c r="Z509">
        <v>0.2288</v>
      </c>
      <c r="AA509">
        <v>2.75E-2</v>
      </c>
      <c r="AB509">
        <v>0.25629999999999997</v>
      </c>
      <c r="AC509">
        <v>205.89</v>
      </c>
      <c r="AD509" s="1">
        <v>9319.1299999999992</v>
      </c>
      <c r="AE509" s="1">
        <v>1027.83</v>
      </c>
      <c r="AF509" s="13">
        <v>227109.42</v>
      </c>
      <c r="AG509" s="79" t="s">
        <v>759</v>
      </c>
      <c r="AH509" s="1">
        <v>44593</v>
      </c>
      <c r="AI509" s="1">
        <v>81364.259999999995</v>
      </c>
      <c r="AJ509">
        <v>73.489999999999995</v>
      </c>
      <c r="AK509">
        <v>42.07</v>
      </c>
      <c r="AL509">
        <v>48.54</v>
      </c>
      <c r="AM509">
        <v>4.8</v>
      </c>
      <c r="AN509">
        <v>0</v>
      </c>
      <c r="AO509">
        <v>0.76549999999999996</v>
      </c>
      <c r="AP509" s="1">
        <v>1419.91</v>
      </c>
      <c r="AQ509" s="1">
        <v>2022.39</v>
      </c>
      <c r="AR509" s="1">
        <v>7060.48</v>
      </c>
      <c r="AS509">
        <v>753.52</v>
      </c>
      <c r="AT509">
        <v>453.9</v>
      </c>
      <c r="AU509" s="1">
        <v>11710.2</v>
      </c>
      <c r="AV509" s="1">
        <v>3384.72</v>
      </c>
      <c r="AW509">
        <v>0.26050000000000001</v>
      </c>
      <c r="AX509" s="1">
        <v>8336.52</v>
      </c>
      <c r="AY509">
        <v>0.64170000000000005</v>
      </c>
      <c r="AZ509">
        <v>802.23</v>
      </c>
      <c r="BA509">
        <v>6.1800000000000001E-2</v>
      </c>
      <c r="BB509">
        <v>468.05</v>
      </c>
      <c r="BC509">
        <v>3.5999999999999997E-2</v>
      </c>
      <c r="BD509" s="1">
        <v>12991.52</v>
      </c>
      <c r="BE509" s="1">
        <v>1647.45</v>
      </c>
      <c r="BF509">
        <v>0.2064</v>
      </c>
      <c r="BG509">
        <v>0.60089999999999999</v>
      </c>
      <c r="BH509">
        <v>0.23300000000000001</v>
      </c>
      <c r="BI509">
        <v>0.1168</v>
      </c>
      <c r="BJ509">
        <v>3.0800000000000001E-2</v>
      </c>
      <c r="BK509">
        <v>1.8499999999999999E-2</v>
      </c>
    </row>
    <row r="510" spans="1:63" x14ac:dyDescent="0.25">
      <c r="A510" t="s">
        <v>509</v>
      </c>
      <c r="B510">
        <v>44859</v>
      </c>
      <c r="C510">
        <v>22.1</v>
      </c>
      <c r="D510">
        <v>105.08</v>
      </c>
      <c r="E510" s="1">
        <v>2321.73</v>
      </c>
      <c r="F510" s="1">
        <v>2257.19</v>
      </c>
      <c r="G510">
        <v>5.7000000000000002E-3</v>
      </c>
      <c r="H510">
        <v>5.0000000000000001E-4</v>
      </c>
      <c r="I510">
        <v>5.5599999999999997E-2</v>
      </c>
      <c r="J510">
        <v>1.6000000000000001E-3</v>
      </c>
      <c r="K510">
        <v>5.11E-2</v>
      </c>
      <c r="L510">
        <v>0.82550000000000001</v>
      </c>
      <c r="M510">
        <v>5.9900000000000002E-2</v>
      </c>
      <c r="N510">
        <v>0.63849999999999996</v>
      </c>
      <c r="O510">
        <v>1.03E-2</v>
      </c>
      <c r="P510">
        <v>0.1469</v>
      </c>
      <c r="Q510" s="1">
        <v>54032.34</v>
      </c>
      <c r="R510">
        <v>0.27460000000000001</v>
      </c>
      <c r="S510">
        <v>0.19900000000000001</v>
      </c>
      <c r="T510">
        <v>0.52639999999999998</v>
      </c>
      <c r="U510">
        <v>15.41</v>
      </c>
      <c r="V510" s="1">
        <v>71372.53</v>
      </c>
      <c r="W510">
        <v>147.54</v>
      </c>
      <c r="X510" s="1">
        <v>84633.62</v>
      </c>
      <c r="Y510">
        <v>0.7591</v>
      </c>
      <c r="Z510">
        <v>0.1875</v>
      </c>
      <c r="AA510">
        <v>5.3499999999999999E-2</v>
      </c>
      <c r="AB510">
        <v>0.2409</v>
      </c>
      <c r="AC510">
        <v>84.63</v>
      </c>
      <c r="AD510" s="1">
        <v>2739.29</v>
      </c>
      <c r="AE510">
        <v>412.46</v>
      </c>
      <c r="AF510" s="13">
        <v>78175.34</v>
      </c>
      <c r="AG510" s="79" t="s">
        <v>759</v>
      </c>
      <c r="AH510" s="1">
        <v>26878</v>
      </c>
      <c r="AI510" s="1">
        <v>42183.53</v>
      </c>
      <c r="AJ510">
        <v>45.95</v>
      </c>
      <c r="AK510">
        <v>29.3</v>
      </c>
      <c r="AL510">
        <v>34.369999999999997</v>
      </c>
      <c r="AM510">
        <v>4.2</v>
      </c>
      <c r="AN510">
        <v>821.01</v>
      </c>
      <c r="AO510">
        <v>0.85319999999999996</v>
      </c>
      <c r="AP510" s="1">
        <v>1296.08</v>
      </c>
      <c r="AQ510" s="1">
        <v>1955.96</v>
      </c>
      <c r="AR510" s="1">
        <v>5971.78</v>
      </c>
      <c r="AS510">
        <v>529.24</v>
      </c>
      <c r="AT510">
        <v>304.83</v>
      </c>
      <c r="AU510" s="1">
        <v>10057.879999999999</v>
      </c>
      <c r="AV510" s="1">
        <v>7344.29</v>
      </c>
      <c r="AW510">
        <v>0.61409999999999998</v>
      </c>
      <c r="AX510" s="1">
        <v>2524.36</v>
      </c>
      <c r="AY510">
        <v>0.21110000000000001</v>
      </c>
      <c r="AZ510" s="1">
        <v>1038.0899999999999</v>
      </c>
      <c r="BA510">
        <v>8.6800000000000002E-2</v>
      </c>
      <c r="BB510" s="1">
        <v>1052.53</v>
      </c>
      <c r="BC510">
        <v>8.7999999999999995E-2</v>
      </c>
      <c r="BD510" s="1">
        <v>11959.27</v>
      </c>
      <c r="BE510" s="1">
        <v>6164.16</v>
      </c>
      <c r="BF510">
        <v>2.6362999999999999</v>
      </c>
      <c r="BG510">
        <v>0.52659999999999996</v>
      </c>
      <c r="BH510">
        <v>0.21940000000000001</v>
      </c>
      <c r="BI510">
        <v>0.20280000000000001</v>
      </c>
      <c r="BJ510">
        <v>3.6900000000000002E-2</v>
      </c>
      <c r="BK510">
        <v>1.43E-2</v>
      </c>
    </row>
    <row r="511" spans="1:63" x14ac:dyDescent="0.25">
      <c r="A511" t="s">
        <v>510</v>
      </c>
      <c r="B511">
        <v>50658</v>
      </c>
      <c r="C511">
        <v>58.9</v>
      </c>
      <c r="D511">
        <v>11.19</v>
      </c>
      <c r="E511">
        <v>659.01</v>
      </c>
      <c r="F511">
        <v>647.52</v>
      </c>
      <c r="G511">
        <v>4.1999999999999997E-3</v>
      </c>
      <c r="H511">
        <v>1.1999999999999999E-3</v>
      </c>
      <c r="I511">
        <v>1.01E-2</v>
      </c>
      <c r="J511">
        <v>8.9999999999999998E-4</v>
      </c>
      <c r="K511">
        <v>4.8800000000000003E-2</v>
      </c>
      <c r="L511">
        <v>0.90910000000000002</v>
      </c>
      <c r="M511">
        <v>2.5600000000000001E-2</v>
      </c>
      <c r="N511">
        <v>0.42820000000000003</v>
      </c>
      <c r="O511">
        <v>3.0999999999999999E-3</v>
      </c>
      <c r="P511">
        <v>0.13200000000000001</v>
      </c>
      <c r="Q511" s="1">
        <v>48490.17</v>
      </c>
      <c r="R511">
        <v>0.35880000000000001</v>
      </c>
      <c r="S511">
        <v>0.151</v>
      </c>
      <c r="T511">
        <v>0.49020000000000002</v>
      </c>
      <c r="U511">
        <v>8.0500000000000007</v>
      </c>
      <c r="V511" s="1">
        <v>55723.839999999997</v>
      </c>
      <c r="W511">
        <v>78.83</v>
      </c>
      <c r="X511" s="1">
        <v>155509.18</v>
      </c>
      <c r="Y511">
        <v>0.81430000000000002</v>
      </c>
      <c r="Z511">
        <v>0.1094</v>
      </c>
      <c r="AA511">
        <v>7.6300000000000007E-2</v>
      </c>
      <c r="AB511">
        <v>0.1857</v>
      </c>
      <c r="AC511">
        <v>155.51</v>
      </c>
      <c r="AD511" s="1">
        <v>4268.5</v>
      </c>
      <c r="AE511">
        <v>535.02</v>
      </c>
      <c r="AF511" s="13">
        <v>125287.92</v>
      </c>
      <c r="AG511" s="79" t="s">
        <v>759</v>
      </c>
      <c r="AH511" s="1">
        <v>32125</v>
      </c>
      <c r="AI511" s="1">
        <v>48633.31</v>
      </c>
      <c r="AJ511">
        <v>43.97</v>
      </c>
      <c r="AK511">
        <v>25.24</v>
      </c>
      <c r="AL511">
        <v>31.92</v>
      </c>
      <c r="AM511">
        <v>4.42</v>
      </c>
      <c r="AN511" s="1">
        <v>1355.71</v>
      </c>
      <c r="AO511">
        <v>1.2932999999999999</v>
      </c>
      <c r="AP511" s="1">
        <v>1576.84</v>
      </c>
      <c r="AQ511" s="1">
        <v>2066.94</v>
      </c>
      <c r="AR511" s="1">
        <v>5909.31</v>
      </c>
      <c r="AS511">
        <v>507.79</v>
      </c>
      <c r="AT511">
        <v>342.34</v>
      </c>
      <c r="AU511" s="1">
        <v>10403.219999999999</v>
      </c>
      <c r="AV511" s="1">
        <v>6405.3</v>
      </c>
      <c r="AW511">
        <v>0.47339999999999999</v>
      </c>
      <c r="AX511" s="1">
        <v>4480.68</v>
      </c>
      <c r="AY511">
        <v>0.33110000000000001</v>
      </c>
      <c r="AZ511" s="1">
        <v>1799.57</v>
      </c>
      <c r="BA511">
        <v>0.13300000000000001</v>
      </c>
      <c r="BB511">
        <v>845.83</v>
      </c>
      <c r="BC511">
        <v>6.25E-2</v>
      </c>
      <c r="BD511" s="1">
        <v>13531.38</v>
      </c>
      <c r="BE511" s="1">
        <v>5333.36</v>
      </c>
      <c r="BF511">
        <v>1.7047000000000001</v>
      </c>
      <c r="BG511">
        <v>0.51149999999999995</v>
      </c>
      <c r="BH511">
        <v>0.20330000000000001</v>
      </c>
      <c r="BI511">
        <v>0.22339999999999999</v>
      </c>
      <c r="BJ511">
        <v>3.5299999999999998E-2</v>
      </c>
      <c r="BK511">
        <v>2.6599999999999999E-2</v>
      </c>
    </row>
    <row r="512" spans="1:63" x14ac:dyDescent="0.25">
      <c r="A512" t="s">
        <v>511</v>
      </c>
      <c r="B512">
        <v>47274</v>
      </c>
      <c r="C512">
        <v>31.62</v>
      </c>
      <c r="D512">
        <v>99.99</v>
      </c>
      <c r="E512" s="1">
        <v>3161.55</v>
      </c>
      <c r="F512" s="1">
        <v>3074.19</v>
      </c>
      <c r="G512">
        <v>2.7699999999999999E-2</v>
      </c>
      <c r="H512">
        <v>8.0000000000000004E-4</v>
      </c>
      <c r="I512">
        <v>1.7999999999999999E-2</v>
      </c>
      <c r="J512">
        <v>1E-3</v>
      </c>
      <c r="K512">
        <v>3.2099999999999997E-2</v>
      </c>
      <c r="L512">
        <v>0.89380000000000004</v>
      </c>
      <c r="M512">
        <v>2.6599999999999999E-2</v>
      </c>
      <c r="N512">
        <v>0.1111</v>
      </c>
      <c r="O512">
        <v>1.0500000000000001E-2</v>
      </c>
      <c r="P512">
        <v>9.7600000000000006E-2</v>
      </c>
      <c r="Q512" s="1">
        <v>64360.41</v>
      </c>
      <c r="R512">
        <v>0.24030000000000001</v>
      </c>
      <c r="S512">
        <v>0.20050000000000001</v>
      </c>
      <c r="T512">
        <v>0.55920000000000003</v>
      </c>
      <c r="U512">
        <v>17.75</v>
      </c>
      <c r="V512" s="1">
        <v>88510.55</v>
      </c>
      <c r="W512">
        <v>175.52</v>
      </c>
      <c r="X512" s="1">
        <v>215045.64</v>
      </c>
      <c r="Y512">
        <v>0.83150000000000002</v>
      </c>
      <c r="Z512">
        <v>0.13300000000000001</v>
      </c>
      <c r="AA512">
        <v>3.5499999999999997E-2</v>
      </c>
      <c r="AB512">
        <v>0.16850000000000001</v>
      </c>
      <c r="AC512">
        <v>215.05</v>
      </c>
      <c r="AD512" s="1">
        <v>8626.2000000000007</v>
      </c>
      <c r="AE512" s="1">
        <v>1019.45</v>
      </c>
      <c r="AF512" s="13">
        <v>233503.2</v>
      </c>
      <c r="AG512" s="79" t="s">
        <v>759</v>
      </c>
      <c r="AH512" s="1">
        <v>51230</v>
      </c>
      <c r="AI512" s="1">
        <v>101964.76</v>
      </c>
      <c r="AJ512">
        <v>72.92</v>
      </c>
      <c r="AK512">
        <v>39.909999999999997</v>
      </c>
      <c r="AL512">
        <v>45.7</v>
      </c>
      <c r="AM512">
        <v>4.7</v>
      </c>
      <c r="AN512" s="1">
        <v>1482.08</v>
      </c>
      <c r="AO512">
        <v>0.6633</v>
      </c>
      <c r="AP512" s="1">
        <v>1372.21</v>
      </c>
      <c r="AQ512" s="1">
        <v>1956.45</v>
      </c>
      <c r="AR512" s="1">
        <v>6560.26</v>
      </c>
      <c r="AS512">
        <v>635.35</v>
      </c>
      <c r="AT512">
        <v>367.05</v>
      </c>
      <c r="AU512" s="1">
        <v>10891.32</v>
      </c>
      <c r="AV512" s="1">
        <v>3077.46</v>
      </c>
      <c r="AW512">
        <v>0.26069999999999999</v>
      </c>
      <c r="AX512" s="1">
        <v>7626.86</v>
      </c>
      <c r="AY512">
        <v>0.6462</v>
      </c>
      <c r="AZ512">
        <v>771.85</v>
      </c>
      <c r="BA512">
        <v>6.54E-2</v>
      </c>
      <c r="BB512">
        <v>326.91000000000003</v>
      </c>
      <c r="BC512">
        <v>2.7699999999999999E-2</v>
      </c>
      <c r="BD512" s="1">
        <v>11803.09</v>
      </c>
      <c r="BE512" s="1">
        <v>1549.03</v>
      </c>
      <c r="BF512">
        <v>0.1595</v>
      </c>
      <c r="BG512">
        <v>0.58340000000000003</v>
      </c>
      <c r="BH512">
        <v>0.21740000000000001</v>
      </c>
      <c r="BI512">
        <v>0.14610000000000001</v>
      </c>
      <c r="BJ512">
        <v>3.5700000000000003E-2</v>
      </c>
      <c r="BK512">
        <v>1.7299999999999999E-2</v>
      </c>
    </row>
    <row r="513" spans="1:63" x14ac:dyDescent="0.25">
      <c r="A513" t="s">
        <v>512</v>
      </c>
      <c r="B513">
        <v>47092</v>
      </c>
      <c r="C513">
        <v>74.900000000000006</v>
      </c>
      <c r="D513">
        <v>21.33</v>
      </c>
      <c r="E513" s="1">
        <v>1597.47</v>
      </c>
      <c r="F513" s="1">
        <v>1560.93</v>
      </c>
      <c r="G513">
        <v>5.4000000000000003E-3</v>
      </c>
      <c r="H513">
        <v>8.0000000000000004E-4</v>
      </c>
      <c r="I513">
        <v>1.4E-2</v>
      </c>
      <c r="J513">
        <v>1.5E-3</v>
      </c>
      <c r="K513">
        <v>5.3699999999999998E-2</v>
      </c>
      <c r="L513">
        <v>0.89570000000000005</v>
      </c>
      <c r="M513">
        <v>2.8799999999999999E-2</v>
      </c>
      <c r="N513">
        <v>0.40439999999999998</v>
      </c>
      <c r="O513">
        <v>5.8999999999999999E-3</v>
      </c>
      <c r="P513">
        <v>0.1411</v>
      </c>
      <c r="Q513" s="1">
        <v>54045.69</v>
      </c>
      <c r="R513">
        <v>0.27939999999999998</v>
      </c>
      <c r="S513">
        <v>0.16259999999999999</v>
      </c>
      <c r="T513">
        <v>0.55800000000000005</v>
      </c>
      <c r="U513">
        <v>12.41</v>
      </c>
      <c r="V513" s="1">
        <v>70138.02</v>
      </c>
      <c r="W513">
        <v>124.64</v>
      </c>
      <c r="X513" s="1">
        <v>145834.6</v>
      </c>
      <c r="Y513">
        <v>0.80610000000000004</v>
      </c>
      <c r="Z513">
        <v>0.15179999999999999</v>
      </c>
      <c r="AA513">
        <v>4.2099999999999999E-2</v>
      </c>
      <c r="AB513">
        <v>0.19389999999999999</v>
      </c>
      <c r="AC513">
        <v>145.83000000000001</v>
      </c>
      <c r="AD513" s="1">
        <v>4554.38</v>
      </c>
      <c r="AE513">
        <v>588.59</v>
      </c>
      <c r="AF513" s="13">
        <v>135030.31</v>
      </c>
      <c r="AG513" s="79" t="s">
        <v>759</v>
      </c>
      <c r="AH513" s="1">
        <v>31917</v>
      </c>
      <c r="AI513" s="1">
        <v>50250.66</v>
      </c>
      <c r="AJ513">
        <v>49.09</v>
      </c>
      <c r="AK513">
        <v>29.6</v>
      </c>
      <c r="AL513">
        <v>36.200000000000003</v>
      </c>
      <c r="AM513">
        <v>4.4000000000000004</v>
      </c>
      <c r="AN513" s="1">
        <v>1160.7</v>
      </c>
      <c r="AO513">
        <v>1.1383000000000001</v>
      </c>
      <c r="AP513" s="1">
        <v>1338.94</v>
      </c>
      <c r="AQ513" s="1">
        <v>1826.5</v>
      </c>
      <c r="AR513" s="1">
        <v>5883.26</v>
      </c>
      <c r="AS513">
        <v>571.05999999999995</v>
      </c>
      <c r="AT513">
        <v>283.83999999999997</v>
      </c>
      <c r="AU513" s="1">
        <v>9903.61</v>
      </c>
      <c r="AV513" s="1">
        <v>5312.81</v>
      </c>
      <c r="AW513">
        <v>0.44080000000000003</v>
      </c>
      <c r="AX513" s="1">
        <v>4511.05</v>
      </c>
      <c r="AY513">
        <v>0.37430000000000002</v>
      </c>
      <c r="AZ513" s="1">
        <v>1465.43</v>
      </c>
      <c r="BA513">
        <v>0.1216</v>
      </c>
      <c r="BB513">
        <v>763.67</v>
      </c>
      <c r="BC513">
        <v>6.3399999999999998E-2</v>
      </c>
      <c r="BD513" s="1">
        <v>12052.97</v>
      </c>
      <c r="BE513" s="1">
        <v>4081.27</v>
      </c>
      <c r="BF513">
        <v>1.1436999999999999</v>
      </c>
      <c r="BG513">
        <v>0.53879999999999995</v>
      </c>
      <c r="BH513">
        <v>0.22339999999999999</v>
      </c>
      <c r="BI513">
        <v>0.18820000000000001</v>
      </c>
      <c r="BJ513">
        <v>3.3000000000000002E-2</v>
      </c>
      <c r="BK513">
        <v>1.6500000000000001E-2</v>
      </c>
    </row>
    <row r="514" spans="1:63" x14ac:dyDescent="0.25">
      <c r="A514" t="s">
        <v>513</v>
      </c>
      <c r="B514">
        <v>48652</v>
      </c>
      <c r="C514">
        <v>218.9</v>
      </c>
      <c r="D514">
        <v>7.97</v>
      </c>
      <c r="E514" s="1">
        <v>1745.63</v>
      </c>
      <c r="F514" s="1">
        <v>1624.37</v>
      </c>
      <c r="G514">
        <v>2.0999999999999999E-3</v>
      </c>
      <c r="H514">
        <v>5.0000000000000001E-4</v>
      </c>
      <c r="I514">
        <v>7.1000000000000004E-3</v>
      </c>
      <c r="J514">
        <v>1E-3</v>
      </c>
      <c r="K514">
        <v>1.1299999999999999E-2</v>
      </c>
      <c r="L514">
        <v>0.95709999999999995</v>
      </c>
      <c r="M514">
        <v>2.0899999999999998E-2</v>
      </c>
      <c r="N514">
        <v>0.52939999999999998</v>
      </c>
      <c r="O514">
        <v>3.2000000000000002E-3</v>
      </c>
      <c r="P514">
        <v>0.1527</v>
      </c>
      <c r="Q514" s="1">
        <v>50397.82</v>
      </c>
      <c r="R514">
        <v>0.28989999999999999</v>
      </c>
      <c r="S514">
        <v>0.17319999999999999</v>
      </c>
      <c r="T514">
        <v>0.53680000000000005</v>
      </c>
      <c r="U514">
        <v>12.77</v>
      </c>
      <c r="V514" s="1">
        <v>70080.210000000006</v>
      </c>
      <c r="W514">
        <v>131.62</v>
      </c>
      <c r="X514" s="1">
        <v>196578.72</v>
      </c>
      <c r="Y514">
        <v>0.57899999999999996</v>
      </c>
      <c r="Z514">
        <v>0.17610000000000001</v>
      </c>
      <c r="AA514">
        <v>0.24490000000000001</v>
      </c>
      <c r="AB514">
        <v>0.42099999999999999</v>
      </c>
      <c r="AC514">
        <v>196.58</v>
      </c>
      <c r="AD514" s="1">
        <v>5349.68</v>
      </c>
      <c r="AE514">
        <v>407.64</v>
      </c>
      <c r="AF514" s="13">
        <v>157610.13</v>
      </c>
      <c r="AG514" s="79" t="s">
        <v>759</v>
      </c>
      <c r="AH514" s="1">
        <v>31544</v>
      </c>
      <c r="AI514" s="1">
        <v>52525.77</v>
      </c>
      <c r="AJ514">
        <v>34.47</v>
      </c>
      <c r="AK514">
        <v>24.03</v>
      </c>
      <c r="AL514">
        <v>27.61</v>
      </c>
      <c r="AM514">
        <v>4.07</v>
      </c>
      <c r="AN514">
        <v>355.84</v>
      </c>
      <c r="AO514">
        <v>0.82950000000000002</v>
      </c>
      <c r="AP514" s="1">
        <v>1495.02</v>
      </c>
      <c r="AQ514" s="1">
        <v>2347.85</v>
      </c>
      <c r="AR514" s="1">
        <v>6054.43</v>
      </c>
      <c r="AS514">
        <v>539.46</v>
      </c>
      <c r="AT514">
        <v>379.13</v>
      </c>
      <c r="AU514" s="1">
        <v>10815.9</v>
      </c>
      <c r="AV514" s="1">
        <v>6296.81</v>
      </c>
      <c r="AW514">
        <v>0.4718</v>
      </c>
      <c r="AX514" s="1">
        <v>4857.66</v>
      </c>
      <c r="AY514">
        <v>0.36399999999999999</v>
      </c>
      <c r="AZ514" s="1">
        <v>1067.83</v>
      </c>
      <c r="BA514">
        <v>0.08</v>
      </c>
      <c r="BB514" s="1">
        <v>1124.6199999999999</v>
      </c>
      <c r="BC514">
        <v>8.43E-2</v>
      </c>
      <c r="BD514" s="1">
        <v>13346.92</v>
      </c>
      <c r="BE514" s="1">
        <v>4686.17</v>
      </c>
      <c r="BF514">
        <v>1.3212999999999999</v>
      </c>
      <c r="BG514">
        <v>0.50070000000000003</v>
      </c>
      <c r="BH514">
        <v>0.2467</v>
      </c>
      <c r="BI514">
        <v>0.18640000000000001</v>
      </c>
      <c r="BJ514">
        <v>3.9899999999999998E-2</v>
      </c>
      <c r="BK514">
        <v>2.63E-2</v>
      </c>
    </row>
    <row r="515" spans="1:63" x14ac:dyDescent="0.25">
      <c r="A515" t="s">
        <v>514</v>
      </c>
      <c r="B515">
        <v>44867</v>
      </c>
      <c r="C515">
        <v>26.1</v>
      </c>
      <c r="D515">
        <v>159.44999999999999</v>
      </c>
      <c r="E515" s="1">
        <v>4160.8999999999996</v>
      </c>
      <c r="F515" s="1">
        <v>4083.64</v>
      </c>
      <c r="G515">
        <v>7.3999999999999996E-2</v>
      </c>
      <c r="H515">
        <v>8.0000000000000004E-4</v>
      </c>
      <c r="I515">
        <v>6.7799999999999999E-2</v>
      </c>
      <c r="J515">
        <v>1E-3</v>
      </c>
      <c r="K515">
        <v>3.4599999999999999E-2</v>
      </c>
      <c r="L515">
        <v>0.77980000000000005</v>
      </c>
      <c r="M515">
        <v>4.19E-2</v>
      </c>
      <c r="N515">
        <v>0.1464</v>
      </c>
      <c r="O515">
        <v>2.5899999999999999E-2</v>
      </c>
      <c r="P515">
        <v>0.111</v>
      </c>
      <c r="Q515" s="1">
        <v>67818.149999999994</v>
      </c>
      <c r="R515">
        <v>0.26550000000000001</v>
      </c>
      <c r="S515">
        <v>0.1799</v>
      </c>
      <c r="T515">
        <v>0.55459999999999998</v>
      </c>
      <c r="U515">
        <v>27.21</v>
      </c>
      <c r="V515" s="1">
        <v>83768.009999999995</v>
      </c>
      <c r="W515">
        <v>151.63999999999999</v>
      </c>
      <c r="X515" s="1">
        <v>264968.31</v>
      </c>
      <c r="Y515">
        <v>0.74260000000000004</v>
      </c>
      <c r="Z515">
        <v>0.23330000000000001</v>
      </c>
      <c r="AA515">
        <v>2.41E-2</v>
      </c>
      <c r="AB515">
        <v>0.25740000000000002</v>
      </c>
      <c r="AC515">
        <v>264.97000000000003</v>
      </c>
      <c r="AD515" s="1">
        <v>10550.15</v>
      </c>
      <c r="AE515" s="1">
        <v>1126</v>
      </c>
      <c r="AF515" s="13">
        <v>307758.44</v>
      </c>
      <c r="AG515" s="79" t="s">
        <v>759</v>
      </c>
      <c r="AH515" s="1">
        <v>51080</v>
      </c>
      <c r="AI515" s="1">
        <v>111903.52</v>
      </c>
      <c r="AJ515">
        <v>68.489999999999995</v>
      </c>
      <c r="AK515">
        <v>38.049999999999997</v>
      </c>
      <c r="AL515">
        <v>43.19</v>
      </c>
      <c r="AM515">
        <v>5.17</v>
      </c>
      <c r="AN515" s="1">
        <v>1280.71</v>
      </c>
      <c r="AO515">
        <v>0.57730000000000004</v>
      </c>
      <c r="AP515" s="1">
        <v>1553.22</v>
      </c>
      <c r="AQ515" s="1">
        <v>2263.61</v>
      </c>
      <c r="AR515" s="1">
        <v>7231.55</v>
      </c>
      <c r="AS515">
        <v>843.71</v>
      </c>
      <c r="AT515">
        <v>429.94</v>
      </c>
      <c r="AU515" s="1">
        <v>12322.02</v>
      </c>
      <c r="AV515" s="1">
        <v>2876.68</v>
      </c>
      <c r="AW515">
        <v>0.2107</v>
      </c>
      <c r="AX515" s="1">
        <v>9404.09</v>
      </c>
      <c r="AY515">
        <v>0.68889999999999996</v>
      </c>
      <c r="AZ515">
        <v>974.68</v>
      </c>
      <c r="BA515">
        <v>7.1400000000000005E-2</v>
      </c>
      <c r="BB515">
        <v>395.4</v>
      </c>
      <c r="BC515">
        <v>2.9000000000000001E-2</v>
      </c>
      <c r="BD515" s="1">
        <v>13650.84</v>
      </c>
      <c r="BE515" s="1">
        <v>1000.14</v>
      </c>
      <c r="BF515">
        <v>8.2600000000000007E-2</v>
      </c>
      <c r="BG515">
        <v>0.59409999999999996</v>
      </c>
      <c r="BH515">
        <v>0.22570000000000001</v>
      </c>
      <c r="BI515">
        <v>0.125</v>
      </c>
      <c r="BJ515">
        <v>3.1600000000000003E-2</v>
      </c>
      <c r="BK515">
        <v>2.3599999999999999E-2</v>
      </c>
    </row>
    <row r="516" spans="1:63" x14ac:dyDescent="0.25">
      <c r="A516" t="s">
        <v>515</v>
      </c>
      <c r="B516">
        <v>44875</v>
      </c>
      <c r="C516">
        <v>32.9</v>
      </c>
      <c r="D516">
        <v>257.57</v>
      </c>
      <c r="E516" s="1">
        <v>8475.2999999999993</v>
      </c>
      <c r="F516" s="1">
        <v>8273.0400000000009</v>
      </c>
      <c r="G516">
        <v>6.4899999999999999E-2</v>
      </c>
      <c r="H516">
        <v>8.0000000000000004E-4</v>
      </c>
      <c r="I516">
        <v>6.5199999999999994E-2</v>
      </c>
      <c r="J516">
        <v>1.1000000000000001E-3</v>
      </c>
      <c r="K516">
        <v>4.41E-2</v>
      </c>
      <c r="L516">
        <v>0.77810000000000001</v>
      </c>
      <c r="M516">
        <v>4.58E-2</v>
      </c>
      <c r="N516">
        <v>0.21249999999999999</v>
      </c>
      <c r="O516">
        <v>3.56E-2</v>
      </c>
      <c r="P516">
        <v>0.1191</v>
      </c>
      <c r="Q516" s="1">
        <v>66924.87</v>
      </c>
      <c r="R516">
        <v>0.26169999999999999</v>
      </c>
      <c r="S516">
        <v>0.18909999999999999</v>
      </c>
      <c r="T516">
        <v>0.54920000000000002</v>
      </c>
      <c r="U516">
        <v>46.76</v>
      </c>
      <c r="V516" s="1">
        <v>91187.25</v>
      </c>
      <c r="W516">
        <v>178.94</v>
      </c>
      <c r="X516" s="1">
        <v>177035.38</v>
      </c>
      <c r="Y516">
        <v>0.77329999999999999</v>
      </c>
      <c r="Z516">
        <v>0.1988</v>
      </c>
      <c r="AA516">
        <v>2.7900000000000001E-2</v>
      </c>
      <c r="AB516">
        <v>0.22670000000000001</v>
      </c>
      <c r="AC516">
        <v>177.04</v>
      </c>
      <c r="AD516" s="1">
        <v>7888.91</v>
      </c>
      <c r="AE516">
        <v>896.66</v>
      </c>
      <c r="AF516" s="13">
        <v>190310.62</v>
      </c>
      <c r="AG516" s="79" t="s">
        <v>759</v>
      </c>
      <c r="AH516" s="1">
        <v>44593</v>
      </c>
      <c r="AI516" s="1">
        <v>80482.61</v>
      </c>
      <c r="AJ516">
        <v>72.510000000000005</v>
      </c>
      <c r="AK516">
        <v>41.64</v>
      </c>
      <c r="AL516">
        <v>47.27</v>
      </c>
      <c r="AM516">
        <v>4.6900000000000004</v>
      </c>
      <c r="AN516" s="1">
        <v>1557.95</v>
      </c>
      <c r="AO516">
        <v>0.74860000000000004</v>
      </c>
      <c r="AP516" s="1">
        <v>1353.79</v>
      </c>
      <c r="AQ516" s="1">
        <v>1959.61</v>
      </c>
      <c r="AR516" s="1">
        <v>6790.29</v>
      </c>
      <c r="AS516">
        <v>731.94</v>
      </c>
      <c r="AT516">
        <v>415.5</v>
      </c>
      <c r="AU516" s="1">
        <v>11251.12</v>
      </c>
      <c r="AV516" s="1">
        <v>3844.39</v>
      </c>
      <c r="AW516">
        <v>0.31030000000000002</v>
      </c>
      <c r="AX516" s="1">
        <v>7141.44</v>
      </c>
      <c r="AY516">
        <v>0.57650000000000001</v>
      </c>
      <c r="AZ516">
        <v>943.91</v>
      </c>
      <c r="BA516">
        <v>7.6200000000000004E-2</v>
      </c>
      <c r="BB516">
        <v>457.63</v>
      </c>
      <c r="BC516">
        <v>3.6900000000000002E-2</v>
      </c>
      <c r="BD516" s="1">
        <v>12387.37</v>
      </c>
      <c r="BE516" s="1">
        <v>2342.6999999999998</v>
      </c>
      <c r="BF516">
        <v>0.32319999999999999</v>
      </c>
      <c r="BG516">
        <v>0.60009999999999997</v>
      </c>
      <c r="BH516">
        <v>0.23139999999999999</v>
      </c>
      <c r="BI516">
        <v>0.1203</v>
      </c>
      <c r="BJ516">
        <v>3.0800000000000001E-2</v>
      </c>
      <c r="BK516">
        <v>1.7399999999999999E-2</v>
      </c>
    </row>
    <row r="517" spans="1:63" x14ac:dyDescent="0.25">
      <c r="A517" t="s">
        <v>516</v>
      </c>
      <c r="B517">
        <v>47969</v>
      </c>
      <c r="C517">
        <v>51.67</v>
      </c>
      <c r="D517">
        <v>20.9</v>
      </c>
      <c r="E517" s="1">
        <v>1079.8599999999999</v>
      </c>
      <c r="F517" s="1">
        <v>1025.6600000000001</v>
      </c>
      <c r="G517">
        <v>6.4999999999999997E-3</v>
      </c>
      <c r="H517">
        <v>2.9999999999999997E-4</v>
      </c>
      <c r="I517">
        <v>8.2000000000000003E-2</v>
      </c>
      <c r="J517">
        <v>1.1000000000000001E-3</v>
      </c>
      <c r="K517">
        <v>0.15770000000000001</v>
      </c>
      <c r="L517">
        <v>0.70169999999999999</v>
      </c>
      <c r="M517">
        <v>5.0700000000000002E-2</v>
      </c>
      <c r="N517">
        <v>0.56620000000000004</v>
      </c>
      <c r="O517">
        <v>2.1000000000000001E-2</v>
      </c>
      <c r="P517">
        <v>0.1434</v>
      </c>
      <c r="Q517" s="1">
        <v>53119.82</v>
      </c>
      <c r="R517">
        <v>0.32350000000000001</v>
      </c>
      <c r="S517">
        <v>0.16900000000000001</v>
      </c>
      <c r="T517">
        <v>0.50760000000000005</v>
      </c>
      <c r="U517">
        <v>10.35</v>
      </c>
      <c r="V517" s="1">
        <v>61882.11</v>
      </c>
      <c r="W517">
        <v>101.38</v>
      </c>
      <c r="X517" s="1">
        <v>110541.42</v>
      </c>
      <c r="Y517">
        <v>0.83250000000000002</v>
      </c>
      <c r="Z517">
        <v>0.1168</v>
      </c>
      <c r="AA517">
        <v>5.0700000000000002E-2</v>
      </c>
      <c r="AB517">
        <v>0.16750000000000001</v>
      </c>
      <c r="AC517">
        <v>110.54</v>
      </c>
      <c r="AD517" s="1">
        <v>3466.68</v>
      </c>
      <c r="AE517">
        <v>476.76</v>
      </c>
      <c r="AF517" s="13">
        <v>101425.59</v>
      </c>
      <c r="AG517" s="79" t="s">
        <v>759</v>
      </c>
      <c r="AH517" s="1">
        <v>29920</v>
      </c>
      <c r="AI517" s="1">
        <v>45825.55</v>
      </c>
      <c r="AJ517">
        <v>44</v>
      </c>
      <c r="AK517">
        <v>28.42</v>
      </c>
      <c r="AL517">
        <v>34.369999999999997</v>
      </c>
      <c r="AM517">
        <v>4.7</v>
      </c>
      <c r="AN517" s="1">
        <v>1216.45</v>
      </c>
      <c r="AO517">
        <v>1.3194999999999999</v>
      </c>
      <c r="AP517" s="1">
        <v>1424.52</v>
      </c>
      <c r="AQ517" s="1">
        <v>1970.48</v>
      </c>
      <c r="AR517" s="1">
        <v>6298.29</v>
      </c>
      <c r="AS517">
        <v>478.09</v>
      </c>
      <c r="AT517">
        <v>340.66</v>
      </c>
      <c r="AU517" s="1">
        <v>10512.04</v>
      </c>
      <c r="AV517" s="1">
        <v>7568.48</v>
      </c>
      <c r="AW517">
        <v>0.57320000000000004</v>
      </c>
      <c r="AX517" s="1">
        <v>3471.28</v>
      </c>
      <c r="AY517">
        <v>0.26290000000000002</v>
      </c>
      <c r="AZ517" s="1">
        <v>1181.29</v>
      </c>
      <c r="BA517">
        <v>8.9499999999999996E-2</v>
      </c>
      <c r="BB517">
        <v>982.79</v>
      </c>
      <c r="BC517">
        <v>7.4399999999999994E-2</v>
      </c>
      <c r="BD517" s="1">
        <v>13203.84</v>
      </c>
      <c r="BE517" s="1">
        <v>6193.36</v>
      </c>
      <c r="BF517">
        <v>2.3355999999999999</v>
      </c>
      <c r="BG517">
        <v>0.52459999999999996</v>
      </c>
      <c r="BH517">
        <v>0.20569999999999999</v>
      </c>
      <c r="BI517">
        <v>0.21249999999999999</v>
      </c>
      <c r="BJ517">
        <v>3.7400000000000003E-2</v>
      </c>
      <c r="BK517">
        <v>1.9900000000000001E-2</v>
      </c>
    </row>
    <row r="518" spans="1:63" x14ac:dyDescent="0.25">
      <c r="A518" t="s">
        <v>517</v>
      </c>
      <c r="B518">
        <v>46151</v>
      </c>
      <c r="C518">
        <v>58.76</v>
      </c>
      <c r="D518">
        <v>47.44</v>
      </c>
      <c r="E518" s="1">
        <v>2787.46</v>
      </c>
      <c r="F518" s="1">
        <v>2697.98</v>
      </c>
      <c r="G518">
        <v>1.61E-2</v>
      </c>
      <c r="H518">
        <v>6.9999999999999999E-4</v>
      </c>
      <c r="I518">
        <v>2.3E-2</v>
      </c>
      <c r="J518">
        <v>1.1999999999999999E-3</v>
      </c>
      <c r="K518">
        <v>2.2599999999999999E-2</v>
      </c>
      <c r="L518">
        <v>0.89629999999999999</v>
      </c>
      <c r="M518">
        <v>0.04</v>
      </c>
      <c r="N518">
        <v>0.34279999999999999</v>
      </c>
      <c r="O518">
        <v>9.4000000000000004E-3</v>
      </c>
      <c r="P518">
        <v>0.1305</v>
      </c>
      <c r="Q518" s="1">
        <v>57625.23</v>
      </c>
      <c r="R518">
        <v>0.2984</v>
      </c>
      <c r="S518">
        <v>0.1628</v>
      </c>
      <c r="T518">
        <v>0.53879999999999995</v>
      </c>
      <c r="U518">
        <v>17.07</v>
      </c>
      <c r="V518" s="1">
        <v>77848.7</v>
      </c>
      <c r="W518">
        <v>157.87</v>
      </c>
      <c r="X518" s="1">
        <v>172971.77</v>
      </c>
      <c r="Y518">
        <v>0.6794</v>
      </c>
      <c r="Z518">
        <v>0.23449999999999999</v>
      </c>
      <c r="AA518">
        <v>8.6099999999999996E-2</v>
      </c>
      <c r="AB518">
        <v>0.3206</v>
      </c>
      <c r="AC518">
        <v>172.97</v>
      </c>
      <c r="AD518" s="1">
        <v>5993.15</v>
      </c>
      <c r="AE518">
        <v>628.03</v>
      </c>
      <c r="AF518" s="13">
        <v>177332.59</v>
      </c>
      <c r="AG518" s="79" t="s">
        <v>759</v>
      </c>
      <c r="AH518" s="1">
        <v>35634</v>
      </c>
      <c r="AI518" s="1">
        <v>60813.919999999998</v>
      </c>
      <c r="AJ518">
        <v>51.38</v>
      </c>
      <c r="AK518">
        <v>32.39</v>
      </c>
      <c r="AL518">
        <v>36.5</v>
      </c>
      <c r="AM518">
        <v>4.34</v>
      </c>
      <c r="AN518" s="1">
        <v>1479.33</v>
      </c>
      <c r="AO518">
        <v>0.82920000000000005</v>
      </c>
      <c r="AP518" s="1">
        <v>1263.81</v>
      </c>
      <c r="AQ518" s="1">
        <v>1774.98</v>
      </c>
      <c r="AR518" s="1">
        <v>5908.37</v>
      </c>
      <c r="AS518">
        <v>584.22</v>
      </c>
      <c r="AT518">
        <v>371.74</v>
      </c>
      <c r="AU518" s="1">
        <v>9903.1200000000008</v>
      </c>
      <c r="AV518" s="1">
        <v>4292.1099999999997</v>
      </c>
      <c r="AW518">
        <v>0.37090000000000001</v>
      </c>
      <c r="AX518" s="1">
        <v>5425.1</v>
      </c>
      <c r="AY518">
        <v>0.46889999999999998</v>
      </c>
      <c r="AZ518" s="1">
        <v>1172.4000000000001</v>
      </c>
      <c r="BA518">
        <v>0.1013</v>
      </c>
      <c r="BB518">
        <v>681.03</v>
      </c>
      <c r="BC518">
        <v>5.8900000000000001E-2</v>
      </c>
      <c r="BD518" s="1">
        <v>11570.64</v>
      </c>
      <c r="BE518" s="1">
        <v>2848.12</v>
      </c>
      <c r="BF518">
        <v>0.5766</v>
      </c>
      <c r="BG518">
        <v>0.55600000000000005</v>
      </c>
      <c r="BH518">
        <v>0.21970000000000001</v>
      </c>
      <c r="BI518">
        <v>0.17510000000000001</v>
      </c>
      <c r="BJ518">
        <v>3.2199999999999999E-2</v>
      </c>
      <c r="BK518">
        <v>1.7000000000000001E-2</v>
      </c>
    </row>
    <row r="519" spans="1:63" x14ac:dyDescent="0.25">
      <c r="A519" t="s">
        <v>518</v>
      </c>
      <c r="B519">
        <v>44883</v>
      </c>
      <c r="C519">
        <v>38.19</v>
      </c>
      <c r="D519">
        <v>72.400000000000006</v>
      </c>
      <c r="E519" s="1">
        <v>2764.91</v>
      </c>
      <c r="F519" s="1">
        <v>2641.16</v>
      </c>
      <c r="G519">
        <v>1.29E-2</v>
      </c>
      <c r="H519">
        <v>5.9999999999999995E-4</v>
      </c>
      <c r="I519">
        <v>2.7E-2</v>
      </c>
      <c r="J519">
        <v>1.6999999999999999E-3</v>
      </c>
      <c r="K519">
        <v>4.7100000000000003E-2</v>
      </c>
      <c r="L519">
        <v>0.87390000000000001</v>
      </c>
      <c r="M519">
        <v>3.6799999999999999E-2</v>
      </c>
      <c r="N519">
        <v>0.28239999999999998</v>
      </c>
      <c r="O519">
        <v>1.4999999999999999E-2</v>
      </c>
      <c r="P519">
        <v>0.123</v>
      </c>
      <c r="Q519" s="1">
        <v>57523.27</v>
      </c>
      <c r="R519">
        <v>0.26069999999999999</v>
      </c>
      <c r="S519">
        <v>0.19189999999999999</v>
      </c>
      <c r="T519">
        <v>0.54730000000000001</v>
      </c>
      <c r="U519">
        <v>17.190000000000001</v>
      </c>
      <c r="V519" s="1">
        <v>80396.28</v>
      </c>
      <c r="W519">
        <v>156.80000000000001</v>
      </c>
      <c r="X519" s="1">
        <v>159319.97</v>
      </c>
      <c r="Y519">
        <v>0.79730000000000001</v>
      </c>
      <c r="Z519">
        <v>0.1618</v>
      </c>
      <c r="AA519">
        <v>4.1000000000000002E-2</v>
      </c>
      <c r="AB519">
        <v>0.20269999999999999</v>
      </c>
      <c r="AC519">
        <v>159.32</v>
      </c>
      <c r="AD519" s="1">
        <v>5905.08</v>
      </c>
      <c r="AE519">
        <v>741.15</v>
      </c>
      <c r="AF519" s="13">
        <v>161871.04999999999</v>
      </c>
      <c r="AG519" s="79" t="s">
        <v>759</v>
      </c>
      <c r="AH519" s="1">
        <v>37627</v>
      </c>
      <c r="AI519" s="1">
        <v>63191.09</v>
      </c>
      <c r="AJ519">
        <v>54.45</v>
      </c>
      <c r="AK519">
        <v>36.32</v>
      </c>
      <c r="AL519">
        <v>39.64</v>
      </c>
      <c r="AM519">
        <v>5</v>
      </c>
      <c r="AN519" s="1">
        <v>1307.01</v>
      </c>
      <c r="AO519">
        <v>0.85509999999999997</v>
      </c>
      <c r="AP519" s="1">
        <v>1201.24</v>
      </c>
      <c r="AQ519" s="1">
        <v>1783.07</v>
      </c>
      <c r="AR519" s="1">
        <v>5450.53</v>
      </c>
      <c r="AS519">
        <v>504.97</v>
      </c>
      <c r="AT519">
        <v>289.81</v>
      </c>
      <c r="AU519" s="1">
        <v>9229.61</v>
      </c>
      <c r="AV519" s="1">
        <v>4145.8100000000004</v>
      </c>
      <c r="AW519">
        <v>0.37909999999999999</v>
      </c>
      <c r="AX519" s="1">
        <v>5292.57</v>
      </c>
      <c r="AY519">
        <v>0.48399999999999999</v>
      </c>
      <c r="AZ519">
        <v>948.92</v>
      </c>
      <c r="BA519">
        <v>8.6800000000000002E-2</v>
      </c>
      <c r="BB519">
        <v>548.22</v>
      </c>
      <c r="BC519">
        <v>5.0099999999999999E-2</v>
      </c>
      <c r="BD519" s="1">
        <v>10935.52</v>
      </c>
      <c r="BE519" s="1">
        <v>2719.77</v>
      </c>
      <c r="BF519">
        <v>0.5171</v>
      </c>
      <c r="BG519">
        <v>0.55049999999999999</v>
      </c>
      <c r="BH519">
        <v>0.21099999999999999</v>
      </c>
      <c r="BI519">
        <v>0.18720000000000001</v>
      </c>
      <c r="BJ519">
        <v>3.3000000000000002E-2</v>
      </c>
      <c r="BK519">
        <v>1.83E-2</v>
      </c>
    </row>
    <row r="520" spans="1:63" x14ac:dyDescent="0.25">
      <c r="A520" t="s">
        <v>519</v>
      </c>
      <c r="B520">
        <v>49098</v>
      </c>
      <c r="C520">
        <v>98.33</v>
      </c>
      <c r="D520">
        <v>31.53</v>
      </c>
      <c r="E520" s="1">
        <v>3100.78</v>
      </c>
      <c r="F520" s="1">
        <v>3015.13</v>
      </c>
      <c r="G520">
        <v>8.3000000000000001E-3</v>
      </c>
      <c r="H520">
        <v>5.9999999999999995E-4</v>
      </c>
      <c r="I520">
        <v>1.3299999999999999E-2</v>
      </c>
      <c r="J520">
        <v>1.1999999999999999E-3</v>
      </c>
      <c r="K520">
        <v>2.4E-2</v>
      </c>
      <c r="L520">
        <v>0.92300000000000004</v>
      </c>
      <c r="M520">
        <v>2.9600000000000001E-2</v>
      </c>
      <c r="N520">
        <v>0.32940000000000003</v>
      </c>
      <c r="O520">
        <v>7.4000000000000003E-3</v>
      </c>
      <c r="P520">
        <v>0.1275</v>
      </c>
      <c r="Q520" s="1">
        <v>56631.43</v>
      </c>
      <c r="R520">
        <v>0.28660000000000002</v>
      </c>
      <c r="S520">
        <v>0.17119999999999999</v>
      </c>
      <c r="T520">
        <v>0.54220000000000002</v>
      </c>
      <c r="U520">
        <v>18.46</v>
      </c>
      <c r="V520" s="1">
        <v>79780.36</v>
      </c>
      <c r="W520">
        <v>163.35</v>
      </c>
      <c r="X520" s="1">
        <v>139336.29999999999</v>
      </c>
      <c r="Y520">
        <v>0.77529999999999999</v>
      </c>
      <c r="Z520">
        <v>0.1535</v>
      </c>
      <c r="AA520">
        <v>7.1300000000000002E-2</v>
      </c>
      <c r="AB520">
        <v>0.22470000000000001</v>
      </c>
      <c r="AC520">
        <v>139.34</v>
      </c>
      <c r="AD520" s="1">
        <v>4340.82</v>
      </c>
      <c r="AE520">
        <v>531.33000000000004</v>
      </c>
      <c r="AF520" s="13">
        <v>138437.29999999999</v>
      </c>
      <c r="AG520" s="79" t="s">
        <v>759</v>
      </c>
      <c r="AH520" s="1">
        <v>36434</v>
      </c>
      <c r="AI520" s="1">
        <v>56644.4</v>
      </c>
      <c r="AJ520">
        <v>47.14</v>
      </c>
      <c r="AK520">
        <v>29.05</v>
      </c>
      <c r="AL520">
        <v>33.1</v>
      </c>
      <c r="AM520">
        <v>4.3</v>
      </c>
      <c r="AN520" s="1">
        <v>1084.2</v>
      </c>
      <c r="AO520">
        <v>0.87270000000000003</v>
      </c>
      <c r="AP520" s="1">
        <v>1162.03</v>
      </c>
      <c r="AQ520" s="1">
        <v>1741.43</v>
      </c>
      <c r="AR520" s="1">
        <v>5460.59</v>
      </c>
      <c r="AS520">
        <v>505.26</v>
      </c>
      <c r="AT520">
        <v>294.91000000000003</v>
      </c>
      <c r="AU520" s="1">
        <v>9164.23</v>
      </c>
      <c r="AV520" s="1">
        <v>4985.57</v>
      </c>
      <c r="AW520">
        <v>0.46610000000000001</v>
      </c>
      <c r="AX520" s="1">
        <v>4166.66</v>
      </c>
      <c r="AY520">
        <v>0.38950000000000001</v>
      </c>
      <c r="AZ520">
        <v>943.18</v>
      </c>
      <c r="BA520">
        <v>8.8200000000000001E-2</v>
      </c>
      <c r="BB520">
        <v>601.99</v>
      </c>
      <c r="BC520">
        <v>5.6300000000000003E-2</v>
      </c>
      <c r="BD520" s="1">
        <v>10697.4</v>
      </c>
      <c r="BE520" s="1">
        <v>3949.07</v>
      </c>
      <c r="BF520">
        <v>1.0122</v>
      </c>
      <c r="BG520">
        <v>0.56059999999999999</v>
      </c>
      <c r="BH520">
        <v>0.22009999999999999</v>
      </c>
      <c r="BI520">
        <v>0.16550000000000001</v>
      </c>
      <c r="BJ520">
        <v>3.5000000000000003E-2</v>
      </c>
      <c r="BK520">
        <v>1.8800000000000001E-2</v>
      </c>
    </row>
    <row r="521" spans="1:63" x14ac:dyDescent="0.25">
      <c r="A521" t="s">
        <v>520</v>
      </c>
      <c r="B521">
        <v>46243</v>
      </c>
      <c r="C521">
        <v>68.430000000000007</v>
      </c>
      <c r="D521">
        <v>36.78</v>
      </c>
      <c r="E521" s="1">
        <v>2516.5</v>
      </c>
      <c r="F521" s="1">
        <v>2473.48</v>
      </c>
      <c r="G521">
        <v>5.7000000000000002E-3</v>
      </c>
      <c r="H521">
        <v>1.1999999999999999E-3</v>
      </c>
      <c r="I521">
        <v>3.8600000000000002E-2</v>
      </c>
      <c r="J521">
        <v>1.8E-3</v>
      </c>
      <c r="K521">
        <v>6.3100000000000003E-2</v>
      </c>
      <c r="L521">
        <v>0.84130000000000005</v>
      </c>
      <c r="M521">
        <v>4.8300000000000003E-2</v>
      </c>
      <c r="N521">
        <v>0.51349999999999996</v>
      </c>
      <c r="O521">
        <v>1.18E-2</v>
      </c>
      <c r="P521">
        <v>0.13780000000000001</v>
      </c>
      <c r="Q521" s="1">
        <v>54727.48</v>
      </c>
      <c r="R521">
        <v>0.27639999999999998</v>
      </c>
      <c r="S521">
        <v>0.19819999999999999</v>
      </c>
      <c r="T521">
        <v>0.52549999999999997</v>
      </c>
      <c r="U521">
        <v>16.64</v>
      </c>
      <c r="V521" s="1">
        <v>73960.570000000007</v>
      </c>
      <c r="W521">
        <v>147.82</v>
      </c>
      <c r="X521" s="1">
        <v>109972.47</v>
      </c>
      <c r="Y521">
        <v>0.80910000000000004</v>
      </c>
      <c r="Z521">
        <v>0.1464</v>
      </c>
      <c r="AA521">
        <v>4.4400000000000002E-2</v>
      </c>
      <c r="AB521">
        <v>0.19089999999999999</v>
      </c>
      <c r="AC521">
        <v>109.97</v>
      </c>
      <c r="AD521" s="1">
        <v>3560.11</v>
      </c>
      <c r="AE521">
        <v>506.84</v>
      </c>
      <c r="AF521" s="13">
        <v>101083.94</v>
      </c>
      <c r="AG521" s="79" t="s">
        <v>759</v>
      </c>
      <c r="AH521" s="1">
        <v>29813</v>
      </c>
      <c r="AI521" s="1">
        <v>46404.46</v>
      </c>
      <c r="AJ521">
        <v>46.9</v>
      </c>
      <c r="AK521">
        <v>30.33</v>
      </c>
      <c r="AL521">
        <v>36.07</v>
      </c>
      <c r="AM521">
        <v>4.2</v>
      </c>
      <c r="AN521">
        <v>791.17</v>
      </c>
      <c r="AO521">
        <v>1.0008999999999999</v>
      </c>
      <c r="AP521" s="1">
        <v>1246.4100000000001</v>
      </c>
      <c r="AQ521" s="1">
        <v>1850.22</v>
      </c>
      <c r="AR521" s="1">
        <v>6018.88</v>
      </c>
      <c r="AS521">
        <v>549.17999999999995</v>
      </c>
      <c r="AT521">
        <v>277.07</v>
      </c>
      <c r="AU521" s="1">
        <v>9941.76</v>
      </c>
      <c r="AV521" s="1">
        <v>6353.57</v>
      </c>
      <c r="AW521">
        <v>0.53620000000000001</v>
      </c>
      <c r="AX521" s="1">
        <v>3446.73</v>
      </c>
      <c r="AY521">
        <v>0.29089999999999999</v>
      </c>
      <c r="AZ521" s="1">
        <v>1100.3499999999999</v>
      </c>
      <c r="BA521">
        <v>9.2899999999999996E-2</v>
      </c>
      <c r="BB521">
        <v>948.69</v>
      </c>
      <c r="BC521">
        <v>8.0100000000000005E-2</v>
      </c>
      <c r="BD521" s="1">
        <v>11849.35</v>
      </c>
      <c r="BE521" s="1">
        <v>5226.46</v>
      </c>
      <c r="BF521">
        <v>1.7851999999999999</v>
      </c>
      <c r="BG521">
        <v>0.52859999999999996</v>
      </c>
      <c r="BH521">
        <v>0.22109999999999999</v>
      </c>
      <c r="BI521">
        <v>0.1976</v>
      </c>
      <c r="BJ521">
        <v>3.5700000000000003E-2</v>
      </c>
      <c r="BK521">
        <v>1.6899999999999998E-2</v>
      </c>
    </row>
    <row r="522" spans="1:63" x14ac:dyDescent="0.25">
      <c r="A522" t="s">
        <v>521</v>
      </c>
      <c r="B522">
        <v>47399</v>
      </c>
      <c r="C522">
        <v>59.14</v>
      </c>
      <c r="D522">
        <v>36.14</v>
      </c>
      <c r="E522" s="1">
        <v>2137.14</v>
      </c>
      <c r="F522" s="1">
        <v>2083.35</v>
      </c>
      <c r="G522">
        <v>1.3599999999999999E-2</v>
      </c>
      <c r="H522">
        <v>5.0000000000000001E-4</v>
      </c>
      <c r="I522">
        <v>1.4E-2</v>
      </c>
      <c r="J522">
        <v>1.5E-3</v>
      </c>
      <c r="K522">
        <v>2.58E-2</v>
      </c>
      <c r="L522">
        <v>0.9133</v>
      </c>
      <c r="M522">
        <v>3.1199999999999999E-2</v>
      </c>
      <c r="N522">
        <v>0.33110000000000001</v>
      </c>
      <c r="O522">
        <v>9.2999999999999992E-3</v>
      </c>
      <c r="P522">
        <v>0.1191</v>
      </c>
      <c r="Q522" s="1">
        <v>57023.54</v>
      </c>
      <c r="R522">
        <v>0.26100000000000001</v>
      </c>
      <c r="S522">
        <v>0.1651</v>
      </c>
      <c r="T522">
        <v>0.57389999999999997</v>
      </c>
      <c r="U522">
        <v>12.88</v>
      </c>
      <c r="V522" s="1">
        <v>80195.570000000007</v>
      </c>
      <c r="W522">
        <v>160.61000000000001</v>
      </c>
      <c r="X522" s="1">
        <v>183917.88</v>
      </c>
      <c r="Y522">
        <v>0.73040000000000005</v>
      </c>
      <c r="Z522">
        <v>0.2014</v>
      </c>
      <c r="AA522">
        <v>6.8199999999999997E-2</v>
      </c>
      <c r="AB522">
        <v>0.26960000000000001</v>
      </c>
      <c r="AC522">
        <v>183.92</v>
      </c>
      <c r="AD522" s="1">
        <v>6151.23</v>
      </c>
      <c r="AE522">
        <v>653.71</v>
      </c>
      <c r="AF522" s="13">
        <v>182081.45</v>
      </c>
      <c r="AG522" s="79" t="s">
        <v>759</v>
      </c>
      <c r="AH522" s="1">
        <v>36434</v>
      </c>
      <c r="AI522" s="1">
        <v>62742.59</v>
      </c>
      <c r="AJ522">
        <v>51.94</v>
      </c>
      <c r="AK522">
        <v>31.85</v>
      </c>
      <c r="AL522">
        <v>36</v>
      </c>
      <c r="AM522">
        <v>4.58</v>
      </c>
      <c r="AN522" s="1">
        <v>1479.33</v>
      </c>
      <c r="AO522">
        <v>0.87580000000000002</v>
      </c>
      <c r="AP522" s="1">
        <v>1304.1099999999999</v>
      </c>
      <c r="AQ522" s="1">
        <v>1826.72</v>
      </c>
      <c r="AR522" s="1">
        <v>5908.39</v>
      </c>
      <c r="AS522">
        <v>566.77</v>
      </c>
      <c r="AT522">
        <v>322.79000000000002</v>
      </c>
      <c r="AU522" s="1">
        <v>9928.7800000000007</v>
      </c>
      <c r="AV522" s="1">
        <v>4029.18</v>
      </c>
      <c r="AW522">
        <v>0.35020000000000001</v>
      </c>
      <c r="AX522" s="1">
        <v>5576.71</v>
      </c>
      <c r="AY522">
        <v>0.48470000000000002</v>
      </c>
      <c r="AZ522" s="1">
        <v>1241.8</v>
      </c>
      <c r="BA522">
        <v>0.1079</v>
      </c>
      <c r="BB522">
        <v>658.83</v>
      </c>
      <c r="BC522">
        <v>5.7299999999999997E-2</v>
      </c>
      <c r="BD522" s="1">
        <v>11506.52</v>
      </c>
      <c r="BE522" s="1">
        <v>2819.24</v>
      </c>
      <c r="BF522">
        <v>0.52769999999999995</v>
      </c>
      <c r="BG522">
        <v>0.54779999999999995</v>
      </c>
      <c r="BH522">
        <v>0.21859999999999999</v>
      </c>
      <c r="BI522">
        <v>0.1817</v>
      </c>
      <c r="BJ522">
        <v>3.2500000000000001E-2</v>
      </c>
      <c r="BK522">
        <v>1.9400000000000001E-2</v>
      </c>
    </row>
    <row r="523" spans="1:63" x14ac:dyDescent="0.25">
      <c r="A523" t="s">
        <v>522</v>
      </c>
      <c r="B523">
        <v>44891</v>
      </c>
      <c r="C523">
        <v>71.099999999999994</v>
      </c>
      <c r="D523">
        <v>35.46</v>
      </c>
      <c r="E523" s="1">
        <v>2520.73</v>
      </c>
      <c r="F523" s="1">
        <v>2415.69</v>
      </c>
      <c r="G523">
        <v>7.1999999999999998E-3</v>
      </c>
      <c r="H523">
        <v>1.4E-3</v>
      </c>
      <c r="I523">
        <v>1.8599999999999998E-2</v>
      </c>
      <c r="J523">
        <v>1.1000000000000001E-3</v>
      </c>
      <c r="K523">
        <v>4.6600000000000003E-2</v>
      </c>
      <c r="L523">
        <v>0.8831</v>
      </c>
      <c r="M523">
        <v>4.19E-2</v>
      </c>
      <c r="N523">
        <v>0.44369999999999998</v>
      </c>
      <c r="O523">
        <v>1.2999999999999999E-2</v>
      </c>
      <c r="P523">
        <v>0.14860000000000001</v>
      </c>
      <c r="Q523" s="1">
        <v>53728.26</v>
      </c>
      <c r="R523">
        <v>0.25779999999999997</v>
      </c>
      <c r="S523">
        <v>0.1691</v>
      </c>
      <c r="T523">
        <v>0.57310000000000005</v>
      </c>
      <c r="U523">
        <v>16.690000000000001</v>
      </c>
      <c r="V523" s="1">
        <v>76964.73</v>
      </c>
      <c r="W523">
        <v>147.19999999999999</v>
      </c>
      <c r="X523" s="1">
        <v>132187.25</v>
      </c>
      <c r="Y523">
        <v>0.76259999999999994</v>
      </c>
      <c r="Z523">
        <v>0.19670000000000001</v>
      </c>
      <c r="AA523">
        <v>4.0800000000000003E-2</v>
      </c>
      <c r="AB523">
        <v>0.2374</v>
      </c>
      <c r="AC523">
        <v>132.19</v>
      </c>
      <c r="AD523" s="1">
        <v>4272.34</v>
      </c>
      <c r="AE523">
        <v>537.03</v>
      </c>
      <c r="AF523" s="13">
        <v>124769.46</v>
      </c>
      <c r="AG523" s="79" t="s">
        <v>759</v>
      </c>
      <c r="AH523" s="1">
        <v>29924</v>
      </c>
      <c r="AI523" s="1">
        <v>49302.89</v>
      </c>
      <c r="AJ523">
        <v>50.41</v>
      </c>
      <c r="AK523">
        <v>29.76</v>
      </c>
      <c r="AL523">
        <v>36.68</v>
      </c>
      <c r="AM523">
        <v>3.77</v>
      </c>
      <c r="AN523" s="1">
        <v>1006.38</v>
      </c>
      <c r="AO523">
        <v>1.0661</v>
      </c>
      <c r="AP523" s="1">
        <v>1283.3499999999999</v>
      </c>
      <c r="AQ523" s="1">
        <v>1682.69</v>
      </c>
      <c r="AR523" s="1">
        <v>5915.17</v>
      </c>
      <c r="AS523">
        <v>544.85</v>
      </c>
      <c r="AT523">
        <v>265.81</v>
      </c>
      <c r="AU523" s="1">
        <v>9691.8700000000008</v>
      </c>
      <c r="AV523" s="1">
        <v>5384.81</v>
      </c>
      <c r="AW523">
        <v>0.45900000000000002</v>
      </c>
      <c r="AX523" s="1">
        <v>4246.3999999999996</v>
      </c>
      <c r="AY523">
        <v>0.36199999999999999</v>
      </c>
      <c r="AZ523" s="1">
        <v>1250.3499999999999</v>
      </c>
      <c r="BA523">
        <v>0.1066</v>
      </c>
      <c r="BB523">
        <v>849.41</v>
      </c>
      <c r="BC523">
        <v>7.2400000000000006E-2</v>
      </c>
      <c r="BD523" s="1">
        <v>11730.97</v>
      </c>
      <c r="BE523" s="1">
        <v>4058.29</v>
      </c>
      <c r="BF523">
        <v>1.1665000000000001</v>
      </c>
      <c r="BG523">
        <v>0.53249999999999997</v>
      </c>
      <c r="BH523">
        <v>0.22720000000000001</v>
      </c>
      <c r="BI523">
        <v>0.19209999999999999</v>
      </c>
      <c r="BJ523">
        <v>3.2599999999999997E-2</v>
      </c>
      <c r="BK523">
        <v>1.5599999999999999E-2</v>
      </c>
    </row>
    <row r="524" spans="1:63" x14ac:dyDescent="0.25">
      <c r="A524" t="s">
        <v>523</v>
      </c>
      <c r="B524">
        <v>45617</v>
      </c>
      <c r="C524">
        <v>50.1</v>
      </c>
      <c r="D524">
        <v>54.56</v>
      </c>
      <c r="E524" s="1">
        <v>2733.4</v>
      </c>
      <c r="F524" s="1">
        <v>2629.88</v>
      </c>
      <c r="G524">
        <v>1.7000000000000001E-2</v>
      </c>
      <c r="H524">
        <v>5.9999999999999995E-4</v>
      </c>
      <c r="I524">
        <v>1.3100000000000001E-2</v>
      </c>
      <c r="J524">
        <v>1.6999999999999999E-3</v>
      </c>
      <c r="K524">
        <v>2.18E-2</v>
      </c>
      <c r="L524">
        <v>0.92079999999999995</v>
      </c>
      <c r="M524">
        <v>2.5100000000000001E-2</v>
      </c>
      <c r="N524">
        <v>0.2019</v>
      </c>
      <c r="O524">
        <v>8.9999999999999993E-3</v>
      </c>
      <c r="P524">
        <v>0.11409999999999999</v>
      </c>
      <c r="Q524" s="1">
        <v>59885.79</v>
      </c>
      <c r="R524">
        <v>0.27629999999999999</v>
      </c>
      <c r="S524">
        <v>0.19040000000000001</v>
      </c>
      <c r="T524">
        <v>0.53320000000000001</v>
      </c>
      <c r="U524">
        <v>16.72</v>
      </c>
      <c r="V524" s="1">
        <v>83134.679999999993</v>
      </c>
      <c r="W524">
        <v>160.41</v>
      </c>
      <c r="X524" s="1">
        <v>181286.92</v>
      </c>
      <c r="Y524">
        <v>0.80600000000000005</v>
      </c>
      <c r="Z524">
        <v>0.1411</v>
      </c>
      <c r="AA524">
        <v>5.2900000000000003E-2</v>
      </c>
      <c r="AB524">
        <v>0.19400000000000001</v>
      </c>
      <c r="AC524">
        <v>181.29</v>
      </c>
      <c r="AD524" s="1">
        <v>6650.86</v>
      </c>
      <c r="AE524">
        <v>811.68</v>
      </c>
      <c r="AF524" s="13">
        <v>187524.63</v>
      </c>
      <c r="AG524" s="79" t="s">
        <v>759</v>
      </c>
      <c r="AH524" s="1">
        <v>39918</v>
      </c>
      <c r="AI524" s="1">
        <v>70997.69</v>
      </c>
      <c r="AJ524">
        <v>56.38</v>
      </c>
      <c r="AK524">
        <v>34.799999999999997</v>
      </c>
      <c r="AL524">
        <v>37.83</v>
      </c>
      <c r="AM524">
        <v>4.5</v>
      </c>
      <c r="AN524" s="1">
        <v>1832.03</v>
      </c>
      <c r="AO524">
        <v>0.87060000000000004</v>
      </c>
      <c r="AP524" s="1">
        <v>1337.96</v>
      </c>
      <c r="AQ524" s="1">
        <v>1819.16</v>
      </c>
      <c r="AR524" s="1">
        <v>5953.67</v>
      </c>
      <c r="AS524">
        <v>568.54999999999995</v>
      </c>
      <c r="AT524">
        <v>337.7</v>
      </c>
      <c r="AU524" s="1">
        <v>10017.030000000001</v>
      </c>
      <c r="AV524" s="1">
        <v>4085.32</v>
      </c>
      <c r="AW524">
        <v>0.35830000000000001</v>
      </c>
      <c r="AX524" s="1">
        <v>6063.04</v>
      </c>
      <c r="AY524">
        <v>0.53180000000000005</v>
      </c>
      <c r="AZ524">
        <v>787.4</v>
      </c>
      <c r="BA524">
        <v>6.9099999999999995E-2</v>
      </c>
      <c r="BB524">
        <v>464.91</v>
      </c>
      <c r="BC524">
        <v>4.0800000000000003E-2</v>
      </c>
      <c r="BD524" s="1">
        <v>11400.67</v>
      </c>
      <c r="BE524" s="1">
        <v>2577.48</v>
      </c>
      <c r="BF524">
        <v>0.41299999999999998</v>
      </c>
      <c r="BG524">
        <v>0.57030000000000003</v>
      </c>
      <c r="BH524">
        <v>0.22339999999999999</v>
      </c>
      <c r="BI524">
        <v>0.15340000000000001</v>
      </c>
      <c r="BJ524">
        <v>3.4099999999999998E-2</v>
      </c>
      <c r="BK524">
        <v>1.89E-2</v>
      </c>
    </row>
    <row r="525" spans="1:63" x14ac:dyDescent="0.25">
      <c r="A525" t="s">
        <v>524</v>
      </c>
      <c r="B525">
        <v>44909</v>
      </c>
      <c r="C525">
        <v>70.290000000000006</v>
      </c>
      <c r="D525">
        <v>443.24</v>
      </c>
      <c r="E525" s="1">
        <v>31153.73</v>
      </c>
      <c r="F525" s="1">
        <v>23239.3</v>
      </c>
      <c r="G525">
        <v>2.0199999999999999E-2</v>
      </c>
      <c r="H525">
        <v>8.0000000000000004E-4</v>
      </c>
      <c r="I525">
        <v>0.48110000000000003</v>
      </c>
      <c r="J525">
        <v>1.1999999999999999E-3</v>
      </c>
      <c r="K525">
        <v>9.5500000000000002E-2</v>
      </c>
      <c r="L525">
        <v>0.34649999999999997</v>
      </c>
      <c r="M525">
        <v>5.4699999999999999E-2</v>
      </c>
      <c r="N525">
        <v>0.82330000000000003</v>
      </c>
      <c r="O525">
        <v>6.3500000000000001E-2</v>
      </c>
      <c r="P525">
        <v>0.1923</v>
      </c>
      <c r="Q525" s="1">
        <v>60310.57</v>
      </c>
      <c r="R525">
        <v>0.28970000000000001</v>
      </c>
      <c r="S525">
        <v>0.13059999999999999</v>
      </c>
      <c r="T525">
        <v>0.57969999999999999</v>
      </c>
      <c r="U525">
        <v>211.2</v>
      </c>
      <c r="V525" s="1">
        <v>79810.460000000006</v>
      </c>
      <c r="W525">
        <v>147.4</v>
      </c>
      <c r="X525" s="1">
        <v>96685.63</v>
      </c>
      <c r="Y525">
        <v>0.60829999999999995</v>
      </c>
      <c r="Z525">
        <v>0.3306</v>
      </c>
      <c r="AA525">
        <v>6.1100000000000002E-2</v>
      </c>
      <c r="AB525">
        <v>0.39169999999999999</v>
      </c>
      <c r="AC525">
        <v>96.69</v>
      </c>
      <c r="AD525" s="1">
        <v>4808.3599999999997</v>
      </c>
      <c r="AE525">
        <v>500.26</v>
      </c>
      <c r="AF525" s="13">
        <v>100798.84</v>
      </c>
      <c r="AG525" s="79" t="s">
        <v>759</v>
      </c>
      <c r="AH525" s="1">
        <v>25091</v>
      </c>
      <c r="AI525" s="1">
        <v>44609.14</v>
      </c>
      <c r="AJ525">
        <v>69.37</v>
      </c>
      <c r="AK525">
        <v>44.92</v>
      </c>
      <c r="AL525">
        <v>56.56</v>
      </c>
      <c r="AM525">
        <v>4.2</v>
      </c>
      <c r="AN525">
        <v>0</v>
      </c>
      <c r="AO525">
        <v>1.1466000000000001</v>
      </c>
      <c r="AP525" s="1">
        <v>2133.0300000000002</v>
      </c>
      <c r="AQ525" s="1">
        <v>2646.16</v>
      </c>
      <c r="AR525" s="1">
        <v>7410.3</v>
      </c>
      <c r="AS525">
        <v>860.36</v>
      </c>
      <c r="AT525">
        <v>654.23</v>
      </c>
      <c r="AU525" s="1">
        <v>13704.08</v>
      </c>
      <c r="AV525" s="1">
        <v>9299.25</v>
      </c>
      <c r="AW525">
        <v>0.51939999999999997</v>
      </c>
      <c r="AX525" s="1">
        <v>5742.99</v>
      </c>
      <c r="AY525">
        <v>0.32079999999999997</v>
      </c>
      <c r="AZ525">
        <v>649.23</v>
      </c>
      <c r="BA525">
        <v>3.6299999999999999E-2</v>
      </c>
      <c r="BB525" s="1">
        <v>2211.16</v>
      </c>
      <c r="BC525">
        <v>0.1235</v>
      </c>
      <c r="BD525" s="1">
        <v>17902.63</v>
      </c>
      <c r="BE525" s="1">
        <v>4180.13</v>
      </c>
      <c r="BF525">
        <v>1.5068999999999999</v>
      </c>
      <c r="BG525">
        <v>0.43630000000000002</v>
      </c>
      <c r="BH525">
        <v>0.17829999999999999</v>
      </c>
      <c r="BI525">
        <v>0.35239999999999999</v>
      </c>
      <c r="BJ525">
        <v>2.1000000000000001E-2</v>
      </c>
      <c r="BK525">
        <v>1.1900000000000001E-2</v>
      </c>
    </row>
    <row r="526" spans="1:63" x14ac:dyDescent="0.25">
      <c r="A526" t="s">
        <v>525</v>
      </c>
      <c r="B526">
        <v>44917</v>
      </c>
      <c r="C526">
        <v>44.14</v>
      </c>
      <c r="D526">
        <v>26.73</v>
      </c>
      <c r="E526" s="1">
        <v>1179.8499999999999</v>
      </c>
      <c r="F526" s="1">
        <v>1126.3699999999999</v>
      </c>
      <c r="G526">
        <v>3.3999999999999998E-3</v>
      </c>
      <c r="H526">
        <v>2.9999999999999997E-4</v>
      </c>
      <c r="I526">
        <v>1.7299999999999999E-2</v>
      </c>
      <c r="J526">
        <v>1.6000000000000001E-3</v>
      </c>
      <c r="K526">
        <v>1.35E-2</v>
      </c>
      <c r="L526">
        <v>0.92479999999999996</v>
      </c>
      <c r="M526">
        <v>3.9199999999999999E-2</v>
      </c>
      <c r="N526">
        <v>0.55879999999999996</v>
      </c>
      <c r="O526">
        <v>1.2999999999999999E-3</v>
      </c>
      <c r="P526">
        <v>0.1643</v>
      </c>
      <c r="Q526" s="1">
        <v>47764.54</v>
      </c>
      <c r="R526">
        <v>0.31459999999999999</v>
      </c>
      <c r="S526">
        <v>0.18110000000000001</v>
      </c>
      <c r="T526">
        <v>0.50419999999999998</v>
      </c>
      <c r="U526">
        <v>9.11</v>
      </c>
      <c r="V526" s="1">
        <v>66252.88</v>
      </c>
      <c r="W526">
        <v>124.87</v>
      </c>
      <c r="X526" s="1">
        <v>93931.61</v>
      </c>
      <c r="Y526">
        <v>0.79449999999999998</v>
      </c>
      <c r="Z526">
        <v>0.1328</v>
      </c>
      <c r="AA526">
        <v>7.2700000000000001E-2</v>
      </c>
      <c r="AB526">
        <v>0.20549999999999999</v>
      </c>
      <c r="AC526">
        <v>93.93</v>
      </c>
      <c r="AD526" s="1">
        <v>2584</v>
      </c>
      <c r="AE526">
        <v>384.18</v>
      </c>
      <c r="AF526" s="13">
        <v>84806.45</v>
      </c>
      <c r="AG526" s="79" t="s">
        <v>759</v>
      </c>
      <c r="AH526" s="1">
        <v>28696</v>
      </c>
      <c r="AI526" s="1">
        <v>42663.22</v>
      </c>
      <c r="AJ526">
        <v>42.54</v>
      </c>
      <c r="AK526">
        <v>25.52</v>
      </c>
      <c r="AL526">
        <v>31.8</v>
      </c>
      <c r="AM526">
        <v>4.1900000000000004</v>
      </c>
      <c r="AN526">
        <v>842.11</v>
      </c>
      <c r="AO526">
        <v>0.81089999999999995</v>
      </c>
      <c r="AP526" s="1">
        <v>1421.31</v>
      </c>
      <c r="AQ526" s="1">
        <v>2108.2199999999998</v>
      </c>
      <c r="AR526" s="1">
        <v>5827.7</v>
      </c>
      <c r="AS526">
        <v>490.86</v>
      </c>
      <c r="AT526">
        <v>307.55</v>
      </c>
      <c r="AU526" s="1">
        <v>10155.65</v>
      </c>
      <c r="AV526" s="1">
        <v>7838.91</v>
      </c>
      <c r="AW526">
        <v>0.63449999999999995</v>
      </c>
      <c r="AX526" s="1">
        <v>2308.34</v>
      </c>
      <c r="AY526">
        <v>0.18690000000000001</v>
      </c>
      <c r="AZ526" s="1">
        <v>1191.77</v>
      </c>
      <c r="BA526">
        <v>9.6500000000000002E-2</v>
      </c>
      <c r="BB526" s="1">
        <v>1014.62</v>
      </c>
      <c r="BC526">
        <v>8.2100000000000006E-2</v>
      </c>
      <c r="BD526" s="1">
        <v>12353.64</v>
      </c>
      <c r="BE526" s="1">
        <v>6637.96</v>
      </c>
      <c r="BF526">
        <v>2.7052</v>
      </c>
      <c r="BG526">
        <v>0.50380000000000003</v>
      </c>
      <c r="BH526">
        <v>0.22539999999999999</v>
      </c>
      <c r="BI526">
        <v>0.2142</v>
      </c>
      <c r="BJ526">
        <v>3.8699999999999998E-2</v>
      </c>
      <c r="BK526">
        <v>1.78E-2</v>
      </c>
    </row>
    <row r="527" spans="1:63" x14ac:dyDescent="0.25">
      <c r="A527" t="s">
        <v>526</v>
      </c>
      <c r="B527">
        <v>91397</v>
      </c>
      <c r="C527">
        <v>108.14</v>
      </c>
      <c r="D527">
        <v>9.4</v>
      </c>
      <c r="E527" s="1">
        <v>1016.76</v>
      </c>
      <c r="F527">
        <v>947.19</v>
      </c>
      <c r="G527">
        <v>2.8999999999999998E-3</v>
      </c>
      <c r="H527">
        <v>2.9999999999999997E-4</v>
      </c>
      <c r="I527">
        <v>5.0000000000000001E-3</v>
      </c>
      <c r="J527">
        <v>1.1000000000000001E-3</v>
      </c>
      <c r="K527">
        <v>1.95E-2</v>
      </c>
      <c r="L527">
        <v>0.95140000000000002</v>
      </c>
      <c r="M527">
        <v>1.9699999999999999E-2</v>
      </c>
      <c r="N527">
        <v>0.42980000000000002</v>
      </c>
      <c r="O527">
        <v>7.4000000000000003E-3</v>
      </c>
      <c r="P527">
        <v>0.13850000000000001</v>
      </c>
      <c r="Q527" s="1">
        <v>49508.77</v>
      </c>
      <c r="R527">
        <v>0.33229999999999998</v>
      </c>
      <c r="S527">
        <v>0.15240000000000001</v>
      </c>
      <c r="T527">
        <v>0.51529999999999998</v>
      </c>
      <c r="U527">
        <v>7.89</v>
      </c>
      <c r="V527" s="1">
        <v>68843.429999999993</v>
      </c>
      <c r="W527">
        <v>123.73</v>
      </c>
      <c r="X527" s="1">
        <v>161752.69</v>
      </c>
      <c r="Y527">
        <v>0.85340000000000005</v>
      </c>
      <c r="Z527">
        <v>8.6400000000000005E-2</v>
      </c>
      <c r="AA527">
        <v>6.0100000000000001E-2</v>
      </c>
      <c r="AB527">
        <v>0.14660000000000001</v>
      </c>
      <c r="AC527">
        <v>161.75</v>
      </c>
      <c r="AD527" s="1">
        <v>4310.53</v>
      </c>
      <c r="AE527">
        <v>511.58</v>
      </c>
      <c r="AF527" s="13">
        <v>136452.97</v>
      </c>
      <c r="AG527" s="79" t="s">
        <v>759</v>
      </c>
      <c r="AH527" s="1">
        <v>31750</v>
      </c>
      <c r="AI527" s="1">
        <v>49504.58</v>
      </c>
      <c r="AJ527">
        <v>40.76</v>
      </c>
      <c r="AK527">
        <v>25.3</v>
      </c>
      <c r="AL527">
        <v>30.15</v>
      </c>
      <c r="AM527">
        <v>4.01</v>
      </c>
      <c r="AN527" s="1">
        <v>1368.54</v>
      </c>
      <c r="AO527">
        <v>1.369</v>
      </c>
      <c r="AP527" s="1">
        <v>1524.49</v>
      </c>
      <c r="AQ527" s="1">
        <v>2174.84</v>
      </c>
      <c r="AR527" s="1">
        <v>5975.92</v>
      </c>
      <c r="AS527">
        <v>556.41999999999996</v>
      </c>
      <c r="AT527">
        <v>311.42</v>
      </c>
      <c r="AU527" s="1">
        <v>10543.08</v>
      </c>
      <c r="AV527" s="1">
        <v>6297.15</v>
      </c>
      <c r="AW527">
        <v>0.48</v>
      </c>
      <c r="AX527" s="1">
        <v>4579.57</v>
      </c>
      <c r="AY527">
        <v>0.34910000000000002</v>
      </c>
      <c r="AZ527" s="1">
        <v>1377.62</v>
      </c>
      <c r="BA527">
        <v>0.105</v>
      </c>
      <c r="BB527">
        <v>864.68</v>
      </c>
      <c r="BC527">
        <v>6.59E-2</v>
      </c>
      <c r="BD527" s="1">
        <v>13119.03</v>
      </c>
      <c r="BE527" s="1">
        <v>4849.95</v>
      </c>
      <c r="BF527">
        <v>1.5906</v>
      </c>
      <c r="BG527">
        <v>0.49919999999999998</v>
      </c>
      <c r="BH527">
        <v>0.21310000000000001</v>
      </c>
      <c r="BI527">
        <v>0.2253</v>
      </c>
      <c r="BJ527">
        <v>4.0099999999999997E-2</v>
      </c>
      <c r="BK527">
        <v>2.23E-2</v>
      </c>
    </row>
    <row r="528" spans="1:63" x14ac:dyDescent="0.25">
      <c r="A528" t="s">
        <v>527</v>
      </c>
      <c r="B528">
        <v>48876</v>
      </c>
      <c r="C528">
        <v>118.57</v>
      </c>
      <c r="D528">
        <v>22.46</v>
      </c>
      <c r="E528" s="1">
        <v>2663.68</v>
      </c>
      <c r="F528" s="1">
        <v>2523.19</v>
      </c>
      <c r="G528">
        <v>6.4000000000000003E-3</v>
      </c>
      <c r="H528">
        <v>1.2999999999999999E-3</v>
      </c>
      <c r="I528">
        <v>8.8000000000000005E-3</v>
      </c>
      <c r="J528">
        <v>6.9999999999999999E-4</v>
      </c>
      <c r="K528">
        <v>2.6200000000000001E-2</v>
      </c>
      <c r="L528">
        <v>0.93049999999999999</v>
      </c>
      <c r="M528">
        <v>2.6200000000000001E-2</v>
      </c>
      <c r="N528">
        <v>0.4012</v>
      </c>
      <c r="O528">
        <v>6.8999999999999999E-3</v>
      </c>
      <c r="P528">
        <v>0.13469999999999999</v>
      </c>
      <c r="Q528" s="1">
        <v>54357.56</v>
      </c>
      <c r="R528">
        <v>0.29120000000000001</v>
      </c>
      <c r="S528">
        <v>0.16250000000000001</v>
      </c>
      <c r="T528">
        <v>0.54630000000000001</v>
      </c>
      <c r="U528">
        <v>17.34</v>
      </c>
      <c r="V528" s="1">
        <v>74349.25</v>
      </c>
      <c r="W528">
        <v>149.19999999999999</v>
      </c>
      <c r="X528" s="1">
        <v>138640.10999999999</v>
      </c>
      <c r="Y528">
        <v>0.77010000000000001</v>
      </c>
      <c r="Z528">
        <v>0.1593</v>
      </c>
      <c r="AA528">
        <v>7.0599999999999996E-2</v>
      </c>
      <c r="AB528">
        <v>0.22989999999999999</v>
      </c>
      <c r="AC528">
        <v>138.63999999999999</v>
      </c>
      <c r="AD528" s="1">
        <v>4003.42</v>
      </c>
      <c r="AE528">
        <v>486.74</v>
      </c>
      <c r="AF528" s="13">
        <v>131684.9</v>
      </c>
      <c r="AG528" s="79" t="s">
        <v>759</v>
      </c>
      <c r="AH528" s="1">
        <v>32544</v>
      </c>
      <c r="AI528" s="1">
        <v>51039.47</v>
      </c>
      <c r="AJ528">
        <v>43.23</v>
      </c>
      <c r="AK528">
        <v>26.93</v>
      </c>
      <c r="AL528">
        <v>31.69</v>
      </c>
      <c r="AM528">
        <v>3.84</v>
      </c>
      <c r="AN528" s="1">
        <v>1146.29</v>
      </c>
      <c r="AO528">
        <v>1.0428999999999999</v>
      </c>
      <c r="AP528" s="1">
        <v>1197.74</v>
      </c>
      <c r="AQ528" s="1">
        <v>1780.54</v>
      </c>
      <c r="AR528" s="1">
        <v>5772.33</v>
      </c>
      <c r="AS528">
        <v>480.2</v>
      </c>
      <c r="AT528">
        <v>262.01</v>
      </c>
      <c r="AU528" s="1">
        <v>9492.83</v>
      </c>
      <c r="AV528" s="1">
        <v>5393.08</v>
      </c>
      <c r="AW528">
        <v>0.48020000000000002</v>
      </c>
      <c r="AX528" s="1">
        <v>4207.08</v>
      </c>
      <c r="AY528">
        <v>0.37459999999999999</v>
      </c>
      <c r="AZ528">
        <v>893.27</v>
      </c>
      <c r="BA528">
        <v>7.9500000000000001E-2</v>
      </c>
      <c r="BB528">
        <v>737.84</v>
      </c>
      <c r="BC528">
        <v>6.5699999999999995E-2</v>
      </c>
      <c r="BD528" s="1">
        <v>11231.27</v>
      </c>
      <c r="BE528" s="1">
        <v>4084.9</v>
      </c>
      <c r="BF528">
        <v>1.2011000000000001</v>
      </c>
      <c r="BG528">
        <v>0.54920000000000002</v>
      </c>
      <c r="BH528">
        <v>0.21709999999999999</v>
      </c>
      <c r="BI528">
        <v>0.1767</v>
      </c>
      <c r="BJ528">
        <v>3.4099999999999998E-2</v>
      </c>
      <c r="BK528">
        <v>2.29E-2</v>
      </c>
    </row>
    <row r="529" spans="1:63" x14ac:dyDescent="0.25">
      <c r="A529" t="s">
        <v>528</v>
      </c>
      <c r="B529">
        <v>46680</v>
      </c>
      <c r="C529">
        <v>96.76</v>
      </c>
      <c r="D529">
        <v>9.17</v>
      </c>
      <c r="E529">
        <v>886.98</v>
      </c>
      <c r="F529">
        <v>819.75</v>
      </c>
      <c r="G529">
        <v>4.4999999999999997E-3</v>
      </c>
      <c r="H529">
        <v>4.0000000000000002E-4</v>
      </c>
      <c r="I529">
        <v>4.7000000000000002E-3</v>
      </c>
      <c r="J529">
        <v>1.4E-3</v>
      </c>
      <c r="K529">
        <v>2.1600000000000001E-2</v>
      </c>
      <c r="L529">
        <v>0.94779999999999998</v>
      </c>
      <c r="M529">
        <v>1.9599999999999999E-2</v>
      </c>
      <c r="N529">
        <v>0.43309999999999998</v>
      </c>
      <c r="O529">
        <v>1.4E-3</v>
      </c>
      <c r="P529">
        <v>0.13769999999999999</v>
      </c>
      <c r="Q529" s="1">
        <v>48731.24</v>
      </c>
      <c r="R529">
        <v>0.30990000000000001</v>
      </c>
      <c r="S529">
        <v>0.15939999999999999</v>
      </c>
      <c r="T529">
        <v>0.53069999999999995</v>
      </c>
      <c r="U529">
        <v>7.77</v>
      </c>
      <c r="V529" s="1">
        <v>67646.75</v>
      </c>
      <c r="W529">
        <v>109.32</v>
      </c>
      <c r="X529" s="1">
        <v>156349.84</v>
      </c>
      <c r="Y529">
        <v>0.86709999999999998</v>
      </c>
      <c r="Z529">
        <v>7.1499999999999994E-2</v>
      </c>
      <c r="AA529">
        <v>6.1400000000000003E-2</v>
      </c>
      <c r="AB529">
        <v>0.13289999999999999</v>
      </c>
      <c r="AC529">
        <v>156.35</v>
      </c>
      <c r="AD529" s="1">
        <v>4091.76</v>
      </c>
      <c r="AE529">
        <v>498.67</v>
      </c>
      <c r="AF529" s="13">
        <v>130934.54</v>
      </c>
      <c r="AG529" s="79" t="s">
        <v>759</v>
      </c>
      <c r="AH529" s="1">
        <v>32406</v>
      </c>
      <c r="AI529" s="1">
        <v>48255.44</v>
      </c>
      <c r="AJ529">
        <v>42.58</v>
      </c>
      <c r="AK529">
        <v>24.7</v>
      </c>
      <c r="AL529">
        <v>30.39</v>
      </c>
      <c r="AM529">
        <v>4.28</v>
      </c>
      <c r="AN529" s="1">
        <v>1338.81</v>
      </c>
      <c r="AO529">
        <v>1.4291</v>
      </c>
      <c r="AP529" s="1">
        <v>1562.45</v>
      </c>
      <c r="AQ529" s="1">
        <v>2198.14</v>
      </c>
      <c r="AR529" s="1">
        <v>6079.12</v>
      </c>
      <c r="AS529">
        <v>524.15</v>
      </c>
      <c r="AT529">
        <v>345.77</v>
      </c>
      <c r="AU529" s="1">
        <v>10709.63</v>
      </c>
      <c r="AV529" s="1">
        <v>6711.95</v>
      </c>
      <c r="AW529">
        <v>0.49399999999999999</v>
      </c>
      <c r="AX529" s="1">
        <v>4690.04</v>
      </c>
      <c r="AY529">
        <v>0.34520000000000001</v>
      </c>
      <c r="AZ529" s="1">
        <v>1390.05</v>
      </c>
      <c r="BA529">
        <v>0.1023</v>
      </c>
      <c r="BB529">
        <v>795.53</v>
      </c>
      <c r="BC529">
        <v>5.8500000000000003E-2</v>
      </c>
      <c r="BD529" s="1">
        <v>13587.57</v>
      </c>
      <c r="BE529" s="1">
        <v>5139.88</v>
      </c>
      <c r="BF529">
        <v>1.7884</v>
      </c>
      <c r="BG529">
        <v>0.50639999999999996</v>
      </c>
      <c r="BH529">
        <v>0.20860000000000001</v>
      </c>
      <c r="BI529">
        <v>0.22589999999999999</v>
      </c>
      <c r="BJ529">
        <v>3.9699999999999999E-2</v>
      </c>
      <c r="BK529">
        <v>1.95E-2</v>
      </c>
    </row>
    <row r="530" spans="1:63" x14ac:dyDescent="0.25">
      <c r="A530" t="s">
        <v>529</v>
      </c>
      <c r="B530">
        <v>46201</v>
      </c>
      <c r="C530">
        <v>90.57</v>
      </c>
      <c r="D530">
        <v>10.71</v>
      </c>
      <c r="E530">
        <v>970.09</v>
      </c>
      <c r="F530">
        <v>936.03</v>
      </c>
      <c r="G530">
        <v>1.8E-3</v>
      </c>
      <c r="H530">
        <v>4.0000000000000002E-4</v>
      </c>
      <c r="I530">
        <v>5.0000000000000001E-3</v>
      </c>
      <c r="J530">
        <v>8.9999999999999998E-4</v>
      </c>
      <c r="K530">
        <v>1.5299999999999999E-2</v>
      </c>
      <c r="L530">
        <v>0.95540000000000003</v>
      </c>
      <c r="M530">
        <v>2.12E-2</v>
      </c>
      <c r="N530">
        <v>0.37009999999999998</v>
      </c>
      <c r="O530">
        <v>8.0000000000000004E-4</v>
      </c>
      <c r="P530">
        <v>0.1348</v>
      </c>
      <c r="Q530" s="1">
        <v>50538.07</v>
      </c>
      <c r="R530">
        <v>0.2984</v>
      </c>
      <c r="S530">
        <v>0.1532</v>
      </c>
      <c r="T530">
        <v>0.5484</v>
      </c>
      <c r="U530">
        <v>8.84</v>
      </c>
      <c r="V530" s="1">
        <v>62367.08</v>
      </c>
      <c r="W530">
        <v>106.23</v>
      </c>
      <c r="X530" s="1">
        <v>142035.59</v>
      </c>
      <c r="Y530">
        <v>0.91569999999999996</v>
      </c>
      <c r="Z530">
        <v>4.4900000000000002E-2</v>
      </c>
      <c r="AA530">
        <v>3.9399999999999998E-2</v>
      </c>
      <c r="AB530">
        <v>8.43E-2</v>
      </c>
      <c r="AC530">
        <v>142.04</v>
      </c>
      <c r="AD530" s="1">
        <v>3335.13</v>
      </c>
      <c r="AE530">
        <v>461.73</v>
      </c>
      <c r="AF530" s="13">
        <v>120818.91</v>
      </c>
      <c r="AG530" s="79" t="s">
        <v>759</v>
      </c>
      <c r="AH530" s="1">
        <v>33421</v>
      </c>
      <c r="AI530" s="1">
        <v>49799.18</v>
      </c>
      <c r="AJ530">
        <v>35.200000000000003</v>
      </c>
      <c r="AK530">
        <v>22.87</v>
      </c>
      <c r="AL530">
        <v>26.23</v>
      </c>
      <c r="AM530">
        <v>4.68</v>
      </c>
      <c r="AN530" s="1">
        <v>1246.6300000000001</v>
      </c>
      <c r="AO530">
        <v>1.3058000000000001</v>
      </c>
      <c r="AP530" s="1">
        <v>1401.87</v>
      </c>
      <c r="AQ530" s="1">
        <v>2072.4</v>
      </c>
      <c r="AR530" s="1">
        <v>5704.36</v>
      </c>
      <c r="AS530">
        <v>424.86</v>
      </c>
      <c r="AT530">
        <v>298.64999999999998</v>
      </c>
      <c r="AU530" s="1">
        <v>9902.14</v>
      </c>
      <c r="AV530" s="1">
        <v>6605.04</v>
      </c>
      <c r="AW530">
        <v>0.53390000000000004</v>
      </c>
      <c r="AX530" s="1">
        <v>3695.09</v>
      </c>
      <c r="AY530">
        <v>0.29870000000000002</v>
      </c>
      <c r="AZ530" s="1">
        <v>1338.61</v>
      </c>
      <c r="BA530">
        <v>0.1082</v>
      </c>
      <c r="BB530">
        <v>732</v>
      </c>
      <c r="BC530">
        <v>5.9200000000000003E-2</v>
      </c>
      <c r="BD530" s="1">
        <v>12370.75</v>
      </c>
      <c r="BE530" s="1">
        <v>5565.69</v>
      </c>
      <c r="BF530">
        <v>1.9471000000000001</v>
      </c>
      <c r="BG530">
        <v>0.51500000000000001</v>
      </c>
      <c r="BH530">
        <v>0.21410000000000001</v>
      </c>
      <c r="BI530">
        <v>0.20849999999999999</v>
      </c>
      <c r="BJ530">
        <v>3.8699999999999998E-2</v>
      </c>
      <c r="BK530">
        <v>2.3699999999999999E-2</v>
      </c>
    </row>
    <row r="531" spans="1:63" x14ac:dyDescent="0.25">
      <c r="A531" t="s">
        <v>530</v>
      </c>
      <c r="B531">
        <v>45922</v>
      </c>
      <c r="C531">
        <v>77.81</v>
      </c>
      <c r="D531">
        <v>13.6</v>
      </c>
      <c r="E531" s="1">
        <v>1058.3499999999999</v>
      </c>
      <c r="F531" s="1">
        <v>1011.25</v>
      </c>
      <c r="G531">
        <v>1.9E-3</v>
      </c>
      <c r="H531">
        <v>2.0000000000000001E-4</v>
      </c>
      <c r="I531">
        <v>8.8000000000000005E-3</v>
      </c>
      <c r="J531">
        <v>1.1000000000000001E-3</v>
      </c>
      <c r="K531">
        <v>8.6999999999999994E-3</v>
      </c>
      <c r="L531">
        <v>0.95799999999999996</v>
      </c>
      <c r="M531">
        <v>2.1299999999999999E-2</v>
      </c>
      <c r="N531">
        <v>0.83079999999999998</v>
      </c>
      <c r="O531">
        <v>2.9999999999999997E-4</v>
      </c>
      <c r="P531">
        <v>0.16439999999999999</v>
      </c>
      <c r="Q531" s="1">
        <v>50372.46</v>
      </c>
      <c r="R531">
        <v>0.2697</v>
      </c>
      <c r="S531">
        <v>0.184</v>
      </c>
      <c r="T531">
        <v>0.54630000000000001</v>
      </c>
      <c r="U531">
        <v>9.0500000000000007</v>
      </c>
      <c r="V531" s="1">
        <v>68074.850000000006</v>
      </c>
      <c r="W531">
        <v>112.15</v>
      </c>
      <c r="X531" s="1">
        <v>78856.070000000007</v>
      </c>
      <c r="Y531">
        <v>0.82769999999999999</v>
      </c>
      <c r="Z531">
        <v>8.4900000000000003E-2</v>
      </c>
      <c r="AA531">
        <v>8.7499999999999994E-2</v>
      </c>
      <c r="AB531">
        <v>0.17230000000000001</v>
      </c>
      <c r="AC531">
        <v>78.86</v>
      </c>
      <c r="AD531" s="1">
        <v>1880.89</v>
      </c>
      <c r="AE531">
        <v>262.77</v>
      </c>
      <c r="AF531" s="13">
        <v>70972.89</v>
      </c>
      <c r="AG531" s="79" t="s">
        <v>759</v>
      </c>
      <c r="AH531" s="1">
        <v>28639</v>
      </c>
      <c r="AI531" s="1">
        <v>41703.599999999999</v>
      </c>
      <c r="AJ531">
        <v>32.57</v>
      </c>
      <c r="AK531">
        <v>23.51</v>
      </c>
      <c r="AL531">
        <v>25.99</v>
      </c>
      <c r="AM531">
        <v>4.29</v>
      </c>
      <c r="AN531" s="1">
        <v>1070.3900000000001</v>
      </c>
      <c r="AO531">
        <v>0.93810000000000004</v>
      </c>
      <c r="AP531" s="1">
        <v>1495.57</v>
      </c>
      <c r="AQ531" s="1">
        <v>2480.27</v>
      </c>
      <c r="AR531" s="1">
        <v>6546.63</v>
      </c>
      <c r="AS531">
        <v>536.37</v>
      </c>
      <c r="AT531">
        <v>325.55</v>
      </c>
      <c r="AU531" s="1">
        <v>11384.39</v>
      </c>
      <c r="AV531" s="1">
        <v>9911.25</v>
      </c>
      <c r="AW531">
        <v>0.6956</v>
      </c>
      <c r="AX531" s="1">
        <v>1744.46</v>
      </c>
      <c r="AY531">
        <v>0.12239999999999999</v>
      </c>
      <c r="AZ531" s="1">
        <v>1044.1600000000001</v>
      </c>
      <c r="BA531">
        <v>7.3300000000000004E-2</v>
      </c>
      <c r="BB531" s="1">
        <v>1548.2</v>
      </c>
      <c r="BC531">
        <v>0.1087</v>
      </c>
      <c r="BD531" s="1">
        <v>14248.06</v>
      </c>
      <c r="BE531" s="1">
        <v>8618.6299999999992</v>
      </c>
      <c r="BF531">
        <v>4.577</v>
      </c>
      <c r="BG531">
        <v>0.496</v>
      </c>
      <c r="BH531">
        <v>0.22639999999999999</v>
      </c>
      <c r="BI531">
        <v>0.21440000000000001</v>
      </c>
      <c r="BJ531">
        <v>4.2500000000000003E-2</v>
      </c>
      <c r="BK531">
        <v>2.06E-2</v>
      </c>
    </row>
    <row r="532" spans="1:63" x14ac:dyDescent="0.25">
      <c r="A532" t="s">
        <v>531</v>
      </c>
      <c r="B532">
        <v>50591</v>
      </c>
      <c r="C532">
        <v>108.81</v>
      </c>
      <c r="D532">
        <v>16.260000000000002</v>
      </c>
      <c r="E532" s="1">
        <v>1769.47</v>
      </c>
      <c r="F532" s="1">
        <v>1682.13</v>
      </c>
      <c r="G532">
        <v>3.8E-3</v>
      </c>
      <c r="H532">
        <v>5.0000000000000001E-4</v>
      </c>
      <c r="I532">
        <v>6.8999999999999999E-3</v>
      </c>
      <c r="J532">
        <v>8.9999999999999998E-4</v>
      </c>
      <c r="K532">
        <v>1.44E-2</v>
      </c>
      <c r="L532">
        <v>0.9526</v>
      </c>
      <c r="M532">
        <v>2.0799999999999999E-2</v>
      </c>
      <c r="N532">
        <v>0.40529999999999999</v>
      </c>
      <c r="O532">
        <v>4.7999999999999996E-3</v>
      </c>
      <c r="P532">
        <v>0.13059999999999999</v>
      </c>
      <c r="Q532" s="1">
        <v>52330.29</v>
      </c>
      <c r="R532">
        <v>0.27429999999999999</v>
      </c>
      <c r="S532">
        <v>0.17599999999999999</v>
      </c>
      <c r="T532">
        <v>0.54969999999999997</v>
      </c>
      <c r="U532">
        <v>11.82</v>
      </c>
      <c r="V532" s="1">
        <v>69361.179999999993</v>
      </c>
      <c r="W532">
        <v>144.19999999999999</v>
      </c>
      <c r="X532" s="1">
        <v>153180.51999999999</v>
      </c>
      <c r="Y532">
        <v>0.81120000000000003</v>
      </c>
      <c r="Z532">
        <v>0.1196</v>
      </c>
      <c r="AA532">
        <v>6.9199999999999998E-2</v>
      </c>
      <c r="AB532">
        <v>0.1888</v>
      </c>
      <c r="AC532">
        <v>153.18</v>
      </c>
      <c r="AD532" s="1">
        <v>4238.2700000000004</v>
      </c>
      <c r="AE532">
        <v>508.7</v>
      </c>
      <c r="AF532" s="13">
        <v>143926.53</v>
      </c>
      <c r="AG532" s="79" t="s">
        <v>759</v>
      </c>
      <c r="AH532" s="1">
        <v>33099</v>
      </c>
      <c r="AI532" s="1">
        <v>51879.95</v>
      </c>
      <c r="AJ532">
        <v>42.37</v>
      </c>
      <c r="AK532">
        <v>25.83</v>
      </c>
      <c r="AL532">
        <v>28.77</v>
      </c>
      <c r="AM532">
        <v>4.38</v>
      </c>
      <c r="AN532" s="1">
        <v>1354.08</v>
      </c>
      <c r="AO532">
        <v>1.0863</v>
      </c>
      <c r="AP532" s="1">
        <v>1271.9000000000001</v>
      </c>
      <c r="AQ532" s="1">
        <v>2063.9299999999998</v>
      </c>
      <c r="AR532" s="1">
        <v>5725.45</v>
      </c>
      <c r="AS532">
        <v>478.21</v>
      </c>
      <c r="AT532">
        <v>250.8</v>
      </c>
      <c r="AU532" s="1">
        <v>9790.2900000000009</v>
      </c>
      <c r="AV532" s="1">
        <v>5339.36</v>
      </c>
      <c r="AW532">
        <v>0.45229999999999998</v>
      </c>
      <c r="AX532" s="1">
        <v>4505.3100000000004</v>
      </c>
      <c r="AY532">
        <v>0.38159999999999999</v>
      </c>
      <c r="AZ532" s="1">
        <v>1192.3399999999999</v>
      </c>
      <c r="BA532">
        <v>0.10100000000000001</v>
      </c>
      <c r="BB532">
        <v>768.04</v>
      </c>
      <c r="BC532">
        <v>6.5100000000000005E-2</v>
      </c>
      <c r="BD532" s="1">
        <v>11805.06</v>
      </c>
      <c r="BE532" s="1">
        <v>4293.91</v>
      </c>
      <c r="BF532">
        <v>1.2015</v>
      </c>
      <c r="BG532">
        <v>0.51929999999999998</v>
      </c>
      <c r="BH532">
        <v>0.21909999999999999</v>
      </c>
      <c r="BI532">
        <v>0.20300000000000001</v>
      </c>
      <c r="BJ532">
        <v>3.7199999999999997E-2</v>
      </c>
      <c r="BK532">
        <v>2.1499999999999998E-2</v>
      </c>
    </row>
    <row r="533" spans="1:63" x14ac:dyDescent="0.25">
      <c r="A533" t="s">
        <v>532</v>
      </c>
      <c r="B533">
        <v>48694</v>
      </c>
      <c r="C533">
        <v>15.29</v>
      </c>
      <c r="D533">
        <v>234.71</v>
      </c>
      <c r="E533" s="1">
        <v>3587.66</v>
      </c>
      <c r="F533" s="1">
        <v>2964.68</v>
      </c>
      <c r="G533">
        <v>6.1999999999999998E-3</v>
      </c>
      <c r="H533">
        <v>5.9999999999999995E-4</v>
      </c>
      <c r="I533">
        <v>0.37930000000000003</v>
      </c>
      <c r="J533">
        <v>1.1000000000000001E-3</v>
      </c>
      <c r="K533">
        <v>7.2499999999999995E-2</v>
      </c>
      <c r="L533">
        <v>0.43780000000000002</v>
      </c>
      <c r="M533">
        <v>0.10249999999999999</v>
      </c>
      <c r="N533">
        <v>0.89449999999999996</v>
      </c>
      <c r="O533">
        <v>2.8000000000000001E-2</v>
      </c>
      <c r="P533">
        <v>0.187</v>
      </c>
      <c r="Q533" s="1">
        <v>54675.75</v>
      </c>
      <c r="R533">
        <v>0.34229999999999999</v>
      </c>
      <c r="S533">
        <v>0.17150000000000001</v>
      </c>
      <c r="T533">
        <v>0.48620000000000002</v>
      </c>
      <c r="U533">
        <v>24.67</v>
      </c>
      <c r="V533" s="1">
        <v>75555.25</v>
      </c>
      <c r="W533">
        <v>142.81</v>
      </c>
      <c r="X533" s="1">
        <v>75542.95</v>
      </c>
      <c r="Y533">
        <v>0.67710000000000004</v>
      </c>
      <c r="Z533">
        <v>0.25900000000000001</v>
      </c>
      <c r="AA533">
        <v>6.3899999999999998E-2</v>
      </c>
      <c r="AB533">
        <v>0.32290000000000002</v>
      </c>
      <c r="AC533">
        <v>75.540000000000006</v>
      </c>
      <c r="AD533" s="1">
        <v>3183.4</v>
      </c>
      <c r="AE533">
        <v>440.25</v>
      </c>
      <c r="AF533" s="13">
        <v>75489.84</v>
      </c>
      <c r="AG533" s="79" t="s">
        <v>759</v>
      </c>
      <c r="AH533" s="1">
        <v>25010</v>
      </c>
      <c r="AI533" s="1">
        <v>38632.870000000003</v>
      </c>
      <c r="AJ533">
        <v>59.35</v>
      </c>
      <c r="AK533">
        <v>39.950000000000003</v>
      </c>
      <c r="AL533">
        <v>45.44</v>
      </c>
      <c r="AM533">
        <v>4.54</v>
      </c>
      <c r="AN533">
        <v>0</v>
      </c>
      <c r="AO533">
        <v>1.1289</v>
      </c>
      <c r="AP533" s="1">
        <v>1720.56</v>
      </c>
      <c r="AQ533" s="1">
        <v>2294.3200000000002</v>
      </c>
      <c r="AR533" s="1">
        <v>6478.03</v>
      </c>
      <c r="AS533">
        <v>713.1</v>
      </c>
      <c r="AT533">
        <v>526.54</v>
      </c>
      <c r="AU533" s="1">
        <v>11732.55</v>
      </c>
      <c r="AV533" s="1">
        <v>9170.39</v>
      </c>
      <c r="AW533">
        <v>0.61370000000000002</v>
      </c>
      <c r="AX533" s="1">
        <v>3277.76</v>
      </c>
      <c r="AY533">
        <v>0.21940000000000001</v>
      </c>
      <c r="AZ533">
        <v>752.51</v>
      </c>
      <c r="BA533">
        <v>5.04E-2</v>
      </c>
      <c r="BB533" s="1">
        <v>1741.39</v>
      </c>
      <c r="BC533">
        <v>0.11650000000000001</v>
      </c>
      <c r="BD533" s="1">
        <v>14942.05</v>
      </c>
      <c r="BE533" s="1">
        <v>5537.55</v>
      </c>
      <c r="BF533">
        <v>2.8315000000000001</v>
      </c>
      <c r="BG533">
        <v>0.48309999999999997</v>
      </c>
      <c r="BH533">
        <v>0.1988</v>
      </c>
      <c r="BI533">
        <v>0.27379999999999999</v>
      </c>
      <c r="BJ533">
        <v>3.0700000000000002E-2</v>
      </c>
      <c r="BK533">
        <v>1.3599999999999999E-2</v>
      </c>
    </row>
    <row r="534" spans="1:63" x14ac:dyDescent="0.25">
      <c r="A534" t="s">
        <v>533</v>
      </c>
      <c r="B534">
        <v>44925</v>
      </c>
      <c r="C534">
        <v>49.67</v>
      </c>
      <c r="D534">
        <v>75.63</v>
      </c>
      <c r="E534" s="1">
        <v>3756.2</v>
      </c>
      <c r="F534" s="1">
        <v>3619.46</v>
      </c>
      <c r="G534">
        <v>1.6899999999999998E-2</v>
      </c>
      <c r="H534">
        <v>6.9999999999999999E-4</v>
      </c>
      <c r="I534">
        <v>5.3400000000000003E-2</v>
      </c>
      <c r="J534">
        <v>1.1999999999999999E-3</v>
      </c>
      <c r="K534">
        <v>4.9099999999999998E-2</v>
      </c>
      <c r="L534">
        <v>0.82779999999999998</v>
      </c>
      <c r="M534">
        <v>5.0900000000000001E-2</v>
      </c>
      <c r="N534">
        <v>0.4037</v>
      </c>
      <c r="O534">
        <v>1.7000000000000001E-2</v>
      </c>
      <c r="P534">
        <v>0.13589999999999999</v>
      </c>
      <c r="Q534" s="1">
        <v>59276.81</v>
      </c>
      <c r="R534">
        <v>0.2646</v>
      </c>
      <c r="S534">
        <v>0.19020000000000001</v>
      </c>
      <c r="T534">
        <v>0.54520000000000002</v>
      </c>
      <c r="U534">
        <v>22.95</v>
      </c>
      <c r="V534" s="1">
        <v>82297.119999999995</v>
      </c>
      <c r="W534">
        <v>159.63</v>
      </c>
      <c r="X534" s="1">
        <v>157217.54999999999</v>
      </c>
      <c r="Y534">
        <v>0.69020000000000004</v>
      </c>
      <c r="Z534">
        <v>0.27179999999999999</v>
      </c>
      <c r="AA534">
        <v>3.7999999999999999E-2</v>
      </c>
      <c r="AB534">
        <v>0.30980000000000002</v>
      </c>
      <c r="AC534">
        <v>157.22</v>
      </c>
      <c r="AD534" s="1">
        <v>6306.64</v>
      </c>
      <c r="AE534">
        <v>698.59</v>
      </c>
      <c r="AF534" s="13">
        <v>158690.01</v>
      </c>
      <c r="AG534" s="79" t="s">
        <v>759</v>
      </c>
      <c r="AH534" s="1">
        <v>33255</v>
      </c>
      <c r="AI534" s="1">
        <v>55553.08</v>
      </c>
      <c r="AJ534">
        <v>60.97</v>
      </c>
      <c r="AK534">
        <v>37.659999999999997</v>
      </c>
      <c r="AL534">
        <v>41.98</v>
      </c>
      <c r="AM534">
        <v>4.63</v>
      </c>
      <c r="AN534" s="1">
        <v>1542.46</v>
      </c>
      <c r="AO534">
        <v>0.99639999999999995</v>
      </c>
      <c r="AP534" s="1">
        <v>1320.1</v>
      </c>
      <c r="AQ534" s="1">
        <v>1783.58</v>
      </c>
      <c r="AR534" s="1">
        <v>6321.73</v>
      </c>
      <c r="AS534">
        <v>612.67999999999995</v>
      </c>
      <c r="AT534">
        <v>282.70999999999998</v>
      </c>
      <c r="AU534" s="1">
        <v>10320.799999999999</v>
      </c>
      <c r="AV534" s="1">
        <v>4268.57</v>
      </c>
      <c r="AW534">
        <v>0.35980000000000001</v>
      </c>
      <c r="AX534" s="1">
        <v>5863.98</v>
      </c>
      <c r="AY534">
        <v>0.49430000000000002</v>
      </c>
      <c r="AZ534">
        <v>947.65</v>
      </c>
      <c r="BA534">
        <v>7.9899999999999999E-2</v>
      </c>
      <c r="BB534">
        <v>782.1</v>
      </c>
      <c r="BC534">
        <v>6.59E-2</v>
      </c>
      <c r="BD534" s="1">
        <v>11862.29</v>
      </c>
      <c r="BE534" s="1">
        <v>2631.35</v>
      </c>
      <c r="BF534">
        <v>0.56620000000000004</v>
      </c>
      <c r="BG534">
        <v>0.56830000000000003</v>
      </c>
      <c r="BH534">
        <v>0.2223</v>
      </c>
      <c r="BI534">
        <v>0.15659999999999999</v>
      </c>
      <c r="BJ534">
        <v>3.1699999999999999E-2</v>
      </c>
      <c r="BK534">
        <v>2.1100000000000001E-2</v>
      </c>
    </row>
    <row r="535" spans="1:63" x14ac:dyDescent="0.25">
      <c r="A535" t="s">
        <v>534</v>
      </c>
      <c r="B535">
        <v>50302</v>
      </c>
      <c r="C535">
        <v>57.67</v>
      </c>
      <c r="D535">
        <v>25.8</v>
      </c>
      <c r="E535" s="1">
        <v>1487.68</v>
      </c>
      <c r="F535" s="1">
        <v>1436.41</v>
      </c>
      <c r="G535">
        <v>5.1999999999999998E-3</v>
      </c>
      <c r="H535">
        <v>2.9999999999999997E-4</v>
      </c>
      <c r="I535">
        <v>7.1000000000000004E-3</v>
      </c>
      <c r="J535">
        <v>1.6999999999999999E-3</v>
      </c>
      <c r="K535">
        <v>1.61E-2</v>
      </c>
      <c r="L535">
        <v>0.94869999999999999</v>
      </c>
      <c r="M535">
        <v>2.0899999999999998E-2</v>
      </c>
      <c r="N535">
        <v>0.31319999999999998</v>
      </c>
      <c r="O535">
        <v>2.8E-3</v>
      </c>
      <c r="P535">
        <v>0.1192</v>
      </c>
      <c r="Q535" s="1">
        <v>52134.76</v>
      </c>
      <c r="R535">
        <v>0.33860000000000001</v>
      </c>
      <c r="S535">
        <v>0.17699999999999999</v>
      </c>
      <c r="T535">
        <v>0.48430000000000001</v>
      </c>
      <c r="U535">
        <v>12</v>
      </c>
      <c r="V535" s="1">
        <v>67303.63</v>
      </c>
      <c r="W535">
        <v>119.46</v>
      </c>
      <c r="X535" s="1">
        <v>157732.66</v>
      </c>
      <c r="Y535">
        <v>0.83050000000000002</v>
      </c>
      <c r="Z535">
        <v>0.1113</v>
      </c>
      <c r="AA535">
        <v>5.8200000000000002E-2</v>
      </c>
      <c r="AB535">
        <v>0.16950000000000001</v>
      </c>
      <c r="AC535">
        <v>157.72999999999999</v>
      </c>
      <c r="AD535" s="1">
        <v>4932.46</v>
      </c>
      <c r="AE535">
        <v>600.51</v>
      </c>
      <c r="AF535" s="13">
        <v>152279.76999999999</v>
      </c>
      <c r="AG535" s="79" t="s">
        <v>759</v>
      </c>
      <c r="AH535" s="1">
        <v>35620</v>
      </c>
      <c r="AI535" s="1">
        <v>56245.29</v>
      </c>
      <c r="AJ535">
        <v>49.01</v>
      </c>
      <c r="AK535">
        <v>29.78</v>
      </c>
      <c r="AL535">
        <v>32.86</v>
      </c>
      <c r="AM535">
        <v>4.8899999999999997</v>
      </c>
      <c r="AN535" s="1">
        <v>1469.04</v>
      </c>
      <c r="AO535">
        <v>1.0253000000000001</v>
      </c>
      <c r="AP535" s="1">
        <v>1319.87</v>
      </c>
      <c r="AQ535" s="1">
        <v>1896.65</v>
      </c>
      <c r="AR535" s="1">
        <v>5698.39</v>
      </c>
      <c r="AS535">
        <v>477.67</v>
      </c>
      <c r="AT535">
        <v>271.72000000000003</v>
      </c>
      <c r="AU535" s="1">
        <v>9664.2900000000009</v>
      </c>
      <c r="AV535" s="1">
        <v>4956.7299999999996</v>
      </c>
      <c r="AW535">
        <v>0.42149999999999999</v>
      </c>
      <c r="AX535" s="1">
        <v>4983.53</v>
      </c>
      <c r="AY535">
        <v>0.42380000000000001</v>
      </c>
      <c r="AZ535" s="1">
        <v>1164.4000000000001</v>
      </c>
      <c r="BA535">
        <v>9.9000000000000005E-2</v>
      </c>
      <c r="BB535">
        <v>655.05999999999995</v>
      </c>
      <c r="BC535">
        <v>5.57E-2</v>
      </c>
      <c r="BD535" s="1">
        <v>11759.71</v>
      </c>
      <c r="BE535" s="1">
        <v>3977.19</v>
      </c>
      <c r="BF535">
        <v>0.91510000000000002</v>
      </c>
      <c r="BG535">
        <v>0.53920000000000001</v>
      </c>
      <c r="BH535">
        <v>0.21640000000000001</v>
      </c>
      <c r="BI535">
        <v>0.19159999999999999</v>
      </c>
      <c r="BJ535">
        <v>3.7100000000000001E-2</v>
      </c>
      <c r="BK535">
        <v>1.5699999999999999E-2</v>
      </c>
    </row>
    <row r="536" spans="1:63" x14ac:dyDescent="0.25">
      <c r="A536" t="s">
        <v>535</v>
      </c>
      <c r="B536">
        <v>49957</v>
      </c>
      <c r="C536">
        <v>72.48</v>
      </c>
      <c r="D536">
        <v>20.46</v>
      </c>
      <c r="E536" s="1">
        <v>1482.98</v>
      </c>
      <c r="F536" s="1">
        <v>1465.81</v>
      </c>
      <c r="G536">
        <v>3.5999999999999999E-3</v>
      </c>
      <c r="H536">
        <v>6.9999999999999999E-4</v>
      </c>
      <c r="I536">
        <v>5.7000000000000002E-3</v>
      </c>
      <c r="J536">
        <v>1.2999999999999999E-3</v>
      </c>
      <c r="K536">
        <v>1.1599999999999999E-2</v>
      </c>
      <c r="L536">
        <v>0.95899999999999996</v>
      </c>
      <c r="M536">
        <v>1.7999999999999999E-2</v>
      </c>
      <c r="N536">
        <v>0.30559999999999998</v>
      </c>
      <c r="O536">
        <v>1.1999999999999999E-3</v>
      </c>
      <c r="P536">
        <v>0.11840000000000001</v>
      </c>
      <c r="Q536" s="1">
        <v>53023.06</v>
      </c>
      <c r="R536">
        <v>0.31409999999999999</v>
      </c>
      <c r="S536">
        <v>0.17760000000000001</v>
      </c>
      <c r="T536">
        <v>0.50829999999999997</v>
      </c>
      <c r="U536">
        <v>11.06</v>
      </c>
      <c r="V536" s="1">
        <v>71035.7</v>
      </c>
      <c r="W536">
        <v>129.72999999999999</v>
      </c>
      <c r="X536" s="1">
        <v>141441.4</v>
      </c>
      <c r="Y536">
        <v>0.85870000000000002</v>
      </c>
      <c r="Z536">
        <v>7.6799999999999993E-2</v>
      </c>
      <c r="AA536">
        <v>6.4500000000000002E-2</v>
      </c>
      <c r="AB536">
        <v>0.14130000000000001</v>
      </c>
      <c r="AC536">
        <v>141.44</v>
      </c>
      <c r="AD536" s="1">
        <v>4152.07</v>
      </c>
      <c r="AE536">
        <v>529.52</v>
      </c>
      <c r="AF536" s="13">
        <v>134152.68</v>
      </c>
      <c r="AG536" s="79" t="s">
        <v>759</v>
      </c>
      <c r="AH536" s="1">
        <v>35047</v>
      </c>
      <c r="AI536" s="1">
        <v>55320.19</v>
      </c>
      <c r="AJ536">
        <v>45.51</v>
      </c>
      <c r="AK536">
        <v>28.3</v>
      </c>
      <c r="AL536">
        <v>31.98</v>
      </c>
      <c r="AM536">
        <v>4.82</v>
      </c>
      <c r="AN536" s="1">
        <v>1347.92</v>
      </c>
      <c r="AO536">
        <v>1.0265</v>
      </c>
      <c r="AP536" s="1">
        <v>1289.48</v>
      </c>
      <c r="AQ536" s="1">
        <v>1883.85</v>
      </c>
      <c r="AR536" s="1">
        <v>5563.95</v>
      </c>
      <c r="AS536">
        <v>446.59</v>
      </c>
      <c r="AT536">
        <v>295.66000000000003</v>
      </c>
      <c r="AU536" s="1">
        <v>9479.52</v>
      </c>
      <c r="AV536" s="1">
        <v>5458.64</v>
      </c>
      <c r="AW536">
        <v>0.48180000000000001</v>
      </c>
      <c r="AX536" s="1">
        <v>4126.78</v>
      </c>
      <c r="AY536">
        <v>0.36430000000000001</v>
      </c>
      <c r="AZ536" s="1">
        <v>1138.06</v>
      </c>
      <c r="BA536">
        <v>0.10050000000000001</v>
      </c>
      <c r="BB536">
        <v>605.41999999999996</v>
      </c>
      <c r="BC536">
        <v>5.3400000000000003E-2</v>
      </c>
      <c r="BD536" s="1">
        <v>11328.9</v>
      </c>
      <c r="BE536" s="1">
        <v>4731.71</v>
      </c>
      <c r="BF536">
        <v>1.2532000000000001</v>
      </c>
      <c r="BG536">
        <v>0.54820000000000002</v>
      </c>
      <c r="BH536">
        <v>0.2223</v>
      </c>
      <c r="BI536">
        <v>0.16919999999999999</v>
      </c>
      <c r="BJ536">
        <v>3.9399999999999998E-2</v>
      </c>
      <c r="BK536">
        <v>2.0899999999999998E-2</v>
      </c>
    </row>
    <row r="537" spans="1:63" x14ac:dyDescent="0.25">
      <c r="A537" t="s">
        <v>536</v>
      </c>
      <c r="B537">
        <v>49296</v>
      </c>
      <c r="C537">
        <v>96.9</v>
      </c>
      <c r="D537">
        <v>10.14</v>
      </c>
      <c r="E537">
        <v>982.48</v>
      </c>
      <c r="F537">
        <v>946.93</v>
      </c>
      <c r="G537">
        <v>2.0999999999999999E-3</v>
      </c>
      <c r="H537">
        <v>5.9999999999999995E-4</v>
      </c>
      <c r="I537">
        <v>4.1000000000000003E-3</v>
      </c>
      <c r="J537">
        <v>8.9999999999999998E-4</v>
      </c>
      <c r="K537">
        <v>9.7000000000000003E-3</v>
      </c>
      <c r="L537">
        <v>0.96889999999999998</v>
      </c>
      <c r="M537">
        <v>1.3599999999999999E-2</v>
      </c>
      <c r="N537">
        <v>0.41499999999999998</v>
      </c>
      <c r="O537">
        <v>5.9999999999999995E-4</v>
      </c>
      <c r="P537">
        <v>0.13789999999999999</v>
      </c>
      <c r="Q537" s="1">
        <v>49840.62</v>
      </c>
      <c r="R537">
        <v>0.2863</v>
      </c>
      <c r="S537">
        <v>0.1542</v>
      </c>
      <c r="T537">
        <v>0.5595</v>
      </c>
      <c r="U537">
        <v>7.93</v>
      </c>
      <c r="V537" s="1">
        <v>63674.13</v>
      </c>
      <c r="W537">
        <v>119.23</v>
      </c>
      <c r="X537" s="1">
        <v>137538.4</v>
      </c>
      <c r="Y537">
        <v>0.87470000000000003</v>
      </c>
      <c r="Z537">
        <v>6.08E-2</v>
      </c>
      <c r="AA537">
        <v>6.4500000000000002E-2</v>
      </c>
      <c r="AB537">
        <v>0.12529999999999999</v>
      </c>
      <c r="AC537">
        <v>137.54</v>
      </c>
      <c r="AD537" s="1">
        <v>3497.83</v>
      </c>
      <c r="AE537">
        <v>455.44</v>
      </c>
      <c r="AF537" s="13">
        <v>119026.94</v>
      </c>
      <c r="AG537" s="79" t="s">
        <v>759</v>
      </c>
      <c r="AH537" s="1">
        <v>32587</v>
      </c>
      <c r="AI537" s="1">
        <v>48936.72</v>
      </c>
      <c r="AJ537">
        <v>38.869999999999997</v>
      </c>
      <c r="AK537">
        <v>24.04</v>
      </c>
      <c r="AL537">
        <v>27.17</v>
      </c>
      <c r="AM537">
        <v>4.2699999999999996</v>
      </c>
      <c r="AN537" s="1">
        <v>1260.7</v>
      </c>
      <c r="AO537">
        <v>1.1380999999999999</v>
      </c>
      <c r="AP537" s="1">
        <v>1405.19</v>
      </c>
      <c r="AQ537" s="1">
        <v>2119.7800000000002</v>
      </c>
      <c r="AR537" s="1">
        <v>5615.42</v>
      </c>
      <c r="AS537">
        <v>456.01</v>
      </c>
      <c r="AT537">
        <v>305.19</v>
      </c>
      <c r="AU537" s="1">
        <v>9901.58</v>
      </c>
      <c r="AV537" s="1">
        <v>6663.24</v>
      </c>
      <c r="AW537">
        <v>0.53879999999999995</v>
      </c>
      <c r="AX537" s="1">
        <v>3556.81</v>
      </c>
      <c r="AY537">
        <v>0.28760000000000002</v>
      </c>
      <c r="AZ537" s="1">
        <v>1302.5899999999999</v>
      </c>
      <c r="BA537">
        <v>0.1053</v>
      </c>
      <c r="BB537">
        <v>844.42</v>
      </c>
      <c r="BC537">
        <v>6.83E-2</v>
      </c>
      <c r="BD537" s="1">
        <v>12367.05</v>
      </c>
      <c r="BE537" s="1">
        <v>5668.3</v>
      </c>
      <c r="BF537">
        <v>1.9208000000000001</v>
      </c>
      <c r="BG537">
        <v>0.50649999999999995</v>
      </c>
      <c r="BH537">
        <v>0.22020000000000001</v>
      </c>
      <c r="BI537">
        <v>0.2165</v>
      </c>
      <c r="BJ537">
        <v>3.7100000000000001E-2</v>
      </c>
      <c r="BK537">
        <v>1.9699999999999999E-2</v>
      </c>
    </row>
    <row r="538" spans="1:63" x14ac:dyDescent="0.25">
      <c r="A538" t="s">
        <v>537</v>
      </c>
      <c r="B538">
        <v>50070</v>
      </c>
      <c r="C538">
        <v>31</v>
      </c>
      <c r="D538">
        <v>125.75</v>
      </c>
      <c r="E538" s="1">
        <v>3898.12</v>
      </c>
      <c r="F538" s="1">
        <v>3747.53</v>
      </c>
      <c r="G538">
        <v>4.3299999999999998E-2</v>
      </c>
      <c r="H538">
        <v>8.9999999999999998E-4</v>
      </c>
      <c r="I538">
        <v>9.5500000000000002E-2</v>
      </c>
      <c r="J538">
        <v>1E-3</v>
      </c>
      <c r="K538">
        <v>4.4600000000000001E-2</v>
      </c>
      <c r="L538">
        <v>0.76739999999999997</v>
      </c>
      <c r="M538">
        <v>4.7300000000000002E-2</v>
      </c>
      <c r="N538">
        <v>0.22589999999999999</v>
      </c>
      <c r="O538">
        <v>2.4899999999999999E-2</v>
      </c>
      <c r="P538">
        <v>0.1157</v>
      </c>
      <c r="Q538" s="1">
        <v>64215.3</v>
      </c>
      <c r="R538">
        <v>0.23300000000000001</v>
      </c>
      <c r="S538">
        <v>0.20610000000000001</v>
      </c>
      <c r="T538">
        <v>0.56089999999999995</v>
      </c>
      <c r="U538">
        <v>24.49</v>
      </c>
      <c r="V538" s="1">
        <v>82660.210000000006</v>
      </c>
      <c r="W538">
        <v>156.63999999999999</v>
      </c>
      <c r="X538" s="1">
        <v>200172.63</v>
      </c>
      <c r="Y538">
        <v>0.73860000000000003</v>
      </c>
      <c r="Z538">
        <v>0.2281</v>
      </c>
      <c r="AA538">
        <v>3.3300000000000003E-2</v>
      </c>
      <c r="AB538">
        <v>0.26140000000000002</v>
      </c>
      <c r="AC538">
        <v>200.17</v>
      </c>
      <c r="AD538" s="1">
        <v>8044.2</v>
      </c>
      <c r="AE538">
        <v>901.52</v>
      </c>
      <c r="AF538" s="13">
        <v>211966.93</v>
      </c>
      <c r="AG538" s="79" t="s">
        <v>759</v>
      </c>
      <c r="AH538" s="1">
        <v>44251</v>
      </c>
      <c r="AI538" s="1">
        <v>79599.27</v>
      </c>
      <c r="AJ538">
        <v>64.42</v>
      </c>
      <c r="AK538">
        <v>39.14</v>
      </c>
      <c r="AL538">
        <v>41.72</v>
      </c>
      <c r="AM538">
        <v>4.88</v>
      </c>
      <c r="AN538" s="1">
        <v>1189.32</v>
      </c>
      <c r="AO538">
        <v>0.74370000000000003</v>
      </c>
      <c r="AP538" s="1">
        <v>1360.28</v>
      </c>
      <c r="AQ538" s="1">
        <v>2071.1</v>
      </c>
      <c r="AR538" s="1">
        <v>6478.33</v>
      </c>
      <c r="AS538">
        <v>701.7</v>
      </c>
      <c r="AT538">
        <v>324.27999999999997</v>
      </c>
      <c r="AU538" s="1">
        <v>10935.69</v>
      </c>
      <c r="AV538" s="1">
        <v>3425.56</v>
      </c>
      <c r="AW538">
        <v>0.28000000000000003</v>
      </c>
      <c r="AX538" s="1">
        <v>7385.37</v>
      </c>
      <c r="AY538">
        <v>0.60370000000000001</v>
      </c>
      <c r="AZ538">
        <v>918.42</v>
      </c>
      <c r="BA538">
        <v>7.51E-2</v>
      </c>
      <c r="BB538">
        <v>504.44</v>
      </c>
      <c r="BC538">
        <v>4.1200000000000001E-2</v>
      </c>
      <c r="BD538" s="1">
        <v>12233.78</v>
      </c>
      <c r="BE538" s="1">
        <v>1665.55</v>
      </c>
      <c r="BF538">
        <v>0.2195</v>
      </c>
      <c r="BG538">
        <v>0.57840000000000003</v>
      </c>
      <c r="BH538">
        <v>0.2135</v>
      </c>
      <c r="BI538">
        <v>0.1585</v>
      </c>
      <c r="BJ538">
        <v>3.3700000000000001E-2</v>
      </c>
      <c r="BK538">
        <v>1.5900000000000001E-2</v>
      </c>
    </row>
    <row r="539" spans="1:63" x14ac:dyDescent="0.25">
      <c r="A539" t="s">
        <v>538</v>
      </c>
      <c r="B539">
        <v>46011</v>
      </c>
      <c r="C539">
        <v>92.86</v>
      </c>
      <c r="D539">
        <v>13.96</v>
      </c>
      <c r="E539" s="1">
        <v>1296.49</v>
      </c>
      <c r="F539" s="1">
        <v>1296.99</v>
      </c>
      <c r="G539">
        <v>2.5000000000000001E-3</v>
      </c>
      <c r="H539">
        <v>5.0000000000000001E-4</v>
      </c>
      <c r="I539">
        <v>3.3999999999999998E-3</v>
      </c>
      <c r="J539">
        <v>8.9999999999999998E-4</v>
      </c>
      <c r="K539">
        <v>7.4999999999999997E-3</v>
      </c>
      <c r="L539">
        <v>0.97489999999999999</v>
      </c>
      <c r="M539">
        <v>1.0200000000000001E-2</v>
      </c>
      <c r="N539">
        <v>0.3886</v>
      </c>
      <c r="O539">
        <v>8.9999999999999998E-4</v>
      </c>
      <c r="P539">
        <v>0.12770000000000001</v>
      </c>
      <c r="Q539" s="1">
        <v>52261.440000000002</v>
      </c>
      <c r="R539">
        <v>0.23780000000000001</v>
      </c>
      <c r="S539">
        <v>0.1865</v>
      </c>
      <c r="T539">
        <v>0.5756</v>
      </c>
      <c r="U539">
        <v>11.03</v>
      </c>
      <c r="V539" s="1">
        <v>61371.85</v>
      </c>
      <c r="W539">
        <v>113.69</v>
      </c>
      <c r="X539" s="1">
        <v>138968.9</v>
      </c>
      <c r="Y539">
        <v>0.80379999999999996</v>
      </c>
      <c r="Z539">
        <v>0.11360000000000001</v>
      </c>
      <c r="AA539">
        <v>8.2600000000000007E-2</v>
      </c>
      <c r="AB539">
        <v>0.19620000000000001</v>
      </c>
      <c r="AC539">
        <v>138.97</v>
      </c>
      <c r="AD539" s="1">
        <v>3942.75</v>
      </c>
      <c r="AE539">
        <v>486.28</v>
      </c>
      <c r="AF539" s="13">
        <v>122352.58</v>
      </c>
      <c r="AG539" s="79" t="s">
        <v>759</v>
      </c>
      <c r="AH539" s="1">
        <v>32863</v>
      </c>
      <c r="AI539" s="1">
        <v>51504.91</v>
      </c>
      <c r="AJ539">
        <v>43.25</v>
      </c>
      <c r="AK539">
        <v>27.5</v>
      </c>
      <c r="AL539">
        <v>30.66</v>
      </c>
      <c r="AM539">
        <v>4.71</v>
      </c>
      <c r="AN539" s="1">
        <v>1364.91</v>
      </c>
      <c r="AO539">
        <v>1.0173000000000001</v>
      </c>
      <c r="AP539" s="1">
        <v>1304.25</v>
      </c>
      <c r="AQ539" s="1">
        <v>2037.39</v>
      </c>
      <c r="AR539" s="1">
        <v>5680.69</v>
      </c>
      <c r="AS539">
        <v>445.7</v>
      </c>
      <c r="AT539">
        <v>275.85000000000002</v>
      </c>
      <c r="AU539" s="1">
        <v>9743.8799999999992</v>
      </c>
      <c r="AV539" s="1">
        <v>5909.94</v>
      </c>
      <c r="AW539">
        <v>0.50729999999999997</v>
      </c>
      <c r="AX539" s="1">
        <v>3655.85</v>
      </c>
      <c r="AY539">
        <v>0.31380000000000002</v>
      </c>
      <c r="AZ539" s="1">
        <v>1354.72</v>
      </c>
      <c r="BA539">
        <v>0.1163</v>
      </c>
      <c r="BB539">
        <v>730.11</v>
      </c>
      <c r="BC539">
        <v>6.2700000000000006E-2</v>
      </c>
      <c r="BD539" s="1">
        <v>11650.62</v>
      </c>
      <c r="BE539" s="1">
        <v>5249.4</v>
      </c>
      <c r="BF539">
        <v>1.5548999999999999</v>
      </c>
      <c r="BG539">
        <v>0.5232</v>
      </c>
      <c r="BH539">
        <v>0.2261</v>
      </c>
      <c r="BI539">
        <v>0.19259999999999999</v>
      </c>
      <c r="BJ539">
        <v>3.8100000000000002E-2</v>
      </c>
      <c r="BK539">
        <v>0.02</v>
      </c>
    </row>
    <row r="540" spans="1:63" x14ac:dyDescent="0.25">
      <c r="A540" t="s">
        <v>539</v>
      </c>
      <c r="B540">
        <v>49536</v>
      </c>
      <c r="C540">
        <v>61.52</v>
      </c>
      <c r="D540">
        <v>34.43</v>
      </c>
      <c r="E540" s="1">
        <v>2118.5500000000002</v>
      </c>
      <c r="F540" s="1">
        <v>2130.31</v>
      </c>
      <c r="G540">
        <v>5.1999999999999998E-3</v>
      </c>
      <c r="H540">
        <v>1.2999999999999999E-3</v>
      </c>
      <c r="I540">
        <v>1.5100000000000001E-2</v>
      </c>
      <c r="J540">
        <v>1.4E-3</v>
      </c>
      <c r="K540">
        <v>5.11E-2</v>
      </c>
      <c r="L540">
        <v>0.89390000000000003</v>
      </c>
      <c r="M540">
        <v>3.2000000000000001E-2</v>
      </c>
      <c r="N540">
        <v>0.43769999999999998</v>
      </c>
      <c r="O540">
        <v>1.0699999999999999E-2</v>
      </c>
      <c r="P540">
        <v>0.14030000000000001</v>
      </c>
      <c r="Q540" s="1">
        <v>55217.19</v>
      </c>
      <c r="R540">
        <v>0.27079999999999999</v>
      </c>
      <c r="S540">
        <v>0.17380000000000001</v>
      </c>
      <c r="T540">
        <v>0.5554</v>
      </c>
      <c r="U540">
        <v>14.43</v>
      </c>
      <c r="V540" s="1">
        <v>72409.820000000007</v>
      </c>
      <c r="W540">
        <v>142.52000000000001</v>
      </c>
      <c r="X540" s="1">
        <v>127816.67</v>
      </c>
      <c r="Y540">
        <v>0.83579999999999999</v>
      </c>
      <c r="Z540">
        <v>0.1275</v>
      </c>
      <c r="AA540">
        <v>3.6600000000000001E-2</v>
      </c>
      <c r="AB540">
        <v>0.16420000000000001</v>
      </c>
      <c r="AC540">
        <v>127.82</v>
      </c>
      <c r="AD540" s="1">
        <v>3957.61</v>
      </c>
      <c r="AE540">
        <v>546.71</v>
      </c>
      <c r="AF540" s="13">
        <v>119083.31</v>
      </c>
      <c r="AG540" s="79" t="s">
        <v>759</v>
      </c>
      <c r="AH540" s="1">
        <v>33122</v>
      </c>
      <c r="AI540" s="1">
        <v>50642.04</v>
      </c>
      <c r="AJ540">
        <v>47.46</v>
      </c>
      <c r="AK540">
        <v>28.83</v>
      </c>
      <c r="AL540">
        <v>34.49</v>
      </c>
      <c r="AM540">
        <v>4.07</v>
      </c>
      <c r="AN540">
        <v>894.63</v>
      </c>
      <c r="AO540">
        <v>0.96540000000000004</v>
      </c>
      <c r="AP540" s="1">
        <v>1219.94</v>
      </c>
      <c r="AQ540" s="1">
        <v>1804.33</v>
      </c>
      <c r="AR540" s="1">
        <v>5853.87</v>
      </c>
      <c r="AS540">
        <v>582.66</v>
      </c>
      <c r="AT540">
        <v>264.88</v>
      </c>
      <c r="AU540" s="1">
        <v>9725.67</v>
      </c>
      <c r="AV540" s="1">
        <v>5619.91</v>
      </c>
      <c r="AW540">
        <v>0.48609999999999998</v>
      </c>
      <c r="AX540" s="1">
        <v>3717.22</v>
      </c>
      <c r="AY540">
        <v>0.32150000000000001</v>
      </c>
      <c r="AZ540" s="1">
        <v>1413.97</v>
      </c>
      <c r="BA540">
        <v>0.12230000000000001</v>
      </c>
      <c r="BB540">
        <v>811.07</v>
      </c>
      <c r="BC540">
        <v>7.0099999999999996E-2</v>
      </c>
      <c r="BD540" s="1">
        <v>11562.17</v>
      </c>
      <c r="BE540" s="1">
        <v>4974.8</v>
      </c>
      <c r="BF540">
        <v>1.4197</v>
      </c>
      <c r="BG540">
        <v>0.53349999999999997</v>
      </c>
      <c r="BH540">
        <v>0.22850000000000001</v>
      </c>
      <c r="BI540">
        <v>0.18590000000000001</v>
      </c>
      <c r="BJ540">
        <v>3.6400000000000002E-2</v>
      </c>
      <c r="BK540">
        <v>1.5599999999999999E-2</v>
      </c>
    </row>
    <row r="541" spans="1:63" x14ac:dyDescent="0.25">
      <c r="A541" t="s">
        <v>540</v>
      </c>
      <c r="B541">
        <v>46458</v>
      </c>
      <c r="C541">
        <v>93.24</v>
      </c>
      <c r="D541">
        <v>13.48</v>
      </c>
      <c r="E541" s="1">
        <v>1257.06</v>
      </c>
      <c r="F541" s="1">
        <v>1229.45</v>
      </c>
      <c r="G541">
        <v>2.5999999999999999E-3</v>
      </c>
      <c r="H541">
        <v>5.9999999999999995E-4</v>
      </c>
      <c r="I541">
        <v>4.8999999999999998E-3</v>
      </c>
      <c r="J541">
        <v>1.1999999999999999E-3</v>
      </c>
      <c r="K541">
        <v>1.04E-2</v>
      </c>
      <c r="L541">
        <v>0.96709999999999996</v>
      </c>
      <c r="M541">
        <v>1.3299999999999999E-2</v>
      </c>
      <c r="N541">
        <v>0.40579999999999999</v>
      </c>
      <c r="O541">
        <v>1E-3</v>
      </c>
      <c r="P541">
        <v>0.12859999999999999</v>
      </c>
      <c r="Q541" s="1">
        <v>51080.22</v>
      </c>
      <c r="R541">
        <v>0.28270000000000001</v>
      </c>
      <c r="S541">
        <v>0.15890000000000001</v>
      </c>
      <c r="T541">
        <v>0.55840000000000001</v>
      </c>
      <c r="U541">
        <v>9.67</v>
      </c>
      <c r="V541" s="1">
        <v>67370.33</v>
      </c>
      <c r="W541">
        <v>125.37</v>
      </c>
      <c r="X541" s="1">
        <v>132938.59</v>
      </c>
      <c r="Y541">
        <v>0.8589</v>
      </c>
      <c r="Z541">
        <v>7.4700000000000003E-2</v>
      </c>
      <c r="AA541">
        <v>6.6400000000000001E-2</v>
      </c>
      <c r="AB541">
        <v>0.1411</v>
      </c>
      <c r="AC541">
        <v>132.94</v>
      </c>
      <c r="AD541" s="1">
        <v>3669.85</v>
      </c>
      <c r="AE541">
        <v>488.14</v>
      </c>
      <c r="AF541" s="13">
        <v>120986.17</v>
      </c>
      <c r="AG541" s="79" t="s">
        <v>759</v>
      </c>
      <c r="AH541" s="1">
        <v>33101</v>
      </c>
      <c r="AI541" s="1">
        <v>48952.04</v>
      </c>
      <c r="AJ541">
        <v>41.53</v>
      </c>
      <c r="AK541">
        <v>26.03</v>
      </c>
      <c r="AL541">
        <v>29.93</v>
      </c>
      <c r="AM541">
        <v>4.8600000000000003</v>
      </c>
      <c r="AN541" s="1">
        <v>1263.8900000000001</v>
      </c>
      <c r="AO541">
        <v>1.1395</v>
      </c>
      <c r="AP541" s="1">
        <v>1340.34</v>
      </c>
      <c r="AQ541" s="1">
        <v>2078.14</v>
      </c>
      <c r="AR541" s="1">
        <v>5580.23</v>
      </c>
      <c r="AS541">
        <v>487.49</v>
      </c>
      <c r="AT541">
        <v>321.45999999999998</v>
      </c>
      <c r="AU541" s="1">
        <v>9807.65</v>
      </c>
      <c r="AV541" s="1">
        <v>6200.35</v>
      </c>
      <c r="AW541">
        <v>0.52500000000000002</v>
      </c>
      <c r="AX541" s="1">
        <v>3600.13</v>
      </c>
      <c r="AY541">
        <v>0.30480000000000002</v>
      </c>
      <c r="AZ541" s="1">
        <v>1235.74</v>
      </c>
      <c r="BA541">
        <v>0.1046</v>
      </c>
      <c r="BB541">
        <v>773.48</v>
      </c>
      <c r="BC541">
        <v>6.5500000000000003E-2</v>
      </c>
      <c r="BD541" s="1">
        <v>11809.69</v>
      </c>
      <c r="BE541" s="1">
        <v>5371.01</v>
      </c>
      <c r="BF541">
        <v>1.8134999999999999</v>
      </c>
      <c r="BG541">
        <v>0.5232</v>
      </c>
      <c r="BH541">
        <v>0.21959999999999999</v>
      </c>
      <c r="BI541">
        <v>0.1968</v>
      </c>
      <c r="BJ541">
        <v>3.8600000000000002E-2</v>
      </c>
      <c r="BK541">
        <v>2.18E-2</v>
      </c>
    </row>
    <row r="542" spans="1:63" x14ac:dyDescent="0.25">
      <c r="A542" t="s">
        <v>541</v>
      </c>
      <c r="B542">
        <v>44933</v>
      </c>
      <c r="C542">
        <v>27.81</v>
      </c>
      <c r="D542">
        <v>172.89</v>
      </c>
      <c r="E542" s="1">
        <v>4807.88</v>
      </c>
      <c r="F542" s="1">
        <v>4736.22</v>
      </c>
      <c r="G542">
        <v>7.2700000000000001E-2</v>
      </c>
      <c r="H542">
        <v>8.0000000000000004E-4</v>
      </c>
      <c r="I542">
        <v>2.9000000000000001E-2</v>
      </c>
      <c r="J542">
        <v>1.1000000000000001E-3</v>
      </c>
      <c r="K542">
        <v>3.2099999999999997E-2</v>
      </c>
      <c r="L542">
        <v>0.82699999999999996</v>
      </c>
      <c r="M542">
        <v>3.73E-2</v>
      </c>
      <c r="N542">
        <v>8.3099999999999993E-2</v>
      </c>
      <c r="O542">
        <v>1.7399999999999999E-2</v>
      </c>
      <c r="P542">
        <v>0.1051</v>
      </c>
      <c r="Q542" s="1">
        <v>67687.509999999995</v>
      </c>
      <c r="R542">
        <v>0.23380000000000001</v>
      </c>
      <c r="S542">
        <v>0.1946</v>
      </c>
      <c r="T542">
        <v>0.5716</v>
      </c>
      <c r="U542">
        <v>24.84</v>
      </c>
      <c r="V542" s="1">
        <v>90056.28</v>
      </c>
      <c r="W542">
        <v>191.86</v>
      </c>
      <c r="X542" s="1">
        <v>212856.12</v>
      </c>
      <c r="Y542">
        <v>0.84119999999999995</v>
      </c>
      <c r="Z542">
        <v>0.1333</v>
      </c>
      <c r="AA542">
        <v>2.5499999999999998E-2</v>
      </c>
      <c r="AB542">
        <v>0.1588</v>
      </c>
      <c r="AC542">
        <v>212.86</v>
      </c>
      <c r="AD542" s="1">
        <v>8985.98</v>
      </c>
      <c r="AE542" s="1">
        <v>1068.44</v>
      </c>
      <c r="AF542" s="13">
        <v>256460.98</v>
      </c>
      <c r="AG542" s="79" t="s">
        <v>759</v>
      </c>
      <c r="AH542" s="1">
        <v>58879</v>
      </c>
      <c r="AI542" s="1">
        <v>126380.7</v>
      </c>
      <c r="AJ542">
        <v>77.14</v>
      </c>
      <c r="AK542">
        <v>41.38</v>
      </c>
      <c r="AL542">
        <v>49.72</v>
      </c>
      <c r="AM542">
        <v>4.99</v>
      </c>
      <c r="AN542" s="1">
        <v>1843.22</v>
      </c>
      <c r="AO542">
        <v>0.57689999999999997</v>
      </c>
      <c r="AP542" s="1">
        <v>1321.56</v>
      </c>
      <c r="AQ542" s="1">
        <v>1878.33</v>
      </c>
      <c r="AR542" s="1">
        <v>6935.65</v>
      </c>
      <c r="AS542">
        <v>669.09</v>
      </c>
      <c r="AT542">
        <v>387.28</v>
      </c>
      <c r="AU542" s="1">
        <v>11191.91</v>
      </c>
      <c r="AV542" s="1">
        <v>2772.51</v>
      </c>
      <c r="AW542">
        <v>0.2291</v>
      </c>
      <c r="AX542" s="1">
        <v>7887.93</v>
      </c>
      <c r="AY542">
        <v>0.65169999999999995</v>
      </c>
      <c r="AZ542" s="1">
        <v>1153.56</v>
      </c>
      <c r="BA542">
        <v>9.5299999999999996E-2</v>
      </c>
      <c r="BB542">
        <v>290.38</v>
      </c>
      <c r="BC542">
        <v>2.4E-2</v>
      </c>
      <c r="BD542" s="1">
        <v>12104.37</v>
      </c>
      <c r="BE542" s="1">
        <v>1371.19</v>
      </c>
      <c r="BF542">
        <v>0.12509999999999999</v>
      </c>
      <c r="BG542">
        <v>0.59219999999999995</v>
      </c>
      <c r="BH542">
        <v>0.22289999999999999</v>
      </c>
      <c r="BI542">
        <v>0.1231</v>
      </c>
      <c r="BJ542">
        <v>3.4500000000000003E-2</v>
      </c>
      <c r="BK542">
        <v>2.7199999999999998E-2</v>
      </c>
    </row>
    <row r="543" spans="1:63" x14ac:dyDescent="0.25">
      <c r="A543" t="s">
        <v>542</v>
      </c>
      <c r="B543">
        <v>45625</v>
      </c>
      <c r="C543">
        <v>109.57</v>
      </c>
      <c r="D543">
        <v>15.37</v>
      </c>
      <c r="E543" s="1">
        <v>1683.72</v>
      </c>
      <c r="F543" s="1">
        <v>1625.86</v>
      </c>
      <c r="G543">
        <v>4.8999999999999998E-3</v>
      </c>
      <c r="H543">
        <v>1.1000000000000001E-3</v>
      </c>
      <c r="I543">
        <v>8.9999999999999993E-3</v>
      </c>
      <c r="J543">
        <v>1.4E-3</v>
      </c>
      <c r="K543">
        <v>3.6499999999999998E-2</v>
      </c>
      <c r="L543">
        <v>0.91839999999999999</v>
      </c>
      <c r="M543">
        <v>2.87E-2</v>
      </c>
      <c r="N543">
        <v>0.39889999999999998</v>
      </c>
      <c r="O543">
        <v>4.1000000000000003E-3</v>
      </c>
      <c r="P543">
        <v>0.1376</v>
      </c>
      <c r="Q543" s="1">
        <v>53857.59</v>
      </c>
      <c r="R543">
        <v>0.24390000000000001</v>
      </c>
      <c r="S543">
        <v>0.157</v>
      </c>
      <c r="T543">
        <v>0.59909999999999997</v>
      </c>
      <c r="U543">
        <v>12.2</v>
      </c>
      <c r="V543" s="1">
        <v>70891.69</v>
      </c>
      <c r="W543">
        <v>133.88</v>
      </c>
      <c r="X543" s="1">
        <v>155590.26999999999</v>
      </c>
      <c r="Y543">
        <v>0.80189999999999995</v>
      </c>
      <c r="Z543">
        <v>0.1525</v>
      </c>
      <c r="AA543">
        <v>4.5600000000000002E-2</v>
      </c>
      <c r="AB543">
        <v>0.1981</v>
      </c>
      <c r="AC543">
        <v>155.59</v>
      </c>
      <c r="AD543" s="1">
        <v>4466.8999999999996</v>
      </c>
      <c r="AE543">
        <v>548.82000000000005</v>
      </c>
      <c r="AF543" s="13">
        <v>144450.23999999999</v>
      </c>
      <c r="AG543" s="79" t="s">
        <v>759</v>
      </c>
      <c r="AH543" s="1">
        <v>32107</v>
      </c>
      <c r="AI543" s="1">
        <v>50463.26</v>
      </c>
      <c r="AJ543">
        <v>45.66</v>
      </c>
      <c r="AK543">
        <v>27.05</v>
      </c>
      <c r="AL543">
        <v>33.86</v>
      </c>
      <c r="AM543">
        <v>4.0599999999999996</v>
      </c>
      <c r="AN543" s="1">
        <v>1350.3</v>
      </c>
      <c r="AO543">
        <v>1.1954</v>
      </c>
      <c r="AP543" s="1">
        <v>1292.4000000000001</v>
      </c>
      <c r="AQ543" s="1">
        <v>1885.61</v>
      </c>
      <c r="AR543" s="1">
        <v>5864.26</v>
      </c>
      <c r="AS543">
        <v>570.88</v>
      </c>
      <c r="AT543">
        <v>316.33999999999997</v>
      </c>
      <c r="AU543" s="1">
        <v>9929.49</v>
      </c>
      <c r="AV543" s="1">
        <v>5350.78</v>
      </c>
      <c r="AW543">
        <v>0.4516</v>
      </c>
      <c r="AX543" s="1">
        <v>4505.49</v>
      </c>
      <c r="AY543">
        <v>0.38030000000000003</v>
      </c>
      <c r="AZ543" s="1">
        <v>1260.05</v>
      </c>
      <c r="BA543">
        <v>0.10639999999999999</v>
      </c>
      <c r="BB543">
        <v>731.49</v>
      </c>
      <c r="BC543">
        <v>6.1699999999999998E-2</v>
      </c>
      <c r="BD543" s="1">
        <v>11847.8</v>
      </c>
      <c r="BE543" s="1">
        <v>3911.83</v>
      </c>
      <c r="BF543">
        <v>1.1281000000000001</v>
      </c>
      <c r="BG543">
        <v>0.5383</v>
      </c>
      <c r="BH543">
        <v>0.21659999999999999</v>
      </c>
      <c r="BI543">
        <v>0.1903</v>
      </c>
      <c r="BJ543">
        <v>3.5499999999999997E-2</v>
      </c>
      <c r="BK543">
        <v>1.9400000000000001E-2</v>
      </c>
    </row>
    <row r="544" spans="1:63" x14ac:dyDescent="0.25">
      <c r="A544" t="s">
        <v>543</v>
      </c>
      <c r="B544">
        <v>47522</v>
      </c>
      <c r="C544">
        <v>86.71</v>
      </c>
      <c r="D544">
        <v>8.4</v>
      </c>
      <c r="E544">
        <v>728.45</v>
      </c>
      <c r="F544">
        <v>673.69</v>
      </c>
      <c r="G544">
        <v>2.7000000000000001E-3</v>
      </c>
      <c r="H544">
        <v>1E-4</v>
      </c>
      <c r="I544">
        <v>6.0000000000000001E-3</v>
      </c>
      <c r="J544">
        <v>2E-3</v>
      </c>
      <c r="K544">
        <v>2.29E-2</v>
      </c>
      <c r="L544">
        <v>0.94689999999999996</v>
      </c>
      <c r="M544">
        <v>1.9300000000000001E-2</v>
      </c>
      <c r="N544">
        <v>0.49640000000000001</v>
      </c>
      <c r="O544">
        <v>5.3E-3</v>
      </c>
      <c r="P544">
        <v>0.15190000000000001</v>
      </c>
      <c r="Q544" s="1">
        <v>46567.9</v>
      </c>
      <c r="R544">
        <v>0.31919999999999998</v>
      </c>
      <c r="S544">
        <v>0.17419999999999999</v>
      </c>
      <c r="T544">
        <v>0.50660000000000005</v>
      </c>
      <c r="U544">
        <v>6.84</v>
      </c>
      <c r="V544" s="1">
        <v>63579.87</v>
      </c>
      <c r="W544">
        <v>101.91</v>
      </c>
      <c r="X544" s="1">
        <v>132844.5</v>
      </c>
      <c r="Y544">
        <v>0.87760000000000005</v>
      </c>
      <c r="Z544">
        <v>6.0400000000000002E-2</v>
      </c>
      <c r="AA544">
        <v>6.2E-2</v>
      </c>
      <c r="AB544">
        <v>0.12239999999999999</v>
      </c>
      <c r="AC544">
        <v>132.84</v>
      </c>
      <c r="AD544" s="1">
        <v>3196.51</v>
      </c>
      <c r="AE544">
        <v>407.18</v>
      </c>
      <c r="AF544" s="13">
        <v>112025.58</v>
      </c>
      <c r="AG544" s="79" t="s">
        <v>759</v>
      </c>
      <c r="AH544" s="1">
        <v>30107</v>
      </c>
      <c r="AI544" s="1">
        <v>45550.63</v>
      </c>
      <c r="AJ544">
        <v>37.64</v>
      </c>
      <c r="AK544">
        <v>23.21</v>
      </c>
      <c r="AL544">
        <v>26.92</v>
      </c>
      <c r="AM544">
        <v>4.09</v>
      </c>
      <c r="AN544" s="1">
        <v>1246.9000000000001</v>
      </c>
      <c r="AO544">
        <v>1.5282</v>
      </c>
      <c r="AP544" s="1">
        <v>1560.52</v>
      </c>
      <c r="AQ544" s="1">
        <v>2416.4</v>
      </c>
      <c r="AR544" s="1">
        <v>6097.79</v>
      </c>
      <c r="AS544">
        <v>518.19000000000005</v>
      </c>
      <c r="AT544">
        <v>323.67</v>
      </c>
      <c r="AU544" s="1">
        <v>10916.57</v>
      </c>
      <c r="AV544" s="1">
        <v>8169.45</v>
      </c>
      <c r="AW544">
        <v>0.57069999999999999</v>
      </c>
      <c r="AX544" s="1">
        <v>3772.92</v>
      </c>
      <c r="AY544">
        <v>0.2636</v>
      </c>
      <c r="AZ544" s="1">
        <v>1340.96</v>
      </c>
      <c r="BA544">
        <v>9.3700000000000006E-2</v>
      </c>
      <c r="BB544" s="1">
        <v>1031.4000000000001</v>
      </c>
      <c r="BC544">
        <v>7.2099999999999997E-2</v>
      </c>
      <c r="BD544" s="1">
        <v>14314.73</v>
      </c>
      <c r="BE544" s="1">
        <v>6710.43</v>
      </c>
      <c r="BF544">
        <v>2.6642000000000001</v>
      </c>
      <c r="BG544">
        <v>0.49630000000000002</v>
      </c>
      <c r="BH544">
        <v>0.20799999999999999</v>
      </c>
      <c r="BI544">
        <v>0.23899999999999999</v>
      </c>
      <c r="BJ544">
        <v>0.04</v>
      </c>
      <c r="BK544">
        <v>1.67E-2</v>
      </c>
    </row>
    <row r="545" spans="1:63" x14ac:dyDescent="0.25">
      <c r="A545" t="s">
        <v>544</v>
      </c>
      <c r="B545">
        <v>44941</v>
      </c>
      <c r="C545">
        <v>70.86</v>
      </c>
      <c r="D545">
        <v>33.85</v>
      </c>
      <c r="E545" s="1">
        <v>2398.7199999999998</v>
      </c>
      <c r="F545" s="1">
        <v>2209.52</v>
      </c>
      <c r="G545">
        <v>6.7000000000000002E-3</v>
      </c>
      <c r="H545">
        <v>8.0000000000000004E-4</v>
      </c>
      <c r="I545">
        <v>2.3699999999999999E-2</v>
      </c>
      <c r="J545">
        <v>8.9999999999999998E-4</v>
      </c>
      <c r="K545">
        <v>4.6600000000000003E-2</v>
      </c>
      <c r="L545">
        <v>0.87390000000000001</v>
      </c>
      <c r="M545">
        <v>4.7399999999999998E-2</v>
      </c>
      <c r="N545">
        <v>0.50219999999999998</v>
      </c>
      <c r="O545">
        <v>9.2999999999999992E-3</v>
      </c>
      <c r="P545">
        <v>0.15029999999999999</v>
      </c>
      <c r="Q545" s="1">
        <v>53202.64</v>
      </c>
      <c r="R545">
        <v>0.28199999999999997</v>
      </c>
      <c r="S545">
        <v>0.1716</v>
      </c>
      <c r="T545">
        <v>0.5464</v>
      </c>
      <c r="U545">
        <v>15.69</v>
      </c>
      <c r="V545" s="1">
        <v>74761.710000000006</v>
      </c>
      <c r="W545">
        <v>148.07</v>
      </c>
      <c r="X545" s="1">
        <v>127832.37</v>
      </c>
      <c r="Y545">
        <v>0.74929999999999997</v>
      </c>
      <c r="Z545">
        <v>0.2044</v>
      </c>
      <c r="AA545">
        <v>4.6300000000000001E-2</v>
      </c>
      <c r="AB545">
        <v>0.25069999999999998</v>
      </c>
      <c r="AC545">
        <v>127.83</v>
      </c>
      <c r="AD545" s="1">
        <v>3870.91</v>
      </c>
      <c r="AE545">
        <v>471.22</v>
      </c>
      <c r="AF545" s="13">
        <v>124850.34</v>
      </c>
      <c r="AG545" s="79" t="s">
        <v>759</v>
      </c>
      <c r="AH545" s="1">
        <v>29924</v>
      </c>
      <c r="AI545" s="1">
        <v>47800.23</v>
      </c>
      <c r="AJ545">
        <v>45.72</v>
      </c>
      <c r="AK545">
        <v>27.87</v>
      </c>
      <c r="AL545">
        <v>34.630000000000003</v>
      </c>
      <c r="AM545">
        <v>3.98</v>
      </c>
      <c r="AN545" s="1">
        <v>1066.3499999999999</v>
      </c>
      <c r="AO545">
        <v>1.0216000000000001</v>
      </c>
      <c r="AP545" s="1">
        <v>1263.0999999999999</v>
      </c>
      <c r="AQ545" s="1">
        <v>1692.01</v>
      </c>
      <c r="AR545" s="1">
        <v>5946.15</v>
      </c>
      <c r="AS545">
        <v>586.54999999999995</v>
      </c>
      <c r="AT545">
        <v>233.8</v>
      </c>
      <c r="AU545" s="1">
        <v>9721.61</v>
      </c>
      <c r="AV545" s="1">
        <v>5845.46</v>
      </c>
      <c r="AW545">
        <v>0.49940000000000001</v>
      </c>
      <c r="AX545" s="1">
        <v>3951.36</v>
      </c>
      <c r="AY545">
        <v>0.33760000000000001</v>
      </c>
      <c r="AZ545">
        <v>972.16</v>
      </c>
      <c r="BA545">
        <v>8.3000000000000004E-2</v>
      </c>
      <c r="BB545">
        <v>936.87</v>
      </c>
      <c r="BC545">
        <v>0.08</v>
      </c>
      <c r="BD545" s="1">
        <v>11705.85</v>
      </c>
      <c r="BE545" s="1">
        <v>4125.03</v>
      </c>
      <c r="BF545">
        <v>1.2958000000000001</v>
      </c>
      <c r="BG545">
        <v>0.52600000000000002</v>
      </c>
      <c r="BH545">
        <v>0.2155</v>
      </c>
      <c r="BI545">
        <v>0.2089</v>
      </c>
      <c r="BJ545">
        <v>3.44E-2</v>
      </c>
      <c r="BK545">
        <v>1.52E-2</v>
      </c>
    </row>
    <row r="546" spans="1:63" x14ac:dyDescent="0.25">
      <c r="A546" t="s">
        <v>545</v>
      </c>
      <c r="B546">
        <v>49643</v>
      </c>
      <c r="C546">
        <v>87.57</v>
      </c>
      <c r="D546">
        <v>13.23</v>
      </c>
      <c r="E546" s="1">
        <v>1159</v>
      </c>
      <c r="F546" s="1">
        <v>1118.24</v>
      </c>
      <c r="G546">
        <v>2.3E-3</v>
      </c>
      <c r="H546">
        <v>4.0000000000000002E-4</v>
      </c>
      <c r="I546">
        <v>5.8999999999999999E-3</v>
      </c>
      <c r="J546">
        <v>8.9999999999999998E-4</v>
      </c>
      <c r="K546">
        <v>1.0800000000000001E-2</v>
      </c>
      <c r="L546">
        <v>0.95889999999999997</v>
      </c>
      <c r="M546">
        <v>2.0799999999999999E-2</v>
      </c>
      <c r="N546">
        <v>0.50249999999999995</v>
      </c>
      <c r="O546">
        <v>5.0000000000000001E-4</v>
      </c>
      <c r="P546">
        <v>0.1421</v>
      </c>
      <c r="Q546" s="1">
        <v>51217.43</v>
      </c>
      <c r="R546">
        <v>0.25019999999999998</v>
      </c>
      <c r="S546">
        <v>0.1807</v>
      </c>
      <c r="T546">
        <v>0.56910000000000005</v>
      </c>
      <c r="U546">
        <v>8.64</v>
      </c>
      <c r="V546" s="1">
        <v>66110.19</v>
      </c>
      <c r="W546">
        <v>128.75</v>
      </c>
      <c r="X546" s="1">
        <v>109447.01</v>
      </c>
      <c r="Y546">
        <v>0.89129999999999998</v>
      </c>
      <c r="Z546">
        <v>5.1400000000000001E-2</v>
      </c>
      <c r="AA546">
        <v>5.7299999999999997E-2</v>
      </c>
      <c r="AB546">
        <v>0.1087</v>
      </c>
      <c r="AC546">
        <v>109.45</v>
      </c>
      <c r="AD546" s="1">
        <v>2671.9</v>
      </c>
      <c r="AE546">
        <v>367.14</v>
      </c>
      <c r="AF546" s="13">
        <v>100659.47</v>
      </c>
      <c r="AG546" s="79" t="s">
        <v>759</v>
      </c>
      <c r="AH546" s="1">
        <v>31549</v>
      </c>
      <c r="AI546" s="1">
        <v>47862.080000000002</v>
      </c>
      <c r="AJ546">
        <v>34.68</v>
      </c>
      <c r="AK546">
        <v>23.52</v>
      </c>
      <c r="AL546">
        <v>27.4</v>
      </c>
      <c r="AM546">
        <v>4.5599999999999996</v>
      </c>
      <c r="AN546">
        <v>882.18</v>
      </c>
      <c r="AO546">
        <v>1.0263</v>
      </c>
      <c r="AP546" s="1">
        <v>1376</v>
      </c>
      <c r="AQ546" s="1">
        <v>2236.2600000000002</v>
      </c>
      <c r="AR546" s="1">
        <v>5689.37</v>
      </c>
      <c r="AS546">
        <v>456.75</v>
      </c>
      <c r="AT546">
        <v>290.20999999999998</v>
      </c>
      <c r="AU546" s="1">
        <v>10048.59</v>
      </c>
      <c r="AV546" s="1">
        <v>7558.5</v>
      </c>
      <c r="AW546">
        <v>0.60750000000000004</v>
      </c>
      <c r="AX546" s="1">
        <v>2646.4</v>
      </c>
      <c r="AY546">
        <v>0.2127</v>
      </c>
      <c r="AZ546" s="1">
        <v>1313.86</v>
      </c>
      <c r="BA546">
        <v>0.1056</v>
      </c>
      <c r="BB546">
        <v>922.39</v>
      </c>
      <c r="BC546">
        <v>7.4099999999999999E-2</v>
      </c>
      <c r="BD546" s="1">
        <v>12441.15</v>
      </c>
      <c r="BE546" s="1">
        <v>6549.81</v>
      </c>
      <c r="BF546">
        <v>2.5508000000000002</v>
      </c>
      <c r="BG546">
        <v>0.50939999999999996</v>
      </c>
      <c r="BH546">
        <v>0.22270000000000001</v>
      </c>
      <c r="BI546">
        <v>0.21249999999999999</v>
      </c>
      <c r="BJ546">
        <v>3.9800000000000002E-2</v>
      </c>
      <c r="BK546">
        <v>1.5699999999999999E-2</v>
      </c>
    </row>
    <row r="547" spans="1:63" x14ac:dyDescent="0.25">
      <c r="A547" t="s">
        <v>546</v>
      </c>
      <c r="B547">
        <v>48744</v>
      </c>
      <c r="C547">
        <v>79.239999999999995</v>
      </c>
      <c r="D547">
        <v>19.649999999999999</v>
      </c>
      <c r="E547" s="1">
        <v>1556.95</v>
      </c>
      <c r="F547" s="1">
        <v>1560.25</v>
      </c>
      <c r="G547">
        <v>4.1000000000000003E-3</v>
      </c>
      <c r="H547">
        <v>8.0000000000000004E-4</v>
      </c>
      <c r="I547">
        <v>7.1000000000000004E-3</v>
      </c>
      <c r="J547">
        <v>8.9999999999999998E-4</v>
      </c>
      <c r="K547">
        <v>1.83E-2</v>
      </c>
      <c r="L547">
        <v>0.94650000000000001</v>
      </c>
      <c r="M547">
        <v>2.2200000000000001E-2</v>
      </c>
      <c r="N547">
        <v>0.29139999999999999</v>
      </c>
      <c r="O547">
        <v>2.8E-3</v>
      </c>
      <c r="P547">
        <v>0.12479999999999999</v>
      </c>
      <c r="Q547" s="1">
        <v>53747.7</v>
      </c>
      <c r="R547">
        <v>0.29899999999999999</v>
      </c>
      <c r="S547">
        <v>0.1789</v>
      </c>
      <c r="T547">
        <v>0.52210000000000001</v>
      </c>
      <c r="U547">
        <v>12.24</v>
      </c>
      <c r="V547" s="1">
        <v>68590.929999999993</v>
      </c>
      <c r="W547">
        <v>123.1</v>
      </c>
      <c r="X547" s="1">
        <v>149306.45000000001</v>
      </c>
      <c r="Y547">
        <v>0.87380000000000002</v>
      </c>
      <c r="Z547">
        <v>7.3300000000000004E-2</v>
      </c>
      <c r="AA547">
        <v>5.2900000000000003E-2</v>
      </c>
      <c r="AB547">
        <v>0.12620000000000001</v>
      </c>
      <c r="AC547">
        <v>149.31</v>
      </c>
      <c r="AD547" s="1">
        <v>4313.3900000000003</v>
      </c>
      <c r="AE547">
        <v>562.47</v>
      </c>
      <c r="AF547" s="13">
        <v>141534.29999999999</v>
      </c>
      <c r="AG547" s="79" t="s">
        <v>759</v>
      </c>
      <c r="AH547" s="1">
        <v>36525</v>
      </c>
      <c r="AI547" s="1">
        <v>57189.59</v>
      </c>
      <c r="AJ547">
        <v>44.77</v>
      </c>
      <c r="AK547">
        <v>27.95</v>
      </c>
      <c r="AL547">
        <v>31.21</v>
      </c>
      <c r="AM547">
        <v>4.68</v>
      </c>
      <c r="AN547" s="1">
        <v>1406.78</v>
      </c>
      <c r="AO547">
        <v>1.0732999999999999</v>
      </c>
      <c r="AP547" s="1">
        <v>1239.3900000000001</v>
      </c>
      <c r="AQ547" s="1">
        <v>1939.99</v>
      </c>
      <c r="AR547" s="1">
        <v>5674.38</v>
      </c>
      <c r="AS547">
        <v>535.19000000000005</v>
      </c>
      <c r="AT547">
        <v>362.61</v>
      </c>
      <c r="AU547" s="1">
        <v>9751.56</v>
      </c>
      <c r="AV547" s="1">
        <v>5302.83</v>
      </c>
      <c r="AW547">
        <v>0.4637</v>
      </c>
      <c r="AX547" s="1">
        <v>4318.46</v>
      </c>
      <c r="AY547">
        <v>0.37759999999999999</v>
      </c>
      <c r="AZ547" s="1">
        <v>1248.25</v>
      </c>
      <c r="BA547">
        <v>0.1091</v>
      </c>
      <c r="BB547">
        <v>566.88</v>
      </c>
      <c r="BC547">
        <v>4.9599999999999998E-2</v>
      </c>
      <c r="BD547" s="1">
        <v>11436.43</v>
      </c>
      <c r="BE547" s="1">
        <v>4692.03</v>
      </c>
      <c r="BF547">
        <v>1.1895</v>
      </c>
      <c r="BG547">
        <v>0.54430000000000001</v>
      </c>
      <c r="BH547">
        <v>0.21790000000000001</v>
      </c>
      <c r="BI547">
        <v>0.17749999999999999</v>
      </c>
      <c r="BJ547">
        <v>3.9E-2</v>
      </c>
      <c r="BK547">
        <v>2.1399999999999999E-2</v>
      </c>
    </row>
    <row r="548" spans="1:63" x14ac:dyDescent="0.25">
      <c r="A548" t="s">
        <v>547</v>
      </c>
      <c r="B548">
        <v>47464</v>
      </c>
      <c r="C548">
        <v>54.19</v>
      </c>
      <c r="D548">
        <v>26.01</v>
      </c>
      <c r="E548" s="1">
        <v>1409.53</v>
      </c>
      <c r="F548" s="1">
        <v>1376.94</v>
      </c>
      <c r="G548">
        <v>8.8000000000000005E-3</v>
      </c>
      <c r="H548">
        <v>5.0000000000000001E-4</v>
      </c>
      <c r="I548">
        <v>1.18E-2</v>
      </c>
      <c r="J548">
        <v>8.9999999999999998E-4</v>
      </c>
      <c r="K548">
        <v>2.8899999999999999E-2</v>
      </c>
      <c r="L548">
        <v>0.92069999999999996</v>
      </c>
      <c r="M548">
        <v>2.8299999999999999E-2</v>
      </c>
      <c r="N548">
        <v>0.28920000000000001</v>
      </c>
      <c r="O548">
        <v>6.1999999999999998E-3</v>
      </c>
      <c r="P548">
        <v>0.1192</v>
      </c>
      <c r="Q548" s="1">
        <v>59442.58</v>
      </c>
      <c r="R548">
        <v>0.25719999999999998</v>
      </c>
      <c r="S548">
        <v>0.19670000000000001</v>
      </c>
      <c r="T548">
        <v>0.54600000000000004</v>
      </c>
      <c r="U548">
        <v>9.85</v>
      </c>
      <c r="V548" s="1">
        <v>79464.05</v>
      </c>
      <c r="W548">
        <v>138.36000000000001</v>
      </c>
      <c r="X548" s="1">
        <v>237072.36</v>
      </c>
      <c r="Y548">
        <v>0.67379999999999995</v>
      </c>
      <c r="Z548">
        <v>0.1865</v>
      </c>
      <c r="AA548">
        <v>0.13969999999999999</v>
      </c>
      <c r="AB548">
        <v>0.32619999999999999</v>
      </c>
      <c r="AC548">
        <v>237.07</v>
      </c>
      <c r="AD548" s="1">
        <v>7275.55</v>
      </c>
      <c r="AE548">
        <v>650.59</v>
      </c>
      <c r="AF548" s="13">
        <v>253604.63</v>
      </c>
      <c r="AG548" s="79" t="s">
        <v>759</v>
      </c>
      <c r="AH548" s="1">
        <v>37627</v>
      </c>
      <c r="AI548" s="1">
        <v>65612.23</v>
      </c>
      <c r="AJ548">
        <v>48.19</v>
      </c>
      <c r="AK548">
        <v>28.5</v>
      </c>
      <c r="AL548">
        <v>33.47</v>
      </c>
      <c r="AM548">
        <v>4.63</v>
      </c>
      <c r="AN548" s="1">
        <v>1866.41</v>
      </c>
      <c r="AO548">
        <v>0.97160000000000002</v>
      </c>
      <c r="AP548" s="1">
        <v>1472.84</v>
      </c>
      <c r="AQ548" s="1">
        <v>2100.17</v>
      </c>
      <c r="AR548" s="1">
        <v>6516</v>
      </c>
      <c r="AS548">
        <v>577.39</v>
      </c>
      <c r="AT548">
        <v>327.23</v>
      </c>
      <c r="AU548" s="1">
        <v>10993.63</v>
      </c>
      <c r="AV548" s="1">
        <v>4359.91</v>
      </c>
      <c r="AW548">
        <v>0.32919999999999999</v>
      </c>
      <c r="AX548" s="1">
        <v>6908.68</v>
      </c>
      <c r="AY548">
        <v>0.52170000000000005</v>
      </c>
      <c r="AZ548" s="1">
        <v>1384.22</v>
      </c>
      <c r="BA548">
        <v>0.1045</v>
      </c>
      <c r="BB548">
        <v>589.44000000000005</v>
      </c>
      <c r="BC548">
        <v>4.4499999999999998E-2</v>
      </c>
      <c r="BD548" s="1">
        <v>13242.26</v>
      </c>
      <c r="BE548" s="1">
        <v>2371.4299999999998</v>
      </c>
      <c r="BF548">
        <v>0.4173</v>
      </c>
      <c r="BG548">
        <v>0.54290000000000005</v>
      </c>
      <c r="BH548">
        <v>0.20849999999999999</v>
      </c>
      <c r="BI548">
        <v>0.18690000000000001</v>
      </c>
      <c r="BJ548">
        <v>3.78E-2</v>
      </c>
      <c r="BK548">
        <v>2.3900000000000001E-2</v>
      </c>
    </row>
    <row r="549" spans="1:63" x14ac:dyDescent="0.25">
      <c r="A549" t="s">
        <v>548</v>
      </c>
      <c r="B549">
        <v>44966</v>
      </c>
      <c r="C549">
        <v>105.95</v>
      </c>
      <c r="D549">
        <v>20.05</v>
      </c>
      <c r="E549" s="1">
        <v>2123.92</v>
      </c>
      <c r="F549" s="1">
        <v>1983.87</v>
      </c>
      <c r="G549">
        <v>5.3E-3</v>
      </c>
      <c r="H549">
        <v>1.6000000000000001E-3</v>
      </c>
      <c r="I549">
        <v>1.4999999999999999E-2</v>
      </c>
      <c r="J549">
        <v>1.1000000000000001E-3</v>
      </c>
      <c r="K549">
        <v>3.4000000000000002E-2</v>
      </c>
      <c r="L549">
        <v>0.90549999999999997</v>
      </c>
      <c r="M549">
        <v>3.7600000000000001E-2</v>
      </c>
      <c r="N549">
        <v>0.505</v>
      </c>
      <c r="O549">
        <v>3.8E-3</v>
      </c>
      <c r="P549">
        <v>0.15970000000000001</v>
      </c>
      <c r="Q549" s="1">
        <v>52143.88</v>
      </c>
      <c r="R549">
        <v>0.26550000000000001</v>
      </c>
      <c r="S549">
        <v>0.15329999999999999</v>
      </c>
      <c r="T549">
        <v>0.58120000000000005</v>
      </c>
      <c r="U549">
        <v>14.52</v>
      </c>
      <c r="V549" s="1">
        <v>72448.69</v>
      </c>
      <c r="W549">
        <v>142.13999999999999</v>
      </c>
      <c r="X549" s="1">
        <v>126549.66</v>
      </c>
      <c r="Y549">
        <v>0.78059999999999996</v>
      </c>
      <c r="Z549">
        <v>0.1658</v>
      </c>
      <c r="AA549">
        <v>5.3600000000000002E-2</v>
      </c>
      <c r="AB549">
        <v>0.21940000000000001</v>
      </c>
      <c r="AC549">
        <v>126.55</v>
      </c>
      <c r="AD549" s="1">
        <v>3577.39</v>
      </c>
      <c r="AE549">
        <v>464.47</v>
      </c>
      <c r="AF549" s="13">
        <v>116161.98</v>
      </c>
      <c r="AG549" s="79" t="s">
        <v>759</v>
      </c>
      <c r="AH549" s="1">
        <v>29434</v>
      </c>
      <c r="AI549" s="1">
        <v>45592.480000000003</v>
      </c>
      <c r="AJ549">
        <v>42.01</v>
      </c>
      <c r="AK549">
        <v>26.14</v>
      </c>
      <c r="AL549">
        <v>32.299999999999997</v>
      </c>
      <c r="AM549">
        <v>3.77</v>
      </c>
      <c r="AN549" s="1">
        <v>1082.79</v>
      </c>
      <c r="AO549">
        <v>1.139</v>
      </c>
      <c r="AP549" s="1">
        <v>1250.5899999999999</v>
      </c>
      <c r="AQ549" s="1">
        <v>1925.53</v>
      </c>
      <c r="AR549" s="1">
        <v>6004.9</v>
      </c>
      <c r="AS549">
        <v>641.72</v>
      </c>
      <c r="AT549">
        <v>316.7</v>
      </c>
      <c r="AU549" s="1">
        <v>10139.43</v>
      </c>
      <c r="AV549" s="1">
        <v>6377.54</v>
      </c>
      <c r="AW549">
        <v>0.5262</v>
      </c>
      <c r="AX549" s="1">
        <v>3763.82</v>
      </c>
      <c r="AY549">
        <v>0.31059999999999999</v>
      </c>
      <c r="AZ549" s="1">
        <v>1000.39</v>
      </c>
      <c r="BA549">
        <v>8.2500000000000004E-2</v>
      </c>
      <c r="BB549">
        <v>977.62</v>
      </c>
      <c r="BC549">
        <v>8.0699999999999994E-2</v>
      </c>
      <c r="BD549" s="1">
        <v>12119.37</v>
      </c>
      <c r="BE549" s="1">
        <v>4820.79</v>
      </c>
      <c r="BF549">
        <v>1.7343999999999999</v>
      </c>
      <c r="BG549">
        <v>0.52569999999999995</v>
      </c>
      <c r="BH549">
        <v>0.22339999999999999</v>
      </c>
      <c r="BI549">
        <v>0.1958</v>
      </c>
      <c r="BJ549">
        <v>3.6299999999999999E-2</v>
      </c>
      <c r="BK549">
        <v>1.89E-2</v>
      </c>
    </row>
    <row r="550" spans="1:63" x14ac:dyDescent="0.25">
      <c r="A550" t="s">
        <v>549</v>
      </c>
      <c r="B550">
        <v>44958</v>
      </c>
      <c r="C550">
        <v>37.81</v>
      </c>
      <c r="D550">
        <v>79.95</v>
      </c>
      <c r="E550" s="1">
        <v>3022.97</v>
      </c>
      <c r="F550" s="1">
        <v>2917.07</v>
      </c>
      <c r="G550">
        <v>2.1899999999999999E-2</v>
      </c>
      <c r="H550">
        <v>8.9999999999999998E-4</v>
      </c>
      <c r="I550">
        <v>6.1899999999999997E-2</v>
      </c>
      <c r="J550">
        <v>1.2999999999999999E-3</v>
      </c>
      <c r="K550">
        <v>4.9299999999999997E-2</v>
      </c>
      <c r="L550">
        <v>0.80679999999999996</v>
      </c>
      <c r="M550">
        <v>5.79E-2</v>
      </c>
      <c r="N550">
        <v>0.38979999999999998</v>
      </c>
      <c r="O550">
        <v>1.7100000000000001E-2</v>
      </c>
      <c r="P550">
        <v>0.1318</v>
      </c>
      <c r="Q550" s="1">
        <v>60810.55</v>
      </c>
      <c r="R550">
        <v>0.2954</v>
      </c>
      <c r="S550">
        <v>0.18440000000000001</v>
      </c>
      <c r="T550">
        <v>0.5202</v>
      </c>
      <c r="U550">
        <v>19.32</v>
      </c>
      <c r="V550" s="1">
        <v>82724.5</v>
      </c>
      <c r="W550">
        <v>152.34</v>
      </c>
      <c r="X550" s="1">
        <v>176396.79</v>
      </c>
      <c r="Y550">
        <v>0.65959999999999996</v>
      </c>
      <c r="Z550">
        <v>0.30070000000000002</v>
      </c>
      <c r="AA550">
        <v>3.9699999999999999E-2</v>
      </c>
      <c r="AB550">
        <v>0.34039999999999998</v>
      </c>
      <c r="AC550">
        <v>176.4</v>
      </c>
      <c r="AD550" s="1">
        <v>7207.98</v>
      </c>
      <c r="AE550">
        <v>749.85</v>
      </c>
      <c r="AF550" s="13">
        <v>180272.96</v>
      </c>
      <c r="AG550" s="79" t="s">
        <v>759</v>
      </c>
      <c r="AH550" s="1">
        <v>34156</v>
      </c>
      <c r="AI550" s="1">
        <v>57395.76</v>
      </c>
      <c r="AJ550">
        <v>62.33</v>
      </c>
      <c r="AK550">
        <v>38.53</v>
      </c>
      <c r="AL550">
        <v>42.73</v>
      </c>
      <c r="AM550">
        <v>4.8600000000000003</v>
      </c>
      <c r="AN550" s="1">
        <v>1741.45</v>
      </c>
      <c r="AO550">
        <v>1.0084</v>
      </c>
      <c r="AP550" s="1">
        <v>1388.75</v>
      </c>
      <c r="AQ550" s="1">
        <v>1893.54</v>
      </c>
      <c r="AR550" s="1">
        <v>6531.69</v>
      </c>
      <c r="AS550">
        <v>656.14</v>
      </c>
      <c r="AT550">
        <v>335.94</v>
      </c>
      <c r="AU550" s="1">
        <v>10806.07</v>
      </c>
      <c r="AV550" s="1">
        <v>3932.65</v>
      </c>
      <c r="AW550">
        <v>0.31569999999999998</v>
      </c>
      <c r="AX550" s="1">
        <v>6669.03</v>
      </c>
      <c r="AY550">
        <v>0.53539999999999999</v>
      </c>
      <c r="AZ550" s="1">
        <v>1117.19</v>
      </c>
      <c r="BA550">
        <v>8.9700000000000002E-2</v>
      </c>
      <c r="BB550">
        <v>738.43</v>
      </c>
      <c r="BC550">
        <v>5.9299999999999999E-2</v>
      </c>
      <c r="BD550" s="1">
        <v>12457.31</v>
      </c>
      <c r="BE550" s="1">
        <v>2165.5</v>
      </c>
      <c r="BF550">
        <v>0.43419999999999997</v>
      </c>
      <c r="BG550">
        <v>0.56830000000000003</v>
      </c>
      <c r="BH550">
        <v>0.22</v>
      </c>
      <c r="BI550">
        <v>0.15959999999999999</v>
      </c>
      <c r="BJ550">
        <v>3.2500000000000001E-2</v>
      </c>
      <c r="BK550">
        <v>1.9599999999999999E-2</v>
      </c>
    </row>
    <row r="551" spans="1:63" x14ac:dyDescent="0.25">
      <c r="A551" t="s">
        <v>550</v>
      </c>
      <c r="B551">
        <v>47472</v>
      </c>
      <c r="C551">
        <v>56.62</v>
      </c>
      <c r="D551">
        <v>9.1300000000000008</v>
      </c>
      <c r="E551">
        <v>516.67999999999995</v>
      </c>
      <c r="F551">
        <v>519.37</v>
      </c>
      <c r="G551">
        <v>5.7999999999999996E-3</v>
      </c>
      <c r="H551">
        <v>2.0000000000000001E-4</v>
      </c>
      <c r="I551">
        <v>8.0999999999999996E-3</v>
      </c>
      <c r="J551">
        <v>1.1999999999999999E-3</v>
      </c>
      <c r="K551">
        <v>4.4200000000000003E-2</v>
      </c>
      <c r="L551">
        <v>0.91859999999999997</v>
      </c>
      <c r="M551">
        <v>2.1999999999999999E-2</v>
      </c>
      <c r="N551">
        <v>0.30299999999999999</v>
      </c>
      <c r="O551">
        <v>3.8999999999999998E-3</v>
      </c>
      <c r="P551">
        <v>0.1212</v>
      </c>
      <c r="Q551" s="1">
        <v>48100.92</v>
      </c>
      <c r="R551">
        <v>0.37090000000000001</v>
      </c>
      <c r="S551">
        <v>0.15590000000000001</v>
      </c>
      <c r="T551">
        <v>0.4733</v>
      </c>
      <c r="U551">
        <v>6.34</v>
      </c>
      <c r="V551" s="1">
        <v>60441.919999999998</v>
      </c>
      <c r="W551">
        <v>79</v>
      </c>
      <c r="X551" s="1">
        <v>160784.82</v>
      </c>
      <c r="Y551">
        <v>0.92630000000000001</v>
      </c>
      <c r="Z551">
        <v>3.73E-2</v>
      </c>
      <c r="AA551">
        <v>3.6400000000000002E-2</v>
      </c>
      <c r="AB551">
        <v>7.3700000000000002E-2</v>
      </c>
      <c r="AC551">
        <v>160.78</v>
      </c>
      <c r="AD551" s="1">
        <v>3677.56</v>
      </c>
      <c r="AE551">
        <v>504.33</v>
      </c>
      <c r="AF551" s="13">
        <v>126885.27</v>
      </c>
      <c r="AG551" s="79" t="s">
        <v>759</v>
      </c>
      <c r="AH551" s="1">
        <v>34263</v>
      </c>
      <c r="AI551" s="1">
        <v>50891.65</v>
      </c>
      <c r="AJ551">
        <v>38.840000000000003</v>
      </c>
      <c r="AK551">
        <v>22.17</v>
      </c>
      <c r="AL551">
        <v>27.72</v>
      </c>
      <c r="AM551">
        <v>4.75</v>
      </c>
      <c r="AN551" s="1">
        <v>1667.19</v>
      </c>
      <c r="AO551">
        <v>1.5984</v>
      </c>
      <c r="AP551" s="1">
        <v>1621.13</v>
      </c>
      <c r="AQ551" s="1">
        <v>2042.84</v>
      </c>
      <c r="AR551" s="1">
        <v>6156.13</v>
      </c>
      <c r="AS551">
        <v>404.02</v>
      </c>
      <c r="AT551">
        <v>359.41</v>
      </c>
      <c r="AU551" s="1">
        <v>10583.53</v>
      </c>
      <c r="AV551" s="1">
        <v>6651.22</v>
      </c>
      <c r="AW551">
        <v>0.48799999999999999</v>
      </c>
      <c r="AX551" s="1">
        <v>4676.09</v>
      </c>
      <c r="AY551">
        <v>0.34310000000000002</v>
      </c>
      <c r="AZ551" s="1">
        <v>1643.89</v>
      </c>
      <c r="BA551">
        <v>0.1206</v>
      </c>
      <c r="BB551">
        <v>657.46</v>
      </c>
      <c r="BC551">
        <v>4.82E-2</v>
      </c>
      <c r="BD551" s="1">
        <v>13628.66</v>
      </c>
      <c r="BE551" s="1">
        <v>6076.18</v>
      </c>
      <c r="BF551">
        <v>2.0592999999999999</v>
      </c>
      <c r="BG551">
        <v>0.51900000000000002</v>
      </c>
      <c r="BH551">
        <v>0.2049</v>
      </c>
      <c r="BI551">
        <v>0.2155</v>
      </c>
      <c r="BJ551">
        <v>3.9199999999999999E-2</v>
      </c>
      <c r="BK551">
        <v>2.1499999999999998E-2</v>
      </c>
    </row>
    <row r="552" spans="1:63" x14ac:dyDescent="0.25">
      <c r="A552" t="s">
        <v>551</v>
      </c>
      <c r="B552">
        <v>46821</v>
      </c>
      <c r="C552">
        <v>57.76</v>
      </c>
      <c r="D552">
        <v>38.17</v>
      </c>
      <c r="E552" s="1">
        <v>2204.71</v>
      </c>
      <c r="F552" s="1">
        <v>2132.62</v>
      </c>
      <c r="G552">
        <v>8.2000000000000007E-3</v>
      </c>
      <c r="H552">
        <v>8.9999999999999998E-4</v>
      </c>
      <c r="I552">
        <v>1.5599999999999999E-2</v>
      </c>
      <c r="J552">
        <v>1.1000000000000001E-3</v>
      </c>
      <c r="K552">
        <v>2.7199999999999998E-2</v>
      </c>
      <c r="L552">
        <v>0.91479999999999995</v>
      </c>
      <c r="M552">
        <v>3.2300000000000002E-2</v>
      </c>
      <c r="N552">
        <v>0.39379999999999998</v>
      </c>
      <c r="O552">
        <v>6.1999999999999998E-3</v>
      </c>
      <c r="P552">
        <v>0.13100000000000001</v>
      </c>
      <c r="Q552" s="1">
        <v>54089.56</v>
      </c>
      <c r="R552">
        <v>0.29980000000000001</v>
      </c>
      <c r="S552">
        <v>0.17799999999999999</v>
      </c>
      <c r="T552">
        <v>0.5222</v>
      </c>
      <c r="U552">
        <v>14.53</v>
      </c>
      <c r="V552" s="1">
        <v>73088.429999999993</v>
      </c>
      <c r="W552">
        <v>146.52000000000001</v>
      </c>
      <c r="X552" s="1">
        <v>151268.03</v>
      </c>
      <c r="Y552">
        <v>0.72240000000000004</v>
      </c>
      <c r="Z552">
        <v>0.2114</v>
      </c>
      <c r="AA552">
        <v>6.6199999999999995E-2</v>
      </c>
      <c r="AB552">
        <v>0.27760000000000001</v>
      </c>
      <c r="AC552">
        <v>151.27000000000001</v>
      </c>
      <c r="AD552" s="1">
        <v>4929.38</v>
      </c>
      <c r="AE552">
        <v>538.25</v>
      </c>
      <c r="AF552" s="13">
        <v>148579.44</v>
      </c>
      <c r="AG552" s="79" t="s">
        <v>759</v>
      </c>
      <c r="AH552" s="1">
        <v>32976</v>
      </c>
      <c r="AI552" s="1">
        <v>53093.77</v>
      </c>
      <c r="AJ552">
        <v>50.51</v>
      </c>
      <c r="AK552">
        <v>29.89</v>
      </c>
      <c r="AL552">
        <v>34.869999999999997</v>
      </c>
      <c r="AM552">
        <v>4.1399999999999997</v>
      </c>
      <c r="AN552" s="1">
        <v>1185.31</v>
      </c>
      <c r="AO552">
        <v>0.98360000000000003</v>
      </c>
      <c r="AP552" s="1">
        <v>1242.83</v>
      </c>
      <c r="AQ552" s="1">
        <v>1769.24</v>
      </c>
      <c r="AR552" s="1">
        <v>5629.32</v>
      </c>
      <c r="AS552">
        <v>541.07000000000005</v>
      </c>
      <c r="AT552">
        <v>315.77</v>
      </c>
      <c r="AU552" s="1">
        <v>9498.24</v>
      </c>
      <c r="AV552" s="1">
        <v>4664.58</v>
      </c>
      <c r="AW552">
        <v>0.41160000000000002</v>
      </c>
      <c r="AX552" s="1">
        <v>4692.99</v>
      </c>
      <c r="AY552">
        <v>0.41410000000000002</v>
      </c>
      <c r="AZ552" s="1">
        <v>1228.47</v>
      </c>
      <c r="BA552">
        <v>0.1084</v>
      </c>
      <c r="BB552">
        <v>747.67</v>
      </c>
      <c r="BC552">
        <v>6.6000000000000003E-2</v>
      </c>
      <c r="BD552" s="1">
        <v>11333.72</v>
      </c>
      <c r="BE552" s="1">
        <v>3484.21</v>
      </c>
      <c r="BF552">
        <v>0.90390000000000004</v>
      </c>
      <c r="BG552">
        <v>0.54359999999999997</v>
      </c>
      <c r="BH552">
        <v>0.21690000000000001</v>
      </c>
      <c r="BI552">
        <v>0.1915</v>
      </c>
      <c r="BJ552">
        <v>3.2500000000000001E-2</v>
      </c>
      <c r="BK552">
        <v>1.5599999999999999E-2</v>
      </c>
    </row>
    <row r="553" spans="1:63" x14ac:dyDescent="0.25">
      <c r="A553" t="s">
        <v>552</v>
      </c>
      <c r="B553">
        <v>45633</v>
      </c>
      <c r="C553">
        <v>77.95</v>
      </c>
      <c r="D553">
        <v>15.63</v>
      </c>
      <c r="E553" s="1">
        <v>1218.68</v>
      </c>
      <c r="F553" s="1">
        <v>1259.8900000000001</v>
      </c>
      <c r="G553">
        <v>3.7000000000000002E-3</v>
      </c>
      <c r="H553">
        <v>1.2999999999999999E-3</v>
      </c>
      <c r="I553">
        <v>3.7000000000000002E-3</v>
      </c>
      <c r="J553">
        <v>2.9999999999999997E-4</v>
      </c>
      <c r="K553">
        <v>9.4000000000000004E-3</v>
      </c>
      <c r="L553">
        <v>0.97</v>
      </c>
      <c r="M553">
        <v>1.17E-2</v>
      </c>
      <c r="N553">
        <v>0.28460000000000002</v>
      </c>
      <c r="O553">
        <v>1.1999999999999999E-3</v>
      </c>
      <c r="P553">
        <v>0.114</v>
      </c>
      <c r="Q553" s="1">
        <v>53164.56</v>
      </c>
      <c r="R553">
        <v>0.2621</v>
      </c>
      <c r="S553">
        <v>0.1525</v>
      </c>
      <c r="T553">
        <v>0.58530000000000004</v>
      </c>
      <c r="U553">
        <v>10.96</v>
      </c>
      <c r="V553" s="1">
        <v>64610.03</v>
      </c>
      <c r="W553">
        <v>108.23</v>
      </c>
      <c r="X553" s="1">
        <v>139442.46</v>
      </c>
      <c r="Y553">
        <v>0.86729999999999996</v>
      </c>
      <c r="Z553">
        <v>8.5999999999999993E-2</v>
      </c>
      <c r="AA553">
        <v>4.6600000000000003E-2</v>
      </c>
      <c r="AB553">
        <v>0.13270000000000001</v>
      </c>
      <c r="AC553">
        <v>139.44</v>
      </c>
      <c r="AD553" s="1">
        <v>3715.8</v>
      </c>
      <c r="AE553">
        <v>502.09</v>
      </c>
      <c r="AF553" s="13">
        <v>121750.71</v>
      </c>
      <c r="AG553" s="79" t="s">
        <v>759</v>
      </c>
      <c r="AH553" s="1">
        <v>34839</v>
      </c>
      <c r="AI553" s="1">
        <v>56248</v>
      </c>
      <c r="AJ553">
        <v>40.51</v>
      </c>
      <c r="AK553">
        <v>25.55</v>
      </c>
      <c r="AL553">
        <v>29.4</v>
      </c>
      <c r="AM553">
        <v>4.93</v>
      </c>
      <c r="AN553" s="1">
        <v>1523.98</v>
      </c>
      <c r="AO553">
        <v>1.1046</v>
      </c>
      <c r="AP553" s="1">
        <v>1173.8499999999999</v>
      </c>
      <c r="AQ553" s="1">
        <v>1847.24</v>
      </c>
      <c r="AR553" s="1">
        <v>5570.33</v>
      </c>
      <c r="AS553">
        <v>479.65</v>
      </c>
      <c r="AT553">
        <v>359.53</v>
      </c>
      <c r="AU553" s="1">
        <v>9430.6</v>
      </c>
      <c r="AV553" s="1">
        <v>5494.82</v>
      </c>
      <c r="AW553">
        <v>0.4924</v>
      </c>
      <c r="AX553" s="1">
        <v>3789.13</v>
      </c>
      <c r="AY553">
        <v>0.33960000000000001</v>
      </c>
      <c r="AZ553" s="1">
        <v>1352.72</v>
      </c>
      <c r="BA553">
        <v>0.1212</v>
      </c>
      <c r="BB553">
        <v>521.74</v>
      </c>
      <c r="BC553">
        <v>4.6800000000000001E-2</v>
      </c>
      <c r="BD553" s="1">
        <v>11158.41</v>
      </c>
      <c r="BE553" s="1">
        <v>5231.97</v>
      </c>
      <c r="BF553">
        <v>1.4591000000000001</v>
      </c>
      <c r="BG553">
        <v>0.55159999999999998</v>
      </c>
      <c r="BH553">
        <v>0.2253</v>
      </c>
      <c r="BI553">
        <v>0.1575</v>
      </c>
      <c r="BJ553">
        <v>3.85E-2</v>
      </c>
      <c r="BK553">
        <v>2.7199999999999998E-2</v>
      </c>
    </row>
    <row r="554" spans="1:63" x14ac:dyDescent="0.25">
      <c r="A554" t="s">
        <v>553</v>
      </c>
      <c r="B554">
        <v>50393</v>
      </c>
      <c r="C554">
        <v>179</v>
      </c>
      <c r="D554">
        <v>9.6</v>
      </c>
      <c r="E554" s="1">
        <v>1718.77</v>
      </c>
      <c r="F554" s="1">
        <v>1603.05</v>
      </c>
      <c r="G554">
        <v>2.2000000000000001E-3</v>
      </c>
      <c r="H554">
        <v>2.9999999999999997E-4</v>
      </c>
      <c r="I554">
        <v>8.0000000000000002E-3</v>
      </c>
      <c r="J554">
        <v>1.2999999999999999E-3</v>
      </c>
      <c r="K554">
        <v>1.04E-2</v>
      </c>
      <c r="L554">
        <v>0.95789999999999997</v>
      </c>
      <c r="M554">
        <v>1.9800000000000002E-2</v>
      </c>
      <c r="N554">
        <v>0.67930000000000001</v>
      </c>
      <c r="O554">
        <v>6.9999999999999999E-4</v>
      </c>
      <c r="P554">
        <v>0.1565</v>
      </c>
      <c r="Q554" s="1">
        <v>49888.38</v>
      </c>
      <c r="R554">
        <v>0.28029999999999999</v>
      </c>
      <c r="S554">
        <v>0.1842</v>
      </c>
      <c r="T554">
        <v>0.53549999999999998</v>
      </c>
      <c r="U554">
        <v>12.9</v>
      </c>
      <c r="V554" s="1">
        <v>66796.11</v>
      </c>
      <c r="W554">
        <v>128.72999999999999</v>
      </c>
      <c r="X554" s="1">
        <v>148621.31</v>
      </c>
      <c r="Y554">
        <v>0.5877</v>
      </c>
      <c r="Z554">
        <v>0.14910000000000001</v>
      </c>
      <c r="AA554">
        <v>0.26319999999999999</v>
      </c>
      <c r="AB554">
        <v>0.4123</v>
      </c>
      <c r="AC554">
        <v>148.62</v>
      </c>
      <c r="AD554" s="1">
        <v>3799.88</v>
      </c>
      <c r="AE554">
        <v>325.55</v>
      </c>
      <c r="AF554" s="13">
        <v>118310.94</v>
      </c>
      <c r="AG554" s="79" t="s">
        <v>759</v>
      </c>
      <c r="AH554" s="1">
        <v>29477</v>
      </c>
      <c r="AI554" s="1">
        <v>48587.38</v>
      </c>
      <c r="AJ554">
        <v>30.49</v>
      </c>
      <c r="AK554">
        <v>22.8</v>
      </c>
      <c r="AL554">
        <v>25.13</v>
      </c>
      <c r="AM554">
        <v>3.92</v>
      </c>
      <c r="AN554">
        <v>769.23</v>
      </c>
      <c r="AO554">
        <v>0.76929999999999998</v>
      </c>
      <c r="AP554" s="1">
        <v>1465.16</v>
      </c>
      <c r="AQ554" s="1">
        <v>2405.8000000000002</v>
      </c>
      <c r="AR554" s="1">
        <v>6237.16</v>
      </c>
      <c r="AS554">
        <v>488.87</v>
      </c>
      <c r="AT554">
        <v>416.64</v>
      </c>
      <c r="AU554" s="1">
        <v>11013.63</v>
      </c>
      <c r="AV554" s="1">
        <v>7506.1</v>
      </c>
      <c r="AW554">
        <v>0.5696</v>
      </c>
      <c r="AX554" s="1">
        <v>3426.35</v>
      </c>
      <c r="AY554">
        <v>0.26</v>
      </c>
      <c r="AZ554">
        <v>872.35</v>
      </c>
      <c r="BA554">
        <v>6.6199999999999995E-2</v>
      </c>
      <c r="BB554" s="1">
        <v>1373.77</v>
      </c>
      <c r="BC554">
        <v>0.1042</v>
      </c>
      <c r="BD554" s="1">
        <v>13178.57</v>
      </c>
      <c r="BE554" s="1">
        <v>5912.33</v>
      </c>
      <c r="BF554">
        <v>2.0468000000000002</v>
      </c>
      <c r="BG554">
        <v>0.49719999999999998</v>
      </c>
      <c r="BH554">
        <v>0.24879999999999999</v>
      </c>
      <c r="BI554">
        <v>0.19</v>
      </c>
      <c r="BJ554">
        <v>3.9899999999999998E-2</v>
      </c>
      <c r="BK554">
        <v>2.41E-2</v>
      </c>
    </row>
    <row r="555" spans="1:63" x14ac:dyDescent="0.25">
      <c r="A555" t="s">
        <v>554</v>
      </c>
      <c r="B555">
        <v>44974</v>
      </c>
      <c r="C555">
        <v>56</v>
      </c>
      <c r="D555">
        <v>65.97</v>
      </c>
      <c r="E555" s="1">
        <v>3694.4</v>
      </c>
      <c r="F555" s="1">
        <v>3517.37</v>
      </c>
      <c r="G555">
        <v>1.6199999999999999E-2</v>
      </c>
      <c r="H555">
        <v>5.0000000000000001E-4</v>
      </c>
      <c r="I555">
        <v>1.5599999999999999E-2</v>
      </c>
      <c r="J555">
        <v>1.5E-3</v>
      </c>
      <c r="K555">
        <v>2.87E-2</v>
      </c>
      <c r="L555">
        <v>0.91069999999999995</v>
      </c>
      <c r="M555">
        <v>2.69E-2</v>
      </c>
      <c r="N555">
        <v>0.21160000000000001</v>
      </c>
      <c r="O555">
        <v>1.0800000000000001E-2</v>
      </c>
      <c r="P555">
        <v>0.1171</v>
      </c>
      <c r="Q555" s="1">
        <v>59280.28</v>
      </c>
      <c r="R555">
        <v>0.25879999999999997</v>
      </c>
      <c r="S555">
        <v>0.19350000000000001</v>
      </c>
      <c r="T555">
        <v>0.54769999999999996</v>
      </c>
      <c r="U555">
        <v>20.75</v>
      </c>
      <c r="V555" s="1">
        <v>84745.78</v>
      </c>
      <c r="W555">
        <v>174.78</v>
      </c>
      <c r="X555" s="1">
        <v>171281.42</v>
      </c>
      <c r="Y555">
        <v>0.81259999999999999</v>
      </c>
      <c r="Z555">
        <v>0.14149999999999999</v>
      </c>
      <c r="AA555">
        <v>4.5900000000000003E-2</v>
      </c>
      <c r="AB555">
        <v>0.18740000000000001</v>
      </c>
      <c r="AC555">
        <v>171.28</v>
      </c>
      <c r="AD555" s="1">
        <v>6167.19</v>
      </c>
      <c r="AE555">
        <v>762.91</v>
      </c>
      <c r="AF555" s="13">
        <v>174919.19</v>
      </c>
      <c r="AG555" s="79" t="s">
        <v>759</v>
      </c>
      <c r="AH555" s="1">
        <v>41122</v>
      </c>
      <c r="AI555" s="1">
        <v>69469.69</v>
      </c>
      <c r="AJ555">
        <v>57.44</v>
      </c>
      <c r="AK555">
        <v>35.1</v>
      </c>
      <c r="AL555">
        <v>37.32</v>
      </c>
      <c r="AM555">
        <v>4.42</v>
      </c>
      <c r="AN555" s="1">
        <v>1526.03</v>
      </c>
      <c r="AO555">
        <v>0.81220000000000003</v>
      </c>
      <c r="AP555" s="1">
        <v>1224.3399999999999</v>
      </c>
      <c r="AQ555" s="1">
        <v>1845.12</v>
      </c>
      <c r="AR555" s="1">
        <v>5772.12</v>
      </c>
      <c r="AS555">
        <v>554.47</v>
      </c>
      <c r="AT555">
        <v>310.75</v>
      </c>
      <c r="AU555" s="1">
        <v>9706.81</v>
      </c>
      <c r="AV555" s="1">
        <v>4208.07</v>
      </c>
      <c r="AW555">
        <v>0.3831</v>
      </c>
      <c r="AX555" s="1">
        <v>5668.57</v>
      </c>
      <c r="AY555">
        <v>0.5161</v>
      </c>
      <c r="AZ555">
        <v>662.95</v>
      </c>
      <c r="BA555">
        <v>6.0400000000000002E-2</v>
      </c>
      <c r="BB555">
        <v>444.45</v>
      </c>
      <c r="BC555">
        <v>4.0500000000000001E-2</v>
      </c>
      <c r="BD555" s="1">
        <v>10984.05</v>
      </c>
      <c r="BE555" s="1">
        <v>2716.81</v>
      </c>
      <c r="BF555">
        <v>0.46250000000000002</v>
      </c>
      <c r="BG555">
        <v>0.57740000000000002</v>
      </c>
      <c r="BH555">
        <v>0.2243</v>
      </c>
      <c r="BI555">
        <v>0.1479</v>
      </c>
      <c r="BJ555">
        <v>3.32E-2</v>
      </c>
      <c r="BK555">
        <v>1.7299999999999999E-2</v>
      </c>
    </row>
    <row r="556" spans="1:63" x14ac:dyDescent="0.25">
      <c r="A556" t="s">
        <v>555</v>
      </c>
      <c r="B556">
        <v>46904</v>
      </c>
      <c r="C556">
        <v>64.430000000000007</v>
      </c>
      <c r="D556">
        <v>13.26</v>
      </c>
      <c r="E556">
        <v>854.4</v>
      </c>
      <c r="F556">
        <v>807.65</v>
      </c>
      <c r="G556">
        <v>2.8E-3</v>
      </c>
      <c r="H556">
        <v>1E-3</v>
      </c>
      <c r="I556">
        <v>6.7999999999999996E-3</v>
      </c>
      <c r="J556">
        <v>5.9999999999999995E-4</v>
      </c>
      <c r="K556">
        <v>1.6400000000000001E-2</v>
      </c>
      <c r="L556">
        <v>0.95279999999999998</v>
      </c>
      <c r="M556">
        <v>1.9599999999999999E-2</v>
      </c>
      <c r="N556">
        <v>0.44450000000000001</v>
      </c>
      <c r="O556">
        <v>1.8E-3</v>
      </c>
      <c r="P556">
        <v>0.1336</v>
      </c>
      <c r="Q556" s="1">
        <v>50503.17</v>
      </c>
      <c r="R556">
        <v>0.34189999999999998</v>
      </c>
      <c r="S556">
        <v>0.15909999999999999</v>
      </c>
      <c r="T556">
        <v>0.499</v>
      </c>
      <c r="U556">
        <v>7.45</v>
      </c>
      <c r="V556" s="1">
        <v>64356.33</v>
      </c>
      <c r="W556">
        <v>110.21</v>
      </c>
      <c r="X556" s="1">
        <v>166003.22</v>
      </c>
      <c r="Y556">
        <v>0.77280000000000004</v>
      </c>
      <c r="Z556">
        <v>0.13980000000000001</v>
      </c>
      <c r="AA556">
        <v>8.7400000000000005E-2</v>
      </c>
      <c r="AB556">
        <v>0.22720000000000001</v>
      </c>
      <c r="AC556">
        <v>166</v>
      </c>
      <c r="AD556" s="1">
        <v>4772.29</v>
      </c>
      <c r="AE556">
        <v>538.70000000000005</v>
      </c>
      <c r="AF556" s="13">
        <v>150795.51999999999</v>
      </c>
      <c r="AG556" s="79" t="s">
        <v>759</v>
      </c>
      <c r="AH556" s="1">
        <v>33139</v>
      </c>
      <c r="AI556" s="1">
        <v>53234.06</v>
      </c>
      <c r="AJ556">
        <v>40.85</v>
      </c>
      <c r="AK556">
        <v>27.31</v>
      </c>
      <c r="AL556">
        <v>30.99</v>
      </c>
      <c r="AM556">
        <v>4.08</v>
      </c>
      <c r="AN556" s="1">
        <v>1354.1</v>
      </c>
      <c r="AO556">
        <v>1.1127</v>
      </c>
      <c r="AP556" s="1">
        <v>1558.19</v>
      </c>
      <c r="AQ556" s="1">
        <v>2092.33</v>
      </c>
      <c r="AR556" s="1">
        <v>5872</v>
      </c>
      <c r="AS556">
        <v>511.39</v>
      </c>
      <c r="AT556">
        <v>273.91000000000003</v>
      </c>
      <c r="AU556" s="1">
        <v>10307.81</v>
      </c>
      <c r="AV556" s="1">
        <v>5724.69</v>
      </c>
      <c r="AW556">
        <v>0.44340000000000002</v>
      </c>
      <c r="AX556" s="1">
        <v>4856.72</v>
      </c>
      <c r="AY556">
        <v>0.37619999999999998</v>
      </c>
      <c r="AZ556" s="1">
        <v>1460.55</v>
      </c>
      <c r="BA556">
        <v>0.11310000000000001</v>
      </c>
      <c r="BB556">
        <v>869.62</v>
      </c>
      <c r="BC556">
        <v>6.7400000000000002E-2</v>
      </c>
      <c r="BD556" s="1">
        <v>12911.57</v>
      </c>
      <c r="BE556" s="1">
        <v>4292.4799999999996</v>
      </c>
      <c r="BF556">
        <v>1.1451</v>
      </c>
      <c r="BG556">
        <v>0.50239999999999996</v>
      </c>
      <c r="BH556">
        <v>0.21110000000000001</v>
      </c>
      <c r="BI556">
        <v>0.2243</v>
      </c>
      <c r="BJ556">
        <v>3.7499999999999999E-2</v>
      </c>
      <c r="BK556">
        <v>2.46E-2</v>
      </c>
    </row>
    <row r="557" spans="1:63" x14ac:dyDescent="0.25">
      <c r="A557" t="s">
        <v>556</v>
      </c>
      <c r="B557">
        <v>44982</v>
      </c>
      <c r="C557">
        <v>133.47999999999999</v>
      </c>
      <c r="D557">
        <v>17.73</v>
      </c>
      <c r="E557" s="1">
        <v>2366.1799999999998</v>
      </c>
      <c r="F557" s="1">
        <v>2287.62</v>
      </c>
      <c r="G557">
        <v>4.4000000000000003E-3</v>
      </c>
      <c r="H557">
        <v>1.1999999999999999E-3</v>
      </c>
      <c r="I557">
        <v>7.7000000000000002E-3</v>
      </c>
      <c r="J557">
        <v>8.0000000000000004E-4</v>
      </c>
      <c r="K557">
        <v>1.3899999999999999E-2</v>
      </c>
      <c r="L557">
        <v>0.94950000000000001</v>
      </c>
      <c r="M557">
        <v>2.2599999999999999E-2</v>
      </c>
      <c r="N557">
        <v>0.41720000000000002</v>
      </c>
      <c r="O557">
        <v>2.8E-3</v>
      </c>
      <c r="P557">
        <v>0.13400000000000001</v>
      </c>
      <c r="Q557" s="1">
        <v>53304.03</v>
      </c>
      <c r="R557">
        <v>0.26269999999999999</v>
      </c>
      <c r="S557">
        <v>0.17130000000000001</v>
      </c>
      <c r="T557">
        <v>0.56610000000000005</v>
      </c>
      <c r="U557">
        <v>16.739999999999998</v>
      </c>
      <c r="V557" s="1">
        <v>72392.05</v>
      </c>
      <c r="W557">
        <v>137.16</v>
      </c>
      <c r="X557" s="1">
        <v>132499.57</v>
      </c>
      <c r="Y557">
        <v>0.81530000000000002</v>
      </c>
      <c r="Z557">
        <v>0.1191</v>
      </c>
      <c r="AA557">
        <v>6.5500000000000003E-2</v>
      </c>
      <c r="AB557">
        <v>0.1847</v>
      </c>
      <c r="AC557">
        <v>132.5</v>
      </c>
      <c r="AD557" s="1">
        <v>3417.82</v>
      </c>
      <c r="AE557">
        <v>454.65</v>
      </c>
      <c r="AF557" s="13">
        <v>124392.11</v>
      </c>
      <c r="AG557" s="79" t="s">
        <v>759</v>
      </c>
      <c r="AH557" s="1">
        <v>32544</v>
      </c>
      <c r="AI557" s="1">
        <v>50885.18</v>
      </c>
      <c r="AJ557">
        <v>38.68</v>
      </c>
      <c r="AK557">
        <v>24.71</v>
      </c>
      <c r="AL557">
        <v>27.57</v>
      </c>
      <c r="AM557">
        <v>4.17</v>
      </c>
      <c r="AN557" s="1">
        <v>1229.07</v>
      </c>
      <c r="AO557">
        <v>1.0177</v>
      </c>
      <c r="AP557" s="1">
        <v>1243.5899999999999</v>
      </c>
      <c r="AQ557" s="1">
        <v>1972.96</v>
      </c>
      <c r="AR557" s="1">
        <v>5671.61</v>
      </c>
      <c r="AS557">
        <v>475.82</v>
      </c>
      <c r="AT557">
        <v>247.8</v>
      </c>
      <c r="AU557" s="1">
        <v>9611.77</v>
      </c>
      <c r="AV557" s="1">
        <v>5884.17</v>
      </c>
      <c r="AW557">
        <v>0.52329999999999999</v>
      </c>
      <c r="AX557" s="1">
        <v>3570.37</v>
      </c>
      <c r="AY557">
        <v>0.3175</v>
      </c>
      <c r="AZ557" s="1">
        <v>1020.86</v>
      </c>
      <c r="BA557">
        <v>9.0800000000000006E-2</v>
      </c>
      <c r="BB557">
        <v>768.44</v>
      </c>
      <c r="BC557">
        <v>6.83E-2</v>
      </c>
      <c r="BD557" s="1">
        <v>11243.85</v>
      </c>
      <c r="BE557" s="1">
        <v>4887.54</v>
      </c>
      <c r="BF557">
        <v>1.5448</v>
      </c>
      <c r="BG557">
        <v>0.54469999999999996</v>
      </c>
      <c r="BH557">
        <v>0.22559999999999999</v>
      </c>
      <c r="BI557">
        <v>0.17030000000000001</v>
      </c>
      <c r="BJ557">
        <v>3.5900000000000001E-2</v>
      </c>
      <c r="BK557">
        <v>2.3400000000000001E-2</v>
      </c>
    </row>
    <row r="558" spans="1:63" x14ac:dyDescent="0.25">
      <c r="A558" t="s">
        <v>557</v>
      </c>
      <c r="B558">
        <v>44990</v>
      </c>
      <c r="C558">
        <v>17.38</v>
      </c>
      <c r="D558">
        <v>284.99</v>
      </c>
      <c r="E558" s="1">
        <v>4953.34</v>
      </c>
      <c r="F558" s="1">
        <v>3922.79</v>
      </c>
      <c r="G558">
        <v>3.5999999999999999E-3</v>
      </c>
      <c r="H558">
        <v>4.0000000000000002E-4</v>
      </c>
      <c r="I558">
        <v>0.34289999999999998</v>
      </c>
      <c r="J558">
        <v>1.4E-3</v>
      </c>
      <c r="K558">
        <v>9.9900000000000003E-2</v>
      </c>
      <c r="L558">
        <v>0.45240000000000002</v>
      </c>
      <c r="M558">
        <v>9.9299999999999999E-2</v>
      </c>
      <c r="N558">
        <v>0.92610000000000003</v>
      </c>
      <c r="O558">
        <v>3.0499999999999999E-2</v>
      </c>
      <c r="P558">
        <v>0.187</v>
      </c>
      <c r="Q558" s="1">
        <v>55355.13</v>
      </c>
      <c r="R558">
        <v>0.31840000000000002</v>
      </c>
      <c r="S558">
        <v>0.16439999999999999</v>
      </c>
      <c r="T558">
        <v>0.51719999999999999</v>
      </c>
      <c r="U558">
        <v>31.54</v>
      </c>
      <c r="V558" s="1">
        <v>79267.78</v>
      </c>
      <c r="W558">
        <v>154.93</v>
      </c>
      <c r="X558" s="1">
        <v>69757.05</v>
      </c>
      <c r="Y558">
        <v>0.67490000000000006</v>
      </c>
      <c r="Z558">
        <v>0.25719999999999998</v>
      </c>
      <c r="AA558">
        <v>6.7900000000000002E-2</v>
      </c>
      <c r="AB558">
        <v>0.3251</v>
      </c>
      <c r="AC558">
        <v>69.760000000000005</v>
      </c>
      <c r="AD558" s="1">
        <v>3008.97</v>
      </c>
      <c r="AE558">
        <v>429.74</v>
      </c>
      <c r="AF558" s="13">
        <v>69482.73</v>
      </c>
      <c r="AG558" s="79" t="s">
        <v>759</v>
      </c>
      <c r="AH558" s="1">
        <v>24833</v>
      </c>
      <c r="AI558" s="1">
        <v>36788.239999999998</v>
      </c>
      <c r="AJ558">
        <v>58.23</v>
      </c>
      <c r="AK558">
        <v>40.9</v>
      </c>
      <c r="AL558">
        <v>46.45</v>
      </c>
      <c r="AM558">
        <v>4.58</v>
      </c>
      <c r="AN558">
        <v>3.19</v>
      </c>
      <c r="AO558">
        <v>1.1767000000000001</v>
      </c>
      <c r="AP558" s="1">
        <v>1757.89</v>
      </c>
      <c r="AQ558" s="1">
        <v>2385.94</v>
      </c>
      <c r="AR558" s="1">
        <v>6565.59</v>
      </c>
      <c r="AS558">
        <v>728.54</v>
      </c>
      <c r="AT558">
        <v>563.35</v>
      </c>
      <c r="AU558" s="1">
        <v>12001.32</v>
      </c>
      <c r="AV558" s="1">
        <v>10081.219999999999</v>
      </c>
      <c r="AW558">
        <v>0.63</v>
      </c>
      <c r="AX558" s="1">
        <v>3255.73</v>
      </c>
      <c r="AY558">
        <v>0.2034</v>
      </c>
      <c r="AZ558">
        <v>814.7</v>
      </c>
      <c r="BA558">
        <v>5.0900000000000001E-2</v>
      </c>
      <c r="BB558" s="1">
        <v>1851.25</v>
      </c>
      <c r="BC558">
        <v>0.1157</v>
      </c>
      <c r="BD558" s="1">
        <v>16002.9</v>
      </c>
      <c r="BE558" s="1">
        <v>5651.41</v>
      </c>
      <c r="BF558">
        <v>3.2627000000000002</v>
      </c>
      <c r="BG558">
        <v>0.46439999999999998</v>
      </c>
      <c r="BH558">
        <v>0.1895</v>
      </c>
      <c r="BI558">
        <v>0.3075</v>
      </c>
      <c r="BJ558">
        <v>2.6800000000000001E-2</v>
      </c>
      <c r="BK558">
        <v>1.1900000000000001E-2</v>
      </c>
    </row>
    <row r="559" spans="1:63" x14ac:dyDescent="0.25">
      <c r="A559" t="s">
        <v>558</v>
      </c>
      <c r="B559">
        <v>50500</v>
      </c>
      <c r="C559">
        <v>92.9</v>
      </c>
      <c r="D559">
        <v>20.190000000000001</v>
      </c>
      <c r="E559" s="1">
        <v>1875.5</v>
      </c>
      <c r="F559" s="1">
        <v>1848.61</v>
      </c>
      <c r="G559">
        <v>4.1999999999999997E-3</v>
      </c>
      <c r="H559">
        <v>2.9999999999999997E-4</v>
      </c>
      <c r="I559">
        <v>7.1999999999999998E-3</v>
      </c>
      <c r="J559">
        <v>1E-3</v>
      </c>
      <c r="K559">
        <v>1.34E-2</v>
      </c>
      <c r="L559">
        <v>0.95320000000000005</v>
      </c>
      <c r="M559">
        <v>2.07E-2</v>
      </c>
      <c r="N559">
        <v>0.34870000000000001</v>
      </c>
      <c r="O559">
        <v>1.8E-3</v>
      </c>
      <c r="P559">
        <v>0.12620000000000001</v>
      </c>
      <c r="Q559" s="1">
        <v>53569.21</v>
      </c>
      <c r="R559">
        <v>0.2848</v>
      </c>
      <c r="S559">
        <v>0.18329999999999999</v>
      </c>
      <c r="T559">
        <v>0.53190000000000004</v>
      </c>
      <c r="U559">
        <v>14.23</v>
      </c>
      <c r="V559" s="1">
        <v>68983.240000000005</v>
      </c>
      <c r="W559">
        <v>127.23</v>
      </c>
      <c r="X559" s="1">
        <v>141471.10999999999</v>
      </c>
      <c r="Y559">
        <v>0.8528</v>
      </c>
      <c r="Z559">
        <v>9.0200000000000002E-2</v>
      </c>
      <c r="AA559">
        <v>5.7000000000000002E-2</v>
      </c>
      <c r="AB559">
        <v>0.1472</v>
      </c>
      <c r="AC559">
        <v>141.47</v>
      </c>
      <c r="AD559" s="1">
        <v>3824.45</v>
      </c>
      <c r="AE559">
        <v>512.1</v>
      </c>
      <c r="AF559" s="13">
        <v>136036.54999999999</v>
      </c>
      <c r="AG559" s="79" t="s">
        <v>759</v>
      </c>
      <c r="AH559" s="1">
        <v>34810</v>
      </c>
      <c r="AI559" s="1">
        <v>53389.56</v>
      </c>
      <c r="AJ559">
        <v>42.01</v>
      </c>
      <c r="AK559">
        <v>25.82</v>
      </c>
      <c r="AL559">
        <v>28.6</v>
      </c>
      <c r="AM559">
        <v>4.41</v>
      </c>
      <c r="AN559" s="1">
        <v>1273.6300000000001</v>
      </c>
      <c r="AO559">
        <v>1.0636000000000001</v>
      </c>
      <c r="AP559" s="1">
        <v>1233.17</v>
      </c>
      <c r="AQ559" s="1">
        <v>1933.11</v>
      </c>
      <c r="AR559" s="1">
        <v>5525.73</v>
      </c>
      <c r="AS559">
        <v>496.19</v>
      </c>
      <c r="AT559">
        <v>283.58999999999997</v>
      </c>
      <c r="AU559" s="1">
        <v>9471.7900000000009</v>
      </c>
      <c r="AV559" s="1">
        <v>5423.09</v>
      </c>
      <c r="AW559">
        <v>0.48480000000000001</v>
      </c>
      <c r="AX559" s="1">
        <v>3973.37</v>
      </c>
      <c r="AY559">
        <v>0.35520000000000002</v>
      </c>
      <c r="AZ559" s="1">
        <v>1170.8599999999999</v>
      </c>
      <c r="BA559">
        <v>0.1047</v>
      </c>
      <c r="BB559">
        <v>619.65</v>
      </c>
      <c r="BC559">
        <v>5.5399999999999998E-2</v>
      </c>
      <c r="BD559" s="1">
        <v>11186.97</v>
      </c>
      <c r="BE559" s="1">
        <v>4736.91</v>
      </c>
      <c r="BF559">
        <v>1.3051999999999999</v>
      </c>
      <c r="BG559">
        <v>0.54730000000000001</v>
      </c>
      <c r="BH559">
        <v>0.22170000000000001</v>
      </c>
      <c r="BI559">
        <v>0.17430000000000001</v>
      </c>
      <c r="BJ559">
        <v>3.8100000000000002E-2</v>
      </c>
      <c r="BK559">
        <v>1.8499999999999999E-2</v>
      </c>
    </row>
    <row r="560" spans="1:63" x14ac:dyDescent="0.25">
      <c r="A560" t="s">
        <v>559</v>
      </c>
      <c r="B560">
        <v>45005</v>
      </c>
      <c r="C560">
        <v>27.95</v>
      </c>
      <c r="D560">
        <v>84.48</v>
      </c>
      <c r="E560" s="1">
        <v>2361.33</v>
      </c>
      <c r="F560" s="1">
        <v>2119.4499999999998</v>
      </c>
      <c r="G560">
        <v>1.26E-2</v>
      </c>
      <c r="H560">
        <v>2.0999999999999999E-3</v>
      </c>
      <c r="I560">
        <v>0.31180000000000002</v>
      </c>
      <c r="J560">
        <v>1.1000000000000001E-3</v>
      </c>
      <c r="K560">
        <v>9.64E-2</v>
      </c>
      <c r="L560">
        <v>0.50439999999999996</v>
      </c>
      <c r="M560">
        <v>7.17E-2</v>
      </c>
      <c r="N560">
        <v>0.6724</v>
      </c>
      <c r="O560">
        <v>3.8800000000000001E-2</v>
      </c>
      <c r="P560">
        <v>0.14960000000000001</v>
      </c>
      <c r="Q560" s="1">
        <v>60178.67</v>
      </c>
      <c r="R560">
        <v>0.3271</v>
      </c>
      <c r="S560">
        <v>0.20019999999999999</v>
      </c>
      <c r="T560">
        <v>0.47270000000000001</v>
      </c>
      <c r="U560">
        <v>20.14</v>
      </c>
      <c r="V560" s="1">
        <v>80948</v>
      </c>
      <c r="W560">
        <v>114.84</v>
      </c>
      <c r="X560" s="1">
        <v>169820.12</v>
      </c>
      <c r="Y560">
        <v>0.56559999999999999</v>
      </c>
      <c r="Z560">
        <v>0.37309999999999999</v>
      </c>
      <c r="AA560">
        <v>6.13E-2</v>
      </c>
      <c r="AB560">
        <v>0.43440000000000001</v>
      </c>
      <c r="AC560">
        <v>169.82</v>
      </c>
      <c r="AD560" s="1">
        <v>6913.77</v>
      </c>
      <c r="AE560">
        <v>586.83000000000004</v>
      </c>
      <c r="AF560" s="13">
        <v>167329.75</v>
      </c>
      <c r="AG560" s="79" t="s">
        <v>759</v>
      </c>
      <c r="AH560" s="1">
        <v>29972</v>
      </c>
      <c r="AI560" s="1">
        <v>47854</v>
      </c>
      <c r="AJ560">
        <v>59.47</v>
      </c>
      <c r="AK560">
        <v>39.24</v>
      </c>
      <c r="AL560">
        <v>44.27</v>
      </c>
      <c r="AM560">
        <v>4.79</v>
      </c>
      <c r="AN560" s="1">
        <v>2354.2199999999998</v>
      </c>
      <c r="AO560">
        <v>1.1492</v>
      </c>
      <c r="AP560" s="1">
        <v>1773.21</v>
      </c>
      <c r="AQ560" s="1">
        <v>2353.6999999999998</v>
      </c>
      <c r="AR560" s="1">
        <v>6782.3</v>
      </c>
      <c r="AS560">
        <v>743.11</v>
      </c>
      <c r="AT560">
        <v>417.22</v>
      </c>
      <c r="AU560" s="1">
        <v>12069.54</v>
      </c>
      <c r="AV560" s="1">
        <v>5666.84</v>
      </c>
      <c r="AW560">
        <v>0.38740000000000002</v>
      </c>
      <c r="AX560" s="1">
        <v>6871.62</v>
      </c>
      <c r="AY560">
        <v>0.4698</v>
      </c>
      <c r="AZ560">
        <v>912.4</v>
      </c>
      <c r="BA560">
        <v>6.2399999999999997E-2</v>
      </c>
      <c r="BB560" s="1">
        <v>1175.1400000000001</v>
      </c>
      <c r="BC560">
        <v>8.0299999999999996E-2</v>
      </c>
      <c r="BD560" s="1">
        <v>14626</v>
      </c>
      <c r="BE560" s="1">
        <v>2641.22</v>
      </c>
      <c r="BF560">
        <v>0.73129999999999995</v>
      </c>
      <c r="BG560">
        <v>0.5292</v>
      </c>
      <c r="BH560">
        <v>0.19639999999999999</v>
      </c>
      <c r="BI560">
        <v>0.22489999999999999</v>
      </c>
      <c r="BJ560">
        <v>2.8799999999999999E-2</v>
      </c>
      <c r="BK560">
        <v>2.07E-2</v>
      </c>
    </row>
    <row r="561" spans="1:63" x14ac:dyDescent="0.25">
      <c r="A561" t="s">
        <v>560</v>
      </c>
      <c r="B561">
        <v>45013</v>
      </c>
      <c r="C561">
        <v>33.14</v>
      </c>
      <c r="D561">
        <v>78.63</v>
      </c>
      <c r="E561" s="1">
        <v>2606.0500000000002</v>
      </c>
      <c r="F561" s="1">
        <v>2385.2600000000002</v>
      </c>
      <c r="G561">
        <v>5.8999999999999999E-3</v>
      </c>
      <c r="H561">
        <v>6.9999999999999999E-4</v>
      </c>
      <c r="I561">
        <v>5.3400000000000003E-2</v>
      </c>
      <c r="J561">
        <v>1.2999999999999999E-3</v>
      </c>
      <c r="K561">
        <v>3.1099999999999999E-2</v>
      </c>
      <c r="L561">
        <v>0.83989999999999998</v>
      </c>
      <c r="M561">
        <v>6.7799999999999999E-2</v>
      </c>
      <c r="N561">
        <v>0.65269999999999995</v>
      </c>
      <c r="O561">
        <v>7.0000000000000001E-3</v>
      </c>
      <c r="P561">
        <v>0.15479999999999999</v>
      </c>
      <c r="Q561" s="1">
        <v>52470.68</v>
      </c>
      <c r="R561">
        <v>0.27550000000000002</v>
      </c>
      <c r="S561">
        <v>0.1835</v>
      </c>
      <c r="T561">
        <v>0.54110000000000003</v>
      </c>
      <c r="U561">
        <v>17.09</v>
      </c>
      <c r="V561" s="1">
        <v>74212.039999999994</v>
      </c>
      <c r="W561">
        <v>148.93</v>
      </c>
      <c r="X561" s="1">
        <v>97299.1</v>
      </c>
      <c r="Y561">
        <v>0.72529999999999994</v>
      </c>
      <c r="Z561">
        <v>0.2228</v>
      </c>
      <c r="AA561">
        <v>5.1900000000000002E-2</v>
      </c>
      <c r="AB561">
        <v>0.2747</v>
      </c>
      <c r="AC561">
        <v>97.3</v>
      </c>
      <c r="AD561" s="1">
        <v>3254.27</v>
      </c>
      <c r="AE561">
        <v>438.3</v>
      </c>
      <c r="AF561" s="13">
        <v>92052.86</v>
      </c>
      <c r="AG561" s="79" t="s">
        <v>759</v>
      </c>
      <c r="AH561" s="1">
        <v>27195</v>
      </c>
      <c r="AI561" s="1">
        <v>42480.959999999999</v>
      </c>
      <c r="AJ561">
        <v>47.01</v>
      </c>
      <c r="AK561">
        <v>30.75</v>
      </c>
      <c r="AL561">
        <v>36.07</v>
      </c>
      <c r="AM561">
        <v>4.1500000000000004</v>
      </c>
      <c r="AN561">
        <v>771.17</v>
      </c>
      <c r="AO561">
        <v>0.94299999999999995</v>
      </c>
      <c r="AP561" s="1">
        <v>1365.58</v>
      </c>
      <c r="AQ561" s="1">
        <v>1813.04</v>
      </c>
      <c r="AR561" s="1">
        <v>6105.84</v>
      </c>
      <c r="AS561">
        <v>546.45000000000005</v>
      </c>
      <c r="AT561">
        <v>253.49</v>
      </c>
      <c r="AU561" s="1">
        <v>10084.39</v>
      </c>
      <c r="AV561" s="1">
        <v>7157.61</v>
      </c>
      <c r="AW561">
        <v>0.58130000000000004</v>
      </c>
      <c r="AX561" s="1">
        <v>3210.4</v>
      </c>
      <c r="AY561">
        <v>0.26069999999999999</v>
      </c>
      <c r="AZ561">
        <v>863.07</v>
      </c>
      <c r="BA561">
        <v>7.0099999999999996E-2</v>
      </c>
      <c r="BB561" s="1">
        <v>1081.3699999999999</v>
      </c>
      <c r="BC561">
        <v>8.7800000000000003E-2</v>
      </c>
      <c r="BD561" s="1">
        <v>12312.45</v>
      </c>
      <c r="BE561" s="1">
        <v>5224.21</v>
      </c>
      <c r="BF561">
        <v>2.0726</v>
      </c>
      <c r="BG561">
        <v>0.51839999999999997</v>
      </c>
      <c r="BH561">
        <v>0.21279999999999999</v>
      </c>
      <c r="BI561">
        <v>0.22159999999999999</v>
      </c>
      <c r="BJ561">
        <v>3.2099999999999997E-2</v>
      </c>
      <c r="BK561">
        <v>1.5100000000000001E-2</v>
      </c>
    </row>
    <row r="562" spans="1:63" x14ac:dyDescent="0.25">
      <c r="A562" t="s">
        <v>561</v>
      </c>
      <c r="B562">
        <v>48231</v>
      </c>
      <c r="C562">
        <v>32.24</v>
      </c>
      <c r="D562">
        <v>245.94</v>
      </c>
      <c r="E562" s="1">
        <v>7928.75</v>
      </c>
      <c r="F562" s="1">
        <v>7274.97</v>
      </c>
      <c r="G562">
        <v>1.7500000000000002E-2</v>
      </c>
      <c r="H562">
        <v>1.1999999999999999E-3</v>
      </c>
      <c r="I562">
        <v>0.15129999999999999</v>
      </c>
      <c r="J562">
        <v>1.1999999999999999E-3</v>
      </c>
      <c r="K562">
        <v>7.2499999999999995E-2</v>
      </c>
      <c r="L562">
        <v>0.69510000000000005</v>
      </c>
      <c r="M562">
        <v>6.13E-2</v>
      </c>
      <c r="N562">
        <v>0.54120000000000001</v>
      </c>
      <c r="O562">
        <v>3.5999999999999997E-2</v>
      </c>
      <c r="P562">
        <v>0.1532</v>
      </c>
      <c r="Q562" s="1">
        <v>59623.61</v>
      </c>
      <c r="R562">
        <v>0.2949</v>
      </c>
      <c r="S562">
        <v>0.1739</v>
      </c>
      <c r="T562">
        <v>0.53120000000000001</v>
      </c>
      <c r="U562">
        <v>44.16</v>
      </c>
      <c r="V562" s="1">
        <v>85137.65</v>
      </c>
      <c r="W562">
        <v>177.46</v>
      </c>
      <c r="X562" s="1">
        <v>128450.58</v>
      </c>
      <c r="Y562">
        <v>0.70540000000000003</v>
      </c>
      <c r="Z562">
        <v>0.25569999999999998</v>
      </c>
      <c r="AA562">
        <v>3.8899999999999997E-2</v>
      </c>
      <c r="AB562">
        <v>0.29459999999999997</v>
      </c>
      <c r="AC562">
        <v>128.44999999999999</v>
      </c>
      <c r="AD562" s="1">
        <v>5538.89</v>
      </c>
      <c r="AE562">
        <v>672.58</v>
      </c>
      <c r="AF562" s="13">
        <v>133237.21</v>
      </c>
      <c r="AG562" s="79" t="s">
        <v>759</v>
      </c>
      <c r="AH562" s="1">
        <v>31492</v>
      </c>
      <c r="AI562" s="1">
        <v>48757.45</v>
      </c>
      <c r="AJ562">
        <v>64.34</v>
      </c>
      <c r="AK562">
        <v>40.35</v>
      </c>
      <c r="AL562">
        <v>46.26</v>
      </c>
      <c r="AM562">
        <v>4.8499999999999996</v>
      </c>
      <c r="AN562" s="1">
        <v>1279.1300000000001</v>
      </c>
      <c r="AO562">
        <v>1.0789</v>
      </c>
      <c r="AP562" s="1">
        <v>1324.08</v>
      </c>
      <c r="AQ562" s="1">
        <v>1926.08</v>
      </c>
      <c r="AR562" s="1">
        <v>6355.41</v>
      </c>
      <c r="AS562">
        <v>682.02</v>
      </c>
      <c r="AT562">
        <v>363.93</v>
      </c>
      <c r="AU562" s="1">
        <v>10651.53</v>
      </c>
      <c r="AV562" s="1">
        <v>5393.69</v>
      </c>
      <c r="AW562">
        <v>0.43180000000000002</v>
      </c>
      <c r="AX562" s="1">
        <v>5503.16</v>
      </c>
      <c r="AY562">
        <v>0.4405</v>
      </c>
      <c r="AZ562">
        <v>691.65</v>
      </c>
      <c r="BA562">
        <v>5.5399999999999998E-2</v>
      </c>
      <c r="BB562">
        <v>904.06</v>
      </c>
      <c r="BC562">
        <v>7.2400000000000006E-2</v>
      </c>
      <c r="BD562" s="1">
        <v>12492.57</v>
      </c>
      <c r="BE562" s="1">
        <v>3279.06</v>
      </c>
      <c r="BF562">
        <v>0.90539999999999998</v>
      </c>
      <c r="BG562">
        <v>0.55169999999999997</v>
      </c>
      <c r="BH562">
        <v>0.20930000000000001</v>
      </c>
      <c r="BI562">
        <v>0.19220000000000001</v>
      </c>
      <c r="BJ562">
        <v>3.1099999999999999E-2</v>
      </c>
      <c r="BK562">
        <v>1.5699999999999999E-2</v>
      </c>
    </row>
    <row r="563" spans="1:63" x14ac:dyDescent="0.25">
      <c r="A563" t="s">
        <v>562</v>
      </c>
      <c r="B563">
        <v>49650</v>
      </c>
      <c r="C563">
        <v>87.9</v>
      </c>
      <c r="D563">
        <v>14.35</v>
      </c>
      <c r="E563" s="1">
        <v>1261.1600000000001</v>
      </c>
      <c r="F563" s="1">
        <v>1249.74</v>
      </c>
      <c r="G563">
        <v>2.2000000000000001E-3</v>
      </c>
      <c r="H563">
        <v>2.9999999999999997E-4</v>
      </c>
      <c r="I563">
        <v>5.5999999999999999E-3</v>
      </c>
      <c r="J563">
        <v>8.9999999999999998E-4</v>
      </c>
      <c r="K563">
        <v>1.2E-2</v>
      </c>
      <c r="L563">
        <v>0.9597</v>
      </c>
      <c r="M563">
        <v>1.9300000000000001E-2</v>
      </c>
      <c r="N563">
        <v>0.46949999999999997</v>
      </c>
      <c r="O563">
        <v>1.1000000000000001E-3</v>
      </c>
      <c r="P563">
        <v>0.13880000000000001</v>
      </c>
      <c r="Q563" s="1">
        <v>51127.48</v>
      </c>
      <c r="R563">
        <v>0.2442</v>
      </c>
      <c r="S563">
        <v>0.1963</v>
      </c>
      <c r="T563">
        <v>0.5595</v>
      </c>
      <c r="U563">
        <v>9.67</v>
      </c>
      <c r="V563" s="1">
        <v>66692.039999999994</v>
      </c>
      <c r="W563">
        <v>126.07</v>
      </c>
      <c r="X563" s="1">
        <v>105524.04</v>
      </c>
      <c r="Y563">
        <v>0.90849999999999997</v>
      </c>
      <c r="Z563">
        <v>5.0999999999999997E-2</v>
      </c>
      <c r="AA563">
        <v>4.0500000000000001E-2</v>
      </c>
      <c r="AB563">
        <v>9.1499999999999998E-2</v>
      </c>
      <c r="AC563">
        <v>105.52</v>
      </c>
      <c r="AD563" s="1">
        <v>2480.3200000000002</v>
      </c>
      <c r="AE563">
        <v>357.32</v>
      </c>
      <c r="AF563" s="13">
        <v>96224.65</v>
      </c>
      <c r="AG563" s="79" t="s">
        <v>759</v>
      </c>
      <c r="AH563" s="1">
        <v>32453</v>
      </c>
      <c r="AI563" s="1">
        <v>48360.21</v>
      </c>
      <c r="AJ563">
        <v>32.340000000000003</v>
      </c>
      <c r="AK563">
        <v>23.27</v>
      </c>
      <c r="AL563">
        <v>25.32</v>
      </c>
      <c r="AM563">
        <v>4.34</v>
      </c>
      <c r="AN563">
        <v>932.28</v>
      </c>
      <c r="AO563">
        <v>1.0209999999999999</v>
      </c>
      <c r="AP563" s="1">
        <v>1249.82</v>
      </c>
      <c r="AQ563" s="1">
        <v>2120.46</v>
      </c>
      <c r="AR563" s="1">
        <v>5601.83</v>
      </c>
      <c r="AS563">
        <v>437.69</v>
      </c>
      <c r="AT563">
        <v>244.6</v>
      </c>
      <c r="AU563" s="1">
        <v>9654.4</v>
      </c>
      <c r="AV563" s="1">
        <v>7436.36</v>
      </c>
      <c r="AW563">
        <v>0.62419999999999998</v>
      </c>
      <c r="AX563" s="1">
        <v>2407.44</v>
      </c>
      <c r="AY563">
        <v>0.2021</v>
      </c>
      <c r="AZ563" s="1">
        <v>1190.5999999999999</v>
      </c>
      <c r="BA563">
        <v>9.9900000000000003E-2</v>
      </c>
      <c r="BB563">
        <v>878.44</v>
      </c>
      <c r="BC563">
        <v>7.3700000000000002E-2</v>
      </c>
      <c r="BD563" s="1">
        <v>11912.84</v>
      </c>
      <c r="BE563" s="1">
        <v>6793.07</v>
      </c>
      <c r="BF563">
        <v>2.7467999999999999</v>
      </c>
      <c r="BG563">
        <v>0.51649999999999996</v>
      </c>
      <c r="BH563">
        <v>0.216</v>
      </c>
      <c r="BI563">
        <v>0.2036</v>
      </c>
      <c r="BJ563">
        <v>4.3200000000000002E-2</v>
      </c>
      <c r="BK563">
        <v>2.07E-2</v>
      </c>
    </row>
    <row r="564" spans="1:63" x14ac:dyDescent="0.25">
      <c r="A564" t="s">
        <v>563</v>
      </c>
      <c r="B564">
        <v>49247</v>
      </c>
      <c r="C564">
        <v>78.290000000000006</v>
      </c>
      <c r="D564">
        <v>15.23</v>
      </c>
      <c r="E564" s="1">
        <v>1192.17</v>
      </c>
      <c r="F564" s="1">
        <v>1141.8499999999999</v>
      </c>
      <c r="G564">
        <v>2.8E-3</v>
      </c>
      <c r="H564">
        <v>4.0000000000000002E-4</v>
      </c>
      <c r="I564">
        <v>5.7000000000000002E-3</v>
      </c>
      <c r="J564">
        <v>1.1000000000000001E-3</v>
      </c>
      <c r="K564">
        <v>1.3100000000000001E-2</v>
      </c>
      <c r="L564">
        <v>0.95550000000000002</v>
      </c>
      <c r="M564">
        <v>2.1299999999999999E-2</v>
      </c>
      <c r="N564">
        <v>0.373</v>
      </c>
      <c r="O564">
        <v>1E-3</v>
      </c>
      <c r="P564">
        <v>0.12870000000000001</v>
      </c>
      <c r="Q564" s="1">
        <v>51105.25</v>
      </c>
      <c r="R564">
        <v>0.3286</v>
      </c>
      <c r="S564">
        <v>0.15859999999999999</v>
      </c>
      <c r="T564">
        <v>0.51270000000000004</v>
      </c>
      <c r="U564">
        <v>9.6999999999999993</v>
      </c>
      <c r="V564" s="1">
        <v>64168.27</v>
      </c>
      <c r="W564">
        <v>118.59</v>
      </c>
      <c r="X564" s="1">
        <v>138655.48000000001</v>
      </c>
      <c r="Y564">
        <v>0.89870000000000005</v>
      </c>
      <c r="Z564">
        <v>5.7799999999999997E-2</v>
      </c>
      <c r="AA564">
        <v>4.3400000000000001E-2</v>
      </c>
      <c r="AB564">
        <v>0.1013</v>
      </c>
      <c r="AC564">
        <v>138.66</v>
      </c>
      <c r="AD564" s="1">
        <v>3484.85</v>
      </c>
      <c r="AE564">
        <v>490.07</v>
      </c>
      <c r="AF564" s="13">
        <v>127080</v>
      </c>
      <c r="AG564" s="79" t="s">
        <v>759</v>
      </c>
      <c r="AH564" s="1">
        <v>33487</v>
      </c>
      <c r="AI564" s="1">
        <v>51159.46</v>
      </c>
      <c r="AJ564">
        <v>37.729999999999997</v>
      </c>
      <c r="AK564">
        <v>24.3</v>
      </c>
      <c r="AL564">
        <v>27.62</v>
      </c>
      <c r="AM564">
        <v>4.6900000000000004</v>
      </c>
      <c r="AN564" s="1">
        <v>1411.08</v>
      </c>
      <c r="AO564">
        <v>1.2141999999999999</v>
      </c>
      <c r="AP564" s="1">
        <v>1316.08</v>
      </c>
      <c r="AQ564" s="1">
        <v>1992.36</v>
      </c>
      <c r="AR564" s="1">
        <v>5511.14</v>
      </c>
      <c r="AS564">
        <v>446.24</v>
      </c>
      <c r="AT564">
        <v>351.06</v>
      </c>
      <c r="AU564" s="1">
        <v>9616.8799999999992</v>
      </c>
      <c r="AV564" s="1">
        <v>6037.46</v>
      </c>
      <c r="AW564">
        <v>0.51570000000000005</v>
      </c>
      <c r="AX564" s="1">
        <v>3813.15</v>
      </c>
      <c r="AY564">
        <v>0.32569999999999999</v>
      </c>
      <c r="AZ564" s="1">
        <v>1140.6400000000001</v>
      </c>
      <c r="BA564">
        <v>9.74E-2</v>
      </c>
      <c r="BB564">
        <v>715.67</v>
      </c>
      <c r="BC564">
        <v>6.1100000000000002E-2</v>
      </c>
      <c r="BD564" s="1">
        <v>11706.92</v>
      </c>
      <c r="BE564" s="1">
        <v>4902.01</v>
      </c>
      <c r="BF564">
        <v>1.5751999999999999</v>
      </c>
      <c r="BG564">
        <v>0.52070000000000005</v>
      </c>
      <c r="BH564">
        <v>0.22309999999999999</v>
      </c>
      <c r="BI564">
        <v>0.19650000000000001</v>
      </c>
      <c r="BJ564">
        <v>3.7499999999999999E-2</v>
      </c>
      <c r="BK564">
        <v>2.2200000000000001E-2</v>
      </c>
    </row>
    <row r="565" spans="1:63" x14ac:dyDescent="0.25">
      <c r="A565" t="s">
        <v>564</v>
      </c>
      <c r="B565">
        <v>45641</v>
      </c>
      <c r="C565">
        <v>74.67</v>
      </c>
      <c r="D565">
        <v>30.09</v>
      </c>
      <c r="E565" s="1">
        <v>2246.85</v>
      </c>
      <c r="F565" s="1">
        <v>2108.9499999999998</v>
      </c>
      <c r="G565">
        <v>5.7000000000000002E-3</v>
      </c>
      <c r="H565">
        <v>1.1999999999999999E-3</v>
      </c>
      <c r="I565">
        <v>1.9300000000000001E-2</v>
      </c>
      <c r="J565">
        <v>1.2999999999999999E-3</v>
      </c>
      <c r="K565">
        <v>7.5200000000000003E-2</v>
      </c>
      <c r="L565">
        <v>0.86250000000000004</v>
      </c>
      <c r="M565">
        <v>3.4799999999999998E-2</v>
      </c>
      <c r="N565">
        <v>0.4254</v>
      </c>
      <c r="O565">
        <v>1.43E-2</v>
      </c>
      <c r="P565">
        <v>0.1447</v>
      </c>
      <c r="Q565" s="1">
        <v>53539.33</v>
      </c>
      <c r="R565">
        <v>0.2868</v>
      </c>
      <c r="S565">
        <v>0.18379999999999999</v>
      </c>
      <c r="T565">
        <v>0.52939999999999998</v>
      </c>
      <c r="U565">
        <v>16.260000000000002</v>
      </c>
      <c r="V565" s="1">
        <v>69847.210000000006</v>
      </c>
      <c r="W565">
        <v>134.22999999999999</v>
      </c>
      <c r="X565" s="1">
        <v>128008.19</v>
      </c>
      <c r="Y565">
        <v>0.78549999999999998</v>
      </c>
      <c r="Z565">
        <v>0.1711</v>
      </c>
      <c r="AA565">
        <v>4.3400000000000001E-2</v>
      </c>
      <c r="AB565">
        <v>0.2145</v>
      </c>
      <c r="AC565">
        <v>128.01</v>
      </c>
      <c r="AD565" s="1">
        <v>4158.76</v>
      </c>
      <c r="AE565">
        <v>518.04</v>
      </c>
      <c r="AF565" s="13">
        <v>122644.97</v>
      </c>
      <c r="AG565" s="79" t="s">
        <v>759</v>
      </c>
      <c r="AH565" s="1">
        <v>31694</v>
      </c>
      <c r="AI565" s="1">
        <v>49422.3</v>
      </c>
      <c r="AJ565">
        <v>48.22</v>
      </c>
      <c r="AK565">
        <v>30.02</v>
      </c>
      <c r="AL565">
        <v>36.549999999999997</v>
      </c>
      <c r="AM565">
        <v>3.95</v>
      </c>
      <c r="AN565">
        <v>979.43</v>
      </c>
      <c r="AO565">
        <v>1.1123000000000001</v>
      </c>
      <c r="AP565" s="1">
        <v>1253.1300000000001</v>
      </c>
      <c r="AQ565" s="1">
        <v>1700.46</v>
      </c>
      <c r="AR565" s="1">
        <v>5850.17</v>
      </c>
      <c r="AS565">
        <v>555.98</v>
      </c>
      <c r="AT565">
        <v>290.07</v>
      </c>
      <c r="AU565" s="1">
        <v>9649.82</v>
      </c>
      <c r="AV565" s="1">
        <v>5590.33</v>
      </c>
      <c r="AW565">
        <v>0.4748</v>
      </c>
      <c r="AX565" s="1">
        <v>4286.62</v>
      </c>
      <c r="AY565">
        <v>0.36409999999999998</v>
      </c>
      <c r="AZ565" s="1">
        <v>1079.53</v>
      </c>
      <c r="BA565">
        <v>9.1700000000000004E-2</v>
      </c>
      <c r="BB565">
        <v>816.39</v>
      </c>
      <c r="BC565">
        <v>6.93E-2</v>
      </c>
      <c r="BD565" s="1">
        <v>11772.87</v>
      </c>
      <c r="BE565" s="1">
        <v>4080.78</v>
      </c>
      <c r="BF565">
        <v>1.2071000000000001</v>
      </c>
      <c r="BG565">
        <v>0.54039999999999999</v>
      </c>
      <c r="BH565">
        <v>0.219</v>
      </c>
      <c r="BI565">
        <v>0.1893</v>
      </c>
      <c r="BJ565">
        <v>3.3399999999999999E-2</v>
      </c>
      <c r="BK565">
        <v>1.7899999999999999E-2</v>
      </c>
    </row>
    <row r="566" spans="1:63" x14ac:dyDescent="0.25">
      <c r="A566" t="s">
        <v>565</v>
      </c>
      <c r="B566">
        <v>49148</v>
      </c>
      <c r="C566">
        <v>103</v>
      </c>
      <c r="D566">
        <v>17.87</v>
      </c>
      <c r="E566" s="1">
        <v>1840.59</v>
      </c>
      <c r="F566" s="1">
        <v>1759.3</v>
      </c>
      <c r="G566">
        <v>3.7000000000000002E-3</v>
      </c>
      <c r="H566">
        <v>5.9999999999999995E-4</v>
      </c>
      <c r="I566">
        <v>1.1599999999999999E-2</v>
      </c>
      <c r="J566">
        <v>1.1000000000000001E-3</v>
      </c>
      <c r="K566">
        <v>1.5299999999999999E-2</v>
      </c>
      <c r="L566">
        <v>0.93659999999999999</v>
      </c>
      <c r="M566">
        <v>3.1099999999999999E-2</v>
      </c>
      <c r="N566">
        <v>0.6633</v>
      </c>
      <c r="O566">
        <v>1.5E-3</v>
      </c>
      <c r="P566">
        <v>0.15670000000000001</v>
      </c>
      <c r="Q566" s="1">
        <v>50842.98</v>
      </c>
      <c r="R566">
        <v>0.27389999999999998</v>
      </c>
      <c r="S566">
        <v>0.16869999999999999</v>
      </c>
      <c r="T566">
        <v>0.5575</v>
      </c>
      <c r="U566">
        <v>13.9</v>
      </c>
      <c r="V566" s="1">
        <v>70141.350000000006</v>
      </c>
      <c r="W566">
        <v>127.64</v>
      </c>
      <c r="X566" s="1">
        <v>101716.3</v>
      </c>
      <c r="Y566">
        <v>0.77290000000000003</v>
      </c>
      <c r="Z566">
        <v>0.1515</v>
      </c>
      <c r="AA566">
        <v>7.5600000000000001E-2</v>
      </c>
      <c r="AB566">
        <v>0.2271</v>
      </c>
      <c r="AC566">
        <v>101.72</v>
      </c>
      <c r="AD566" s="1">
        <v>2686</v>
      </c>
      <c r="AE566">
        <v>366.08</v>
      </c>
      <c r="AF566" s="13">
        <v>91844.21</v>
      </c>
      <c r="AG566" s="79" t="s">
        <v>759</v>
      </c>
      <c r="AH566" s="1">
        <v>28025</v>
      </c>
      <c r="AI566" s="1">
        <v>43274.84</v>
      </c>
      <c r="AJ566">
        <v>36.71</v>
      </c>
      <c r="AK566">
        <v>25.02</v>
      </c>
      <c r="AL566">
        <v>29.02</v>
      </c>
      <c r="AM566">
        <v>3.83</v>
      </c>
      <c r="AN566" s="1">
        <v>1165.45</v>
      </c>
      <c r="AO566">
        <v>0.96930000000000005</v>
      </c>
      <c r="AP566" s="1">
        <v>1371.4</v>
      </c>
      <c r="AQ566" s="1">
        <v>2210.91</v>
      </c>
      <c r="AR566" s="1">
        <v>6125.27</v>
      </c>
      <c r="AS566">
        <v>522.67999999999995</v>
      </c>
      <c r="AT566">
        <v>318.04000000000002</v>
      </c>
      <c r="AU566" s="1">
        <v>10548.31</v>
      </c>
      <c r="AV566" s="1">
        <v>7474.88</v>
      </c>
      <c r="AW566">
        <v>0.6048</v>
      </c>
      <c r="AX566" s="1">
        <v>2625.34</v>
      </c>
      <c r="AY566">
        <v>0.21240000000000001</v>
      </c>
      <c r="AZ566">
        <v>984.53</v>
      </c>
      <c r="BA566">
        <v>7.9699999999999993E-2</v>
      </c>
      <c r="BB566" s="1">
        <v>1274.1600000000001</v>
      </c>
      <c r="BC566">
        <v>0.1031</v>
      </c>
      <c r="BD566" s="1">
        <v>12358.9</v>
      </c>
      <c r="BE566" s="1">
        <v>6312.6</v>
      </c>
      <c r="BF566">
        <v>2.7359</v>
      </c>
      <c r="BG566">
        <v>0.51729999999999998</v>
      </c>
      <c r="BH566">
        <v>0.22989999999999999</v>
      </c>
      <c r="BI566">
        <v>0.19400000000000001</v>
      </c>
      <c r="BJ566">
        <v>3.8100000000000002E-2</v>
      </c>
      <c r="BK566">
        <v>2.07E-2</v>
      </c>
    </row>
    <row r="567" spans="1:63" x14ac:dyDescent="0.25">
      <c r="A567" t="s">
        <v>566</v>
      </c>
      <c r="B567">
        <v>50468</v>
      </c>
      <c r="C567">
        <v>59.14</v>
      </c>
      <c r="D567">
        <v>27.55</v>
      </c>
      <c r="E567" s="1">
        <v>1629.48</v>
      </c>
      <c r="F567" s="1">
        <v>1606.89</v>
      </c>
      <c r="G567">
        <v>7.9000000000000008E-3</v>
      </c>
      <c r="H567">
        <v>5.9999999999999995E-4</v>
      </c>
      <c r="I567">
        <v>8.3000000000000001E-3</v>
      </c>
      <c r="J567">
        <v>1.6999999999999999E-3</v>
      </c>
      <c r="K567">
        <v>2.24E-2</v>
      </c>
      <c r="L567">
        <v>0.93459999999999999</v>
      </c>
      <c r="M567">
        <v>2.4400000000000002E-2</v>
      </c>
      <c r="N567">
        <v>0.26690000000000003</v>
      </c>
      <c r="O567">
        <v>6.0000000000000001E-3</v>
      </c>
      <c r="P567">
        <v>0.10829999999999999</v>
      </c>
      <c r="Q567" s="1">
        <v>54650.01</v>
      </c>
      <c r="R567">
        <v>0.28749999999999998</v>
      </c>
      <c r="S567">
        <v>0.18329999999999999</v>
      </c>
      <c r="T567">
        <v>0.5292</v>
      </c>
      <c r="U567">
        <v>11.93</v>
      </c>
      <c r="V567" s="1">
        <v>72924.66</v>
      </c>
      <c r="W567">
        <v>132.61000000000001</v>
      </c>
      <c r="X567" s="1">
        <v>170301.12</v>
      </c>
      <c r="Y567">
        <v>0.80969999999999998</v>
      </c>
      <c r="Z567">
        <v>0.13639999999999999</v>
      </c>
      <c r="AA567">
        <v>5.3999999999999999E-2</v>
      </c>
      <c r="AB567">
        <v>0.1903</v>
      </c>
      <c r="AC567">
        <v>170.3</v>
      </c>
      <c r="AD567" s="1">
        <v>5534.65</v>
      </c>
      <c r="AE567">
        <v>639.70000000000005</v>
      </c>
      <c r="AF567" s="13">
        <v>165844.6</v>
      </c>
      <c r="AG567" s="79" t="s">
        <v>759</v>
      </c>
      <c r="AH567" s="1">
        <v>37627</v>
      </c>
      <c r="AI567" s="1">
        <v>61016.05</v>
      </c>
      <c r="AJ567">
        <v>49.9</v>
      </c>
      <c r="AK567">
        <v>30.82</v>
      </c>
      <c r="AL567">
        <v>33.69</v>
      </c>
      <c r="AM567">
        <v>4.88</v>
      </c>
      <c r="AN567" s="1">
        <v>1736.21</v>
      </c>
      <c r="AO567">
        <v>0.95720000000000005</v>
      </c>
      <c r="AP567" s="1">
        <v>1312.69</v>
      </c>
      <c r="AQ567" s="1">
        <v>1773.53</v>
      </c>
      <c r="AR567" s="1">
        <v>5518.79</v>
      </c>
      <c r="AS567">
        <v>459.91</v>
      </c>
      <c r="AT567">
        <v>306.16000000000003</v>
      </c>
      <c r="AU567" s="1">
        <v>9371.08</v>
      </c>
      <c r="AV567" s="1">
        <v>4363.58</v>
      </c>
      <c r="AW567">
        <v>0.38329999999999997</v>
      </c>
      <c r="AX567" s="1">
        <v>5227.6899999999996</v>
      </c>
      <c r="AY567">
        <v>0.4592</v>
      </c>
      <c r="AZ567" s="1">
        <v>1229.33</v>
      </c>
      <c r="BA567">
        <v>0.108</v>
      </c>
      <c r="BB567">
        <v>563.70000000000005</v>
      </c>
      <c r="BC567">
        <v>4.9500000000000002E-2</v>
      </c>
      <c r="BD567" s="1">
        <v>11384.3</v>
      </c>
      <c r="BE567" s="1">
        <v>3259.3</v>
      </c>
      <c r="BF567">
        <v>0.68140000000000001</v>
      </c>
      <c r="BG567">
        <v>0.55279999999999996</v>
      </c>
      <c r="BH567">
        <v>0.20899999999999999</v>
      </c>
      <c r="BI567">
        <v>0.18060000000000001</v>
      </c>
      <c r="BJ567">
        <v>3.6600000000000001E-2</v>
      </c>
      <c r="BK567">
        <v>2.0899999999999998E-2</v>
      </c>
    </row>
    <row r="568" spans="1:63" x14ac:dyDescent="0.25">
      <c r="A568" t="s">
        <v>567</v>
      </c>
      <c r="B568">
        <v>49031</v>
      </c>
      <c r="C568">
        <v>114.62</v>
      </c>
      <c r="D568">
        <v>8.41</v>
      </c>
      <c r="E568">
        <v>963.42</v>
      </c>
      <c r="F568">
        <v>903.63</v>
      </c>
      <c r="G568">
        <v>3.0000000000000001E-3</v>
      </c>
      <c r="H568">
        <v>4.0000000000000002E-4</v>
      </c>
      <c r="I568">
        <v>7.1999999999999998E-3</v>
      </c>
      <c r="J568">
        <v>1.1000000000000001E-3</v>
      </c>
      <c r="K568">
        <v>1.8200000000000001E-2</v>
      </c>
      <c r="L568">
        <v>0.95099999999999996</v>
      </c>
      <c r="M568">
        <v>1.9099999999999999E-2</v>
      </c>
      <c r="N568">
        <v>0.41980000000000001</v>
      </c>
      <c r="O568">
        <v>7.4999999999999997E-3</v>
      </c>
      <c r="P568">
        <v>0.13789999999999999</v>
      </c>
      <c r="Q568" s="1">
        <v>49687.96</v>
      </c>
      <c r="R568">
        <v>0.34179999999999999</v>
      </c>
      <c r="S568">
        <v>0.13919999999999999</v>
      </c>
      <c r="T568">
        <v>0.51900000000000002</v>
      </c>
      <c r="U568">
        <v>7.99</v>
      </c>
      <c r="V568" s="1">
        <v>66430.23</v>
      </c>
      <c r="W568">
        <v>115.48</v>
      </c>
      <c r="X568" s="1">
        <v>171642.4</v>
      </c>
      <c r="Y568">
        <v>0.84960000000000002</v>
      </c>
      <c r="Z568">
        <v>8.8499999999999995E-2</v>
      </c>
      <c r="AA568">
        <v>6.1899999999999997E-2</v>
      </c>
      <c r="AB568">
        <v>0.15040000000000001</v>
      </c>
      <c r="AC568">
        <v>171.64</v>
      </c>
      <c r="AD568" s="1">
        <v>4638.1099999999997</v>
      </c>
      <c r="AE568">
        <v>531.84</v>
      </c>
      <c r="AF568" s="13">
        <v>143158.84</v>
      </c>
      <c r="AG568" s="79" t="s">
        <v>759</v>
      </c>
      <c r="AH568" s="1">
        <v>32406</v>
      </c>
      <c r="AI568" s="1">
        <v>50101.65</v>
      </c>
      <c r="AJ568">
        <v>41.89</v>
      </c>
      <c r="AK568">
        <v>25.38</v>
      </c>
      <c r="AL568">
        <v>31.04</v>
      </c>
      <c r="AM568">
        <v>4.5199999999999996</v>
      </c>
      <c r="AN568" s="1">
        <v>1528.51</v>
      </c>
      <c r="AO568">
        <v>1.4838</v>
      </c>
      <c r="AP568" s="1">
        <v>1550.78</v>
      </c>
      <c r="AQ568" s="1">
        <v>2164.58</v>
      </c>
      <c r="AR568" s="1">
        <v>6094.3</v>
      </c>
      <c r="AS568">
        <v>545.84</v>
      </c>
      <c r="AT568">
        <v>342.26</v>
      </c>
      <c r="AU568" s="1">
        <v>10697.75</v>
      </c>
      <c r="AV568" s="1">
        <v>6099.32</v>
      </c>
      <c r="AW568">
        <v>0.45440000000000003</v>
      </c>
      <c r="AX568" s="1">
        <v>5045.9799999999996</v>
      </c>
      <c r="AY568">
        <v>0.376</v>
      </c>
      <c r="AZ568" s="1">
        <v>1397.65</v>
      </c>
      <c r="BA568">
        <v>0.1041</v>
      </c>
      <c r="BB568">
        <v>878.96</v>
      </c>
      <c r="BC568">
        <v>6.5500000000000003E-2</v>
      </c>
      <c r="BD568" s="1">
        <v>13421.9</v>
      </c>
      <c r="BE568" s="1">
        <v>4732.59</v>
      </c>
      <c r="BF568">
        <v>1.5145</v>
      </c>
      <c r="BG568">
        <v>0.50419999999999998</v>
      </c>
      <c r="BH568">
        <v>0.2167</v>
      </c>
      <c r="BI568">
        <v>0.2137</v>
      </c>
      <c r="BJ568">
        <v>4.1099999999999998E-2</v>
      </c>
      <c r="BK568">
        <v>2.4199999999999999E-2</v>
      </c>
    </row>
    <row r="569" spans="1:63" x14ac:dyDescent="0.25">
      <c r="A569" t="s">
        <v>568</v>
      </c>
      <c r="B569">
        <v>45971</v>
      </c>
      <c r="C569">
        <v>66.86</v>
      </c>
      <c r="D569">
        <v>10.01</v>
      </c>
      <c r="E569">
        <v>669.53</v>
      </c>
      <c r="F569">
        <v>682.76</v>
      </c>
      <c r="G569">
        <v>3.5000000000000001E-3</v>
      </c>
      <c r="H569">
        <v>2.0000000000000001E-4</v>
      </c>
      <c r="I569">
        <v>5.4999999999999997E-3</v>
      </c>
      <c r="J569">
        <v>1.1000000000000001E-3</v>
      </c>
      <c r="K569">
        <v>1.89E-2</v>
      </c>
      <c r="L569">
        <v>0.94969999999999999</v>
      </c>
      <c r="M569">
        <v>2.1100000000000001E-2</v>
      </c>
      <c r="N569">
        <v>0.32400000000000001</v>
      </c>
      <c r="O569">
        <v>1.2999999999999999E-3</v>
      </c>
      <c r="P569">
        <v>0.12870000000000001</v>
      </c>
      <c r="Q569" s="1">
        <v>49066.21</v>
      </c>
      <c r="R569">
        <v>0.29249999999999998</v>
      </c>
      <c r="S569">
        <v>0.1671</v>
      </c>
      <c r="T569">
        <v>0.5403</v>
      </c>
      <c r="U569">
        <v>6.59</v>
      </c>
      <c r="V569" s="1">
        <v>64015.13</v>
      </c>
      <c r="W569">
        <v>98.62</v>
      </c>
      <c r="X569" s="1">
        <v>149179.54999999999</v>
      </c>
      <c r="Y569">
        <v>0.92989999999999995</v>
      </c>
      <c r="Z569">
        <v>3.5099999999999999E-2</v>
      </c>
      <c r="AA569">
        <v>3.5000000000000003E-2</v>
      </c>
      <c r="AB569">
        <v>7.0099999999999996E-2</v>
      </c>
      <c r="AC569">
        <v>149.18</v>
      </c>
      <c r="AD569" s="1">
        <v>3440</v>
      </c>
      <c r="AE569">
        <v>480.66</v>
      </c>
      <c r="AF569" s="13">
        <v>119056.67</v>
      </c>
      <c r="AG569" s="79" t="s">
        <v>759</v>
      </c>
      <c r="AH569" s="1">
        <v>34773</v>
      </c>
      <c r="AI569" s="1">
        <v>51530.25</v>
      </c>
      <c r="AJ569">
        <v>36.159999999999997</v>
      </c>
      <c r="AK569">
        <v>22.51</v>
      </c>
      <c r="AL569">
        <v>27.41</v>
      </c>
      <c r="AM569">
        <v>4.83</v>
      </c>
      <c r="AN569" s="1">
        <v>1581.21</v>
      </c>
      <c r="AO569">
        <v>1.3882000000000001</v>
      </c>
      <c r="AP569" s="1">
        <v>1532.97</v>
      </c>
      <c r="AQ569" s="1">
        <v>2049.6</v>
      </c>
      <c r="AR569" s="1">
        <v>5710.66</v>
      </c>
      <c r="AS569">
        <v>373.6</v>
      </c>
      <c r="AT569">
        <v>330.41</v>
      </c>
      <c r="AU569" s="1">
        <v>9997.25</v>
      </c>
      <c r="AV569" s="1">
        <v>6501.63</v>
      </c>
      <c r="AW569">
        <v>0.51270000000000004</v>
      </c>
      <c r="AX569" s="1">
        <v>3931.04</v>
      </c>
      <c r="AY569">
        <v>0.31</v>
      </c>
      <c r="AZ569" s="1">
        <v>1595.18</v>
      </c>
      <c r="BA569">
        <v>0.1258</v>
      </c>
      <c r="BB569">
        <v>652.47</v>
      </c>
      <c r="BC569">
        <v>5.1499999999999997E-2</v>
      </c>
      <c r="BD569" s="1">
        <v>12680.33</v>
      </c>
      <c r="BE569" s="1">
        <v>5970.98</v>
      </c>
      <c r="BF569">
        <v>2.0057999999999998</v>
      </c>
      <c r="BG569">
        <v>0.51549999999999996</v>
      </c>
      <c r="BH569">
        <v>0.20569999999999999</v>
      </c>
      <c r="BI569">
        <v>0.20399999999999999</v>
      </c>
      <c r="BJ569">
        <v>4.1399999999999999E-2</v>
      </c>
      <c r="BK569">
        <v>3.3300000000000003E-2</v>
      </c>
    </row>
    <row r="570" spans="1:63" x14ac:dyDescent="0.25">
      <c r="A570" t="s">
        <v>569</v>
      </c>
      <c r="B570">
        <v>50252</v>
      </c>
      <c r="C570">
        <v>60.1</v>
      </c>
      <c r="D570">
        <v>17.46</v>
      </c>
      <c r="E570" s="1">
        <v>1049.51</v>
      </c>
      <c r="F570">
        <v>986.03</v>
      </c>
      <c r="G570">
        <v>3.0000000000000001E-3</v>
      </c>
      <c r="H570">
        <v>1.1000000000000001E-3</v>
      </c>
      <c r="I570">
        <v>1.0200000000000001E-2</v>
      </c>
      <c r="J570">
        <v>1.4E-3</v>
      </c>
      <c r="K570">
        <v>2.7799999999999998E-2</v>
      </c>
      <c r="L570">
        <v>0.92879999999999996</v>
      </c>
      <c r="M570">
        <v>2.76E-2</v>
      </c>
      <c r="N570">
        <v>0.45879999999999999</v>
      </c>
      <c r="O570">
        <v>2.8E-3</v>
      </c>
      <c r="P570">
        <v>0.13700000000000001</v>
      </c>
      <c r="Q570" s="1">
        <v>50306.37</v>
      </c>
      <c r="R570">
        <v>0.30220000000000002</v>
      </c>
      <c r="S570">
        <v>0.1709</v>
      </c>
      <c r="T570">
        <v>0.52690000000000003</v>
      </c>
      <c r="U570">
        <v>8.33</v>
      </c>
      <c r="V570" s="1">
        <v>66271.77</v>
      </c>
      <c r="W570">
        <v>121.51</v>
      </c>
      <c r="X570" s="1">
        <v>132587.74</v>
      </c>
      <c r="Y570">
        <v>0.83640000000000003</v>
      </c>
      <c r="Z570">
        <v>0.10589999999999999</v>
      </c>
      <c r="AA570">
        <v>5.7700000000000001E-2</v>
      </c>
      <c r="AB570">
        <v>0.1636</v>
      </c>
      <c r="AC570">
        <v>132.59</v>
      </c>
      <c r="AD570" s="1">
        <v>3737.72</v>
      </c>
      <c r="AE570">
        <v>511.06</v>
      </c>
      <c r="AF570" s="13">
        <v>122048.71</v>
      </c>
      <c r="AG570" s="79" t="s">
        <v>759</v>
      </c>
      <c r="AH570" s="1">
        <v>31835</v>
      </c>
      <c r="AI570" s="1">
        <v>47974.71</v>
      </c>
      <c r="AJ570">
        <v>45.28</v>
      </c>
      <c r="AK570">
        <v>26.48</v>
      </c>
      <c r="AL570">
        <v>33.83</v>
      </c>
      <c r="AM570">
        <v>4.29</v>
      </c>
      <c r="AN570" s="1">
        <v>1083.0899999999999</v>
      </c>
      <c r="AO570">
        <v>1.099</v>
      </c>
      <c r="AP570" s="1">
        <v>1506.19</v>
      </c>
      <c r="AQ570" s="1">
        <v>2048.4699999999998</v>
      </c>
      <c r="AR570" s="1">
        <v>5651.78</v>
      </c>
      <c r="AS570">
        <v>549.29999999999995</v>
      </c>
      <c r="AT570">
        <v>314.27999999999997</v>
      </c>
      <c r="AU570" s="1">
        <v>10070.02</v>
      </c>
      <c r="AV570" s="1">
        <v>6493.83</v>
      </c>
      <c r="AW570">
        <v>0.51470000000000005</v>
      </c>
      <c r="AX570" s="1">
        <v>3884.14</v>
      </c>
      <c r="AY570">
        <v>0.30790000000000001</v>
      </c>
      <c r="AZ570" s="1">
        <v>1389.15</v>
      </c>
      <c r="BA570">
        <v>0.1101</v>
      </c>
      <c r="BB570">
        <v>848.97</v>
      </c>
      <c r="BC570">
        <v>6.7299999999999999E-2</v>
      </c>
      <c r="BD570" s="1">
        <v>12616.09</v>
      </c>
      <c r="BE570" s="1">
        <v>4884.34</v>
      </c>
      <c r="BF570">
        <v>1.5732999999999999</v>
      </c>
      <c r="BG570">
        <v>0.50380000000000003</v>
      </c>
      <c r="BH570">
        <v>0.214</v>
      </c>
      <c r="BI570">
        <v>0.22819999999999999</v>
      </c>
      <c r="BJ570">
        <v>3.61E-2</v>
      </c>
      <c r="BK570">
        <v>1.7899999999999999E-2</v>
      </c>
    </row>
    <row r="571" spans="1:63" x14ac:dyDescent="0.25">
      <c r="A571" t="s">
        <v>570</v>
      </c>
      <c r="B571">
        <v>45658</v>
      </c>
      <c r="C571">
        <v>81.62</v>
      </c>
      <c r="D571">
        <v>18.7</v>
      </c>
      <c r="E571" s="1">
        <v>1526.63</v>
      </c>
      <c r="F571" s="1">
        <v>1480.25</v>
      </c>
      <c r="G571">
        <v>5.7000000000000002E-3</v>
      </c>
      <c r="H571">
        <v>1E-3</v>
      </c>
      <c r="I571">
        <v>1.03E-2</v>
      </c>
      <c r="J571">
        <v>1.5E-3</v>
      </c>
      <c r="K571">
        <v>3.7900000000000003E-2</v>
      </c>
      <c r="L571">
        <v>0.91100000000000003</v>
      </c>
      <c r="M571">
        <v>3.27E-2</v>
      </c>
      <c r="N571">
        <v>0.37719999999999998</v>
      </c>
      <c r="O571">
        <v>4.1999999999999997E-3</v>
      </c>
      <c r="P571">
        <v>0.13589999999999999</v>
      </c>
      <c r="Q571" s="1">
        <v>53418.66</v>
      </c>
      <c r="R571">
        <v>0.28610000000000002</v>
      </c>
      <c r="S571">
        <v>0.1744</v>
      </c>
      <c r="T571">
        <v>0.53949999999999998</v>
      </c>
      <c r="U571">
        <v>12.28</v>
      </c>
      <c r="V571" s="1">
        <v>69322.559999999998</v>
      </c>
      <c r="W571">
        <v>120.32</v>
      </c>
      <c r="X571" s="1">
        <v>154464.38</v>
      </c>
      <c r="Y571">
        <v>0.79149999999999998</v>
      </c>
      <c r="Z571">
        <v>0.16209999999999999</v>
      </c>
      <c r="AA571">
        <v>4.6399999999999997E-2</v>
      </c>
      <c r="AB571">
        <v>0.20849999999999999</v>
      </c>
      <c r="AC571">
        <v>154.46</v>
      </c>
      <c r="AD571" s="1">
        <v>4517.6400000000003</v>
      </c>
      <c r="AE571">
        <v>558.66</v>
      </c>
      <c r="AF571" s="13">
        <v>145042</v>
      </c>
      <c r="AG571" s="79" t="s">
        <v>759</v>
      </c>
      <c r="AH571" s="1">
        <v>32303</v>
      </c>
      <c r="AI571" s="1">
        <v>51648.32</v>
      </c>
      <c r="AJ571">
        <v>45.02</v>
      </c>
      <c r="AK571">
        <v>27.73</v>
      </c>
      <c r="AL571">
        <v>32.78</v>
      </c>
      <c r="AM571">
        <v>4.13</v>
      </c>
      <c r="AN571" s="1">
        <v>1345.92</v>
      </c>
      <c r="AO571">
        <v>1.1116999999999999</v>
      </c>
      <c r="AP571" s="1">
        <v>1338.19</v>
      </c>
      <c r="AQ571" s="1">
        <v>1838.88</v>
      </c>
      <c r="AR571" s="1">
        <v>5705.69</v>
      </c>
      <c r="AS571">
        <v>535.79999999999995</v>
      </c>
      <c r="AT571">
        <v>292.75</v>
      </c>
      <c r="AU571" s="1">
        <v>9711.31</v>
      </c>
      <c r="AV571" s="1">
        <v>4975.0200000000004</v>
      </c>
      <c r="AW571">
        <v>0.42770000000000002</v>
      </c>
      <c r="AX571" s="1">
        <v>4514.76</v>
      </c>
      <c r="AY571">
        <v>0.38819999999999999</v>
      </c>
      <c r="AZ571" s="1">
        <v>1396.75</v>
      </c>
      <c r="BA571">
        <v>0.1201</v>
      </c>
      <c r="BB571">
        <v>744.18</v>
      </c>
      <c r="BC571">
        <v>6.4000000000000001E-2</v>
      </c>
      <c r="BD571" s="1">
        <v>11630.71</v>
      </c>
      <c r="BE571" s="1">
        <v>3663.17</v>
      </c>
      <c r="BF571">
        <v>1.0032000000000001</v>
      </c>
      <c r="BG571">
        <v>0.54039999999999999</v>
      </c>
      <c r="BH571">
        <v>0.2102</v>
      </c>
      <c r="BI571">
        <v>0.1991</v>
      </c>
      <c r="BJ571">
        <v>3.5000000000000003E-2</v>
      </c>
      <c r="BK571">
        <v>1.54E-2</v>
      </c>
    </row>
    <row r="572" spans="1:63" x14ac:dyDescent="0.25">
      <c r="A572" t="s">
        <v>571</v>
      </c>
      <c r="B572">
        <v>45021</v>
      </c>
      <c r="C572">
        <v>96.05</v>
      </c>
      <c r="D572">
        <v>14.33</v>
      </c>
      <c r="E572" s="1">
        <v>1376.31</v>
      </c>
      <c r="F572" s="1">
        <v>1321.6</v>
      </c>
      <c r="G572">
        <v>3.5000000000000001E-3</v>
      </c>
      <c r="H572">
        <v>2.0000000000000001E-4</v>
      </c>
      <c r="I572">
        <v>8.6E-3</v>
      </c>
      <c r="J572">
        <v>8.0000000000000004E-4</v>
      </c>
      <c r="K572">
        <v>1.0699999999999999E-2</v>
      </c>
      <c r="L572">
        <v>0.9496</v>
      </c>
      <c r="M572">
        <v>2.6499999999999999E-2</v>
      </c>
      <c r="N572">
        <v>0.73899999999999999</v>
      </c>
      <c r="O572">
        <v>8.0000000000000004E-4</v>
      </c>
      <c r="P572">
        <v>0.1593</v>
      </c>
      <c r="Q572" s="1">
        <v>49898.23</v>
      </c>
      <c r="R572">
        <v>0.26300000000000001</v>
      </c>
      <c r="S572">
        <v>0.1832</v>
      </c>
      <c r="T572">
        <v>0.55379999999999996</v>
      </c>
      <c r="U572">
        <v>11.04</v>
      </c>
      <c r="V572" s="1">
        <v>69090.33</v>
      </c>
      <c r="W572">
        <v>119.87</v>
      </c>
      <c r="X572" s="1">
        <v>89778.97</v>
      </c>
      <c r="Y572">
        <v>0.78759999999999997</v>
      </c>
      <c r="Z572">
        <v>0.1275</v>
      </c>
      <c r="AA572">
        <v>8.4900000000000003E-2</v>
      </c>
      <c r="AB572">
        <v>0.21240000000000001</v>
      </c>
      <c r="AC572">
        <v>89.78</v>
      </c>
      <c r="AD572" s="1">
        <v>2261.27</v>
      </c>
      <c r="AE572">
        <v>302.83999999999997</v>
      </c>
      <c r="AF572" s="13">
        <v>81060.570000000007</v>
      </c>
      <c r="AG572" s="79" t="s">
        <v>759</v>
      </c>
      <c r="AH572" s="1">
        <v>28878</v>
      </c>
      <c r="AI572" s="1">
        <v>41791.379999999997</v>
      </c>
      <c r="AJ572">
        <v>33.79</v>
      </c>
      <c r="AK572">
        <v>23.86</v>
      </c>
      <c r="AL572">
        <v>26.94</v>
      </c>
      <c r="AM572">
        <v>4.0199999999999996</v>
      </c>
      <c r="AN572">
        <v>929.97</v>
      </c>
      <c r="AO572">
        <v>0.87470000000000003</v>
      </c>
      <c r="AP572" s="1">
        <v>1436.45</v>
      </c>
      <c r="AQ572" s="1">
        <v>2331.66</v>
      </c>
      <c r="AR572" s="1">
        <v>6170.71</v>
      </c>
      <c r="AS572">
        <v>465.18</v>
      </c>
      <c r="AT572">
        <v>282.91000000000003</v>
      </c>
      <c r="AU572" s="1">
        <v>10686.91</v>
      </c>
      <c r="AV572" s="1">
        <v>8603.1299999999992</v>
      </c>
      <c r="AW572">
        <v>0.65490000000000004</v>
      </c>
      <c r="AX572" s="1">
        <v>1983.87</v>
      </c>
      <c r="AY572">
        <v>0.151</v>
      </c>
      <c r="AZ572" s="1">
        <v>1061.42</v>
      </c>
      <c r="BA572">
        <v>8.0799999999999997E-2</v>
      </c>
      <c r="BB572" s="1">
        <v>1487.82</v>
      </c>
      <c r="BC572">
        <v>0.1133</v>
      </c>
      <c r="BD572" s="1">
        <v>13136.24</v>
      </c>
      <c r="BE572" s="1">
        <v>7412.23</v>
      </c>
      <c r="BF572">
        <v>3.7370000000000001</v>
      </c>
      <c r="BG572">
        <v>0.49690000000000001</v>
      </c>
      <c r="BH572">
        <v>0.23150000000000001</v>
      </c>
      <c r="BI572">
        <v>0.2114</v>
      </c>
      <c r="BJ572">
        <v>4.19E-2</v>
      </c>
      <c r="BK572">
        <v>1.83E-2</v>
      </c>
    </row>
    <row r="573" spans="1:63" x14ac:dyDescent="0.25">
      <c r="A573" t="s">
        <v>572</v>
      </c>
      <c r="B573">
        <v>45039</v>
      </c>
      <c r="C573">
        <v>41.38</v>
      </c>
      <c r="D573">
        <v>27.46</v>
      </c>
      <c r="E573" s="1">
        <v>1136.4100000000001</v>
      </c>
      <c r="F573" s="1">
        <v>1100.96</v>
      </c>
      <c r="G573">
        <v>3.0999999999999999E-3</v>
      </c>
      <c r="H573">
        <v>2.9999999999999997E-4</v>
      </c>
      <c r="I573">
        <v>2.9600000000000001E-2</v>
      </c>
      <c r="J573">
        <v>1.4E-3</v>
      </c>
      <c r="K573">
        <v>2.4299999999999999E-2</v>
      </c>
      <c r="L573">
        <v>0.89100000000000001</v>
      </c>
      <c r="M573">
        <v>5.0299999999999997E-2</v>
      </c>
      <c r="N573">
        <v>0.59570000000000001</v>
      </c>
      <c r="O573">
        <v>1.9E-3</v>
      </c>
      <c r="P573">
        <v>0.1615</v>
      </c>
      <c r="Q573" s="1">
        <v>49433.87</v>
      </c>
      <c r="R573">
        <v>0.35139999999999999</v>
      </c>
      <c r="S573">
        <v>0.16539999999999999</v>
      </c>
      <c r="T573">
        <v>0.48320000000000002</v>
      </c>
      <c r="U573">
        <v>9.48</v>
      </c>
      <c r="V573" s="1">
        <v>64833</v>
      </c>
      <c r="W573">
        <v>116</v>
      </c>
      <c r="X573" s="1">
        <v>94872.52</v>
      </c>
      <c r="Y573">
        <v>0.81820000000000004</v>
      </c>
      <c r="Z573">
        <v>0.11459999999999999</v>
      </c>
      <c r="AA573">
        <v>6.7299999999999999E-2</v>
      </c>
      <c r="AB573">
        <v>0.18179999999999999</v>
      </c>
      <c r="AC573">
        <v>94.87</v>
      </c>
      <c r="AD573" s="1">
        <v>2640.18</v>
      </c>
      <c r="AE573">
        <v>403.69</v>
      </c>
      <c r="AF573" s="13">
        <v>83476.3</v>
      </c>
      <c r="AG573" s="79" t="s">
        <v>759</v>
      </c>
      <c r="AH573" s="1">
        <v>27995</v>
      </c>
      <c r="AI573" s="1">
        <v>41886.79</v>
      </c>
      <c r="AJ573">
        <v>41.53</v>
      </c>
      <c r="AK573">
        <v>26.35</v>
      </c>
      <c r="AL573">
        <v>31.12</v>
      </c>
      <c r="AM573">
        <v>4.38</v>
      </c>
      <c r="AN573" s="1">
        <v>1072.96</v>
      </c>
      <c r="AO573">
        <v>1.0984</v>
      </c>
      <c r="AP573" s="1">
        <v>1447.04</v>
      </c>
      <c r="AQ573" s="1">
        <v>2114.5100000000002</v>
      </c>
      <c r="AR573" s="1">
        <v>6095.24</v>
      </c>
      <c r="AS573">
        <v>540.57000000000005</v>
      </c>
      <c r="AT573">
        <v>335.83</v>
      </c>
      <c r="AU573" s="1">
        <v>10533.19</v>
      </c>
      <c r="AV573" s="1">
        <v>8027.77</v>
      </c>
      <c r="AW573">
        <v>0.62870000000000004</v>
      </c>
      <c r="AX573" s="1">
        <v>2478.87</v>
      </c>
      <c r="AY573">
        <v>0.19409999999999999</v>
      </c>
      <c r="AZ573" s="1">
        <v>1171.02</v>
      </c>
      <c r="BA573">
        <v>9.1700000000000004E-2</v>
      </c>
      <c r="BB573" s="1">
        <v>1091.75</v>
      </c>
      <c r="BC573">
        <v>8.5500000000000007E-2</v>
      </c>
      <c r="BD573" s="1">
        <v>12769.41</v>
      </c>
      <c r="BE573" s="1">
        <v>6974.75</v>
      </c>
      <c r="BF573">
        <v>2.9388999999999998</v>
      </c>
      <c r="BG573">
        <v>0.50939999999999996</v>
      </c>
      <c r="BH573">
        <v>0.221</v>
      </c>
      <c r="BI573">
        <v>0.21360000000000001</v>
      </c>
      <c r="BJ573">
        <v>3.6400000000000002E-2</v>
      </c>
      <c r="BK573">
        <v>1.9599999999999999E-2</v>
      </c>
    </row>
    <row r="574" spans="1:63" x14ac:dyDescent="0.25">
      <c r="A574" t="s">
        <v>573</v>
      </c>
      <c r="B574">
        <v>48389</v>
      </c>
      <c r="C574">
        <v>101.19</v>
      </c>
      <c r="D574">
        <v>18.87</v>
      </c>
      <c r="E574" s="1">
        <v>1909.55</v>
      </c>
      <c r="F574" s="1">
        <v>1851.52</v>
      </c>
      <c r="G574">
        <v>2.8E-3</v>
      </c>
      <c r="H574">
        <v>5.9999999999999995E-4</v>
      </c>
      <c r="I574">
        <v>6.0000000000000001E-3</v>
      </c>
      <c r="J574">
        <v>1E-3</v>
      </c>
      <c r="K574">
        <v>1.21E-2</v>
      </c>
      <c r="L574">
        <v>0.96109999999999995</v>
      </c>
      <c r="M574">
        <v>1.6500000000000001E-2</v>
      </c>
      <c r="N574">
        <v>0.39419999999999999</v>
      </c>
      <c r="O574">
        <v>1.4E-3</v>
      </c>
      <c r="P574">
        <v>0.13109999999999999</v>
      </c>
      <c r="Q574" s="1">
        <v>52013.87</v>
      </c>
      <c r="R574">
        <v>0.2349</v>
      </c>
      <c r="S574">
        <v>0.18</v>
      </c>
      <c r="T574">
        <v>0.58499999999999996</v>
      </c>
      <c r="U574">
        <v>13.12</v>
      </c>
      <c r="V574" s="1">
        <v>71216.03</v>
      </c>
      <c r="W574">
        <v>140.15</v>
      </c>
      <c r="X574" s="1">
        <v>129396.34</v>
      </c>
      <c r="Y574">
        <v>0.84709999999999996</v>
      </c>
      <c r="Z574">
        <v>9.3600000000000003E-2</v>
      </c>
      <c r="AA574">
        <v>5.9400000000000001E-2</v>
      </c>
      <c r="AB574">
        <v>0.15290000000000001</v>
      </c>
      <c r="AC574">
        <v>129.4</v>
      </c>
      <c r="AD574" s="1">
        <v>3542.08</v>
      </c>
      <c r="AE574">
        <v>479.36</v>
      </c>
      <c r="AF574" s="13">
        <v>122600.43</v>
      </c>
      <c r="AG574" s="79" t="s">
        <v>759</v>
      </c>
      <c r="AH574" s="1">
        <v>33487</v>
      </c>
      <c r="AI574" s="1">
        <v>50337.59</v>
      </c>
      <c r="AJ574">
        <v>42.63</v>
      </c>
      <c r="AK574">
        <v>26.65</v>
      </c>
      <c r="AL574">
        <v>30.02</v>
      </c>
      <c r="AM574">
        <v>4.49</v>
      </c>
      <c r="AN574">
        <v>986.74</v>
      </c>
      <c r="AO574">
        <v>1.0146999999999999</v>
      </c>
      <c r="AP574" s="1">
        <v>1233.9100000000001</v>
      </c>
      <c r="AQ574" s="1">
        <v>1985.34</v>
      </c>
      <c r="AR574" s="1">
        <v>5452.18</v>
      </c>
      <c r="AS574">
        <v>492.83</v>
      </c>
      <c r="AT574">
        <v>299.01</v>
      </c>
      <c r="AU574" s="1">
        <v>9463.26</v>
      </c>
      <c r="AV574" s="1">
        <v>5963.83</v>
      </c>
      <c r="AW574">
        <v>0.53100000000000003</v>
      </c>
      <c r="AX574" s="1">
        <v>3504.09</v>
      </c>
      <c r="AY574">
        <v>0.312</v>
      </c>
      <c r="AZ574" s="1">
        <v>1055.28</v>
      </c>
      <c r="BA574">
        <v>9.4E-2</v>
      </c>
      <c r="BB574">
        <v>708.38</v>
      </c>
      <c r="BC574">
        <v>6.3100000000000003E-2</v>
      </c>
      <c r="BD574" s="1">
        <v>11231.58</v>
      </c>
      <c r="BE574" s="1">
        <v>5073.1099999999997</v>
      </c>
      <c r="BF574">
        <v>1.5753999999999999</v>
      </c>
      <c r="BG574">
        <v>0.53480000000000005</v>
      </c>
      <c r="BH574">
        <v>0.22489999999999999</v>
      </c>
      <c r="BI574">
        <v>0.1817</v>
      </c>
      <c r="BJ574">
        <v>3.8600000000000002E-2</v>
      </c>
      <c r="BK574">
        <v>0.02</v>
      </c>
    </row>
    <row r="575" spans="1:63" x14ac:dyDescent="0.25">
      <c r="A575" t="s">
        <v>574</v>
      </c>
      <c r="B575">
        <v>45054</v>
      </c>
      <c r="C575">
        <v>31.52</v>
      </c>
      <c r="D575">
        <v>126.68</v>
      </c>
      <c r="E575" s="1">
        <v>3993.36</v>
      </c>
      <c r="F575" s="1">
        <v>3693.12</v>
      </c>
      <c r="G575">
        <v>1.0999999999999999E-2</v>
      </c>
      <c r="H575">
        <v>6.9999999999999999E-4</v>
      </c>
      <c r="I575">
        <v>0.17829999999999999</v>
      </c>
      <c r="J575">
        <v>1.4E-3</v>
      </c>
      <c r="K575">
        <v>6.7500000000000004E-2</v>
      </c>
      <c r="L575">
        <v>0.65749999999999997</v>
      </c>
      <c r="M575">
        <v>8.3599999999999994E-2</v>
      </c>
      <c r="N575">
        <v>0.65529999999999999</v>
      </c>
      <c r="O575">
        <v>2.3900000000000001E-2</v>
      </c>
      <c r="P575">
        <v>0.1459</v>
      </c>
      <c r="Q575" s="1">
        <v>57145.56</v>
      </c>
      <c r="R575">
        <v>0.31240000000000001</v>
      </c>
      <c r="S575">
        <v>0.18140000000000001</v>
      </c>
      <c r="T575">
        <v>0.50619999999999998</v>
      </c>
      <c r="U575">
        <v>26.04</v>
      </c>
      <c r="V575" s="1">
        <v>77819.3</v>
      </c>
      <c r="W575">
        <v>150.21</v>
      </c>
      <c r="X575" s="1">
        <v>99689.65</v>
      </c>
      <c r="Y575">
        <v>0.7268</v>
      </c>
      <c r="Z575">
        <v>0.2326</v>
      </c>
      <c r="AA575">
        <v>4.07E-2</v>
      </c>
      <c r="AB575">
        <v>0.2732</v>
      </c>
      <c r="AC575">
        <v>99.69</v>
      </c>
      <c r="AD575" s="1">
        <v>3804.38</v>
      </c>
      <c r="AE575">
        <v>521.67999999999995</v>
      </c>
      <c r="AF575" s="13">
        <v>96403.11</v>
      </c>
      <c r="AG575" s="79" t="s">
        <v>759</v>
      </c>
      <c r="AH575" s="1">
        <v>28709</v>
      </c>
      <c r="AI575" s="1">
        <v>43641.55</v>
      </c>
      <c r="AJ575">
        <v>54.93</v>
      </c>
      <c r="AK575">
        <v>36.729999999999997</v>
      </c>
      <c r="AL575">
        <v>40.090000000000003</v>
      </c>
      <c r="AM575">
        <v>4.78</v>
      </c>
      <c r="AN575">
        <v>871.45</v>
      </c>
      <c r="AO575">
        <v>1.1500999999999999</v>
      </c>
      <c r="AP575" s="1">
        <v>1331.57</v>
      </c>
      <c r="AQ575" s="1">
        <v>1852.6</v>
      </c>
      <c r="AR575" s="1">
        <v>6080.84</v>
      </c>
      <c r="AS575">
        <v>591.75</v>
      </c>
      <c r="AT575">
        <v>315.97000000000003</v>
      </c>
      <c r="AU575" s="1">
        <v>10172.719999999999</v>
      </c>
      <c r="AV575" s="1">
        <v>6601.91</v>
      </c>
      <c r="AW575">
        <v>0.5353</v>
      </c>
      <c r="AX575" s="1">
        <v>3852.3</v>
      </c>
      <c r="AY575">
        <v>0.31240000000000001</v>
      </c>
      <c r="AZ575">
        <v>809.6</v>
      </c>
      <c r="BA575">
        <v>6.5600000000000006E-2</v>
      </c>
      <c r="BB575" s="1">
        <v>1068.26</v>
      </c>
      <c r="BC575">
        <v>8.6599999999999996E-2</v>
      </c>
      <c r="BD575" s="1">
        <v>12332.08</v>
      </c>
      <c r="BE575" s="1">
        <v>4624.62</v>
      </c>
      <c r="BF575">
        <v>1.7553000000000001</v>
      </c>
      <c r="BG575">
        <v>0.53149999999999997</v>
      </c>
      <c r="BH575">
        <v>0.2079</v>
      </c>
      <c r="BI575">
        <v>0.21479999999999999</v>
      </c>
      <c r="BJ575">
        <v>3.1800000000000002E-2</v>
      </c>
      <c r="BK575">
        <v>1.41E-2</v>
      </c>
    </row>
    <row r="576" spans="1:63" x14ac:dyDescent="0.25">
      <c r="A576" t="s">
        <v>575</v>
      </c>
      <c r="B576">
        <v>46359</v>
      </c>
      <c r="C576">
        <v>30.24</v>
      </c>
      <c r="D576">
        <v>229.36</v>
      </c>
      <c r="E576" s="1">
        <v>6935.44</v>
      </c>
      <c r="F576" s="1">
        <v>6594.74</v>
      </c>
      <c r="G576">
        <v>2.0299999999999999E-2</v>
      </c>
      <c r="H576">
        <v>8.0000000000000004E-4</v>
      </c>
      <c r="I576">
        <v>5.4300000000000001E-2</v>
      </c>
      <c r="J576">
        <v>1.1000000000000001E-3</v>
      </c>
      <c r="K576">
        <v>3.9399999999999998E-2</v>
      </c>
      <c r="L576">
        <v>0.83779999999999999</v>
      </c>
      <c r="M576">
        <v>4.65E-2</v>
      </c>
      <c r="N576">
        <v>0.37390000000000001</v>
      </c>
      <c r="O576">
        <v>1.8499999999999999E-2</v>
      </c>
      <c r="P576">
        <v>0.14180000000000001</v>
      </c>
      <c r="Q576" s="1">
        <v>61161.99</v>
      </c>
      <c r="R576">
        <v>0.26889999999999997</v>
      </c>
      <c r="S576">
        <v>0.1888</v>
      </c>
      <c r="T576">
        <v>0.5423</v>
      </c>
      <c r="U576">
        <v>36.11</v>
      </c>
      <c r="V576" s="1">
        <v>90300.36</v>
      </c>
      <c r="W576">
        <v>189.25</v>
      </c>
      <c r="X576" s="1">
        <v>159553.82</v>
      </c>
      <c r="Y576">
        <v>0.73650000000000004</v>
      </c>
      <c r="Z576">
        <v>0.22789999999999999</v>
      </c>
      <c r="AA576">
        <v>3.56E-2</v>
      </c>
      <c r="AB576">
        <v>0.26350000000000001</v>
      </c>
      <c r="AC576">
        <v>159.55000000000001</v>
      </c>
      <c r="AD576" s="1">
        <v>6770.42</v>
      </c>
      <c r="AE576">
        <v>812.05</v>
      </c>
      <c r="AF576" s="13">
        <v>165241.75</v>
      </c>
      <c r="AG576" s="79" t="s">
        <v>759</v>
      </c>
      <c r="AH576" s="1">
        <v>35707</v>
      </c>
      <c r="AI576" s="1">
        <v>57463.01</v>
      </c>
      <c r="AJ576">
        <v>65.8</v>
      </c>
      <c r="AK576">
        <v>39.56</v>
      </c>
      <c r="AL576">
        <v>44.1</v>
      </c>
      <c r="AM576">
        <v>4.4800000000000004</v>
      </c>
      <c r="AN576" s="1">
        <v>1279.1300000000001</v>
      </c>
      <c r="AO576">
        <v>0.96009999999999995</v>
      </c>
      <c r="AP576" s="1">
        <v>1348.22</v>
      </c>
      <c r="AQ576" s="1">
        <v>1907.29</v>
      </c>
      <c r="AR576" s="1">
        <v>6413.47</v>
      </c>
      <c r="AS576">
        <v>705.91</v>
      </c>
      <c r="AT576">
        <v>346.47</v>
      </c>
      <c r="AU576" s="1">
        <v>10721.36</v>
      </c>
      <c r="AV576" s="1">
        <v>4323.67</v>
      </c>
      <c r="AW576">
        <v>0.35520000000000002</v>
      </c>
      <c r="AX576" s="1">
        <v>6389.23</v>
      </c>
      <c r="AY576">
        <v>0.52480000000000004</v>
      </c>
      <c r="AZ576">
        <v>799.39</v>
      </c>
      <c r="BA576">
        <v>6.5699999999999995E-2</v>
      </c>
      <c r="BB576">
        <v>661.57</v>
      </c>
      <c r="BC576">
        <v>5.4300000000000001E-2</v>
      </c>
      <c r="BD576" s="1">
        <v>12173.86</v>
      </c>
      <c r="BE576" s="1">
        <v>2523.6799999999998</v>
      </c>
      <c r="BF576">
        <v>0.4829</v>
      </c>
      <c r="BG576">
        <v>0.56769999999999998</v>
      </c>
      <c r="BH576">
        <v>0.2213</v>
      </c>
      <c r="BI576">
        <v>0.16470000000000001</v>
      </c>
      <c r="BJ576">
        <v>3.15E-2</v>
      </c>
      <c r="BK576">
        <v>1.4800000000000001E-2</v>
      </c>
    </row>
    <row r="577" spans="1:63" x14ac:dyDescent="0.25">
      <c r="A577" t="s">
        <v>576</v>
      </c>
      <c r="B577">
        <v>47225</v>
      </c>
      <c r="C577">
        <v>50.29</v>
      </c>
      <c r="D577">
        <v>50.97</v>
      </c>
      <c r="E577" s="1">
        <v>2562.84</v>
      </c>
      <c r="F577" s="1">
        <v>2485.09</v>
      </c>
      <c r="G577">
        <v>1.5699999999999999E-2</v>
      </c>
      <c r="H577">
        <v>5.9999999999999995E-4</v>
      </c>
      <c r="I577">
        <v>1.34E-2</v>
      </c>
      <c r="J577">
        <v>1.4E-3</v>
      </c>
      <c r="K577">
        <v>2.3800000000000002E-2</v>
      </c>
      <c r="L577">
        <v>0.9234</v>
      </c>
      <c r="M577">
        <v>2.1700000000000001E-2</v>
      </c>
      <c r="N577">
        <v>0.14360000000000001</v>
      </c>
      <c r="O577">
        <v>6.3E-3</v>
      </c>
      <c r="P577">
        <v>0.1007</v>
      </c>
      <c r="Q577" s="1">
        <v>62158.09</v>
      </c>
      <c r="R577">
        <v>0.23230000000000001</v>
      </c>
      <c r="S577">
        <v>0.1867</v>
      </c>
      <c r="T577">
        <v>0.58099999999999996</v>
      </c>
      <c r="U577">
        <v>14.8</v>
      </c>
      <c r="V577" s="1">
        <v>87295.679999999993</v>
      </c>
      <c r="W577">
        <v>170.31</v>
      </c>
      <c r="X577" s="1">
        <v>209747.87</v>
      </c>
      <c r="Y577">
        <v>0.8488</v>
      </c>
      <c r="Z577">
        <v>0.1108</v>
      </c>
      <c r="AA577">
        <v>4.0399999999999998E-2</v>
      </c>
      <c r="AB577">
        <v>0.1512</v>
      </c>
      <c r="AC577">
        <v>209.75</v>
      </c>
      <c r="AD577" s="1">
        <v>7926.94</v>
      </c>
      <c r="AE577">
        <v>940.91</v>
      </c>
      <c r="AF577" s="13">
        <v>216593.62</v>
      </c>
      <c r="AG577" s="79" t="s">
        <v>759</v>
      </c>
      <c r="AH577" s="1">
        <v>46063</v>
      </c>
      <c r="AI577" s="1">
        <v>89166.65</v>
      </c>
      <c r="AJ577">
        <v>65.64</v>
      </c>
      <c r="AK577">
        <v>36.39</v>
      </c>
      <c r="AL577">
        <v>40.28</v>
      </c>
      <c r="AM577">
        <v>4.5599999999999996</v>
      </c>
      <c r="AN577" s="1">
        <v>2141.27</v>
      </c>
      <c r="AO577">
        <v>0.77649999999999997</v>
      </c>
      <c r="AP577" s="1">
        <v>1374.59</v>
      </c>
      <c r="AQ577" s="1">
        <v>1961.17</v>
      </c>
      <c r="AR577" s="1">
        <v>6276.16</v>
      </c>
      <c r="AS577">
        <v>597.76</v>
      </c>
      <c r="AT577">
        <v>344.85</v>
      </c>
      <c r="AU577" s="1">
        <v>10554.53</v>
      </c>
      <c r="AV577" s="1">
        <v>3513.2</v>
      </c>
      <c r="AW577">
        <v>0.29730000000000001</v>
      </c>
      <c r="AX577" s="1">
        <v>7146.43</v>
      </c>
      <c r="AY577">
        <v>0.6048</v>
      </c>
      <c r="AZ577">
        <v>783.87</v>
      </c>
      <c r="BA577">
        <v>6.6299999999999998E-2</v>
      </c>
      <c r="BB577">
        <v>372.33</v>
      </c>
      <c r="BC577">
        <v>3.15E-2</v>
      </c>
      <c r="BD577" s="1">
        <v>11815.83</v>
      </c>
      <c r="BE577" s="1">
        <v>1959.02</v>
      </c>
      <c r="BF577">
        <v>0.2356</v>
      </c>
      <c r="BG577">
        <v>0.57889999999999997</v>
      </c>
      <c r="BH577">
        <v>0.2185</v>
      </c>
      <c r="BI577">
        <v>0.14749999999999999</v>
      </c>
      <c r="BJ577">
        <v>3.4500000000000003E-2</v>
      </c>
      <c r="BK577">
        <v>2.06E-2</v>
      </c>
    </row>
    <row r="578" spans="1:63" x14ac:dyDescent="0.25">
      <c r="A578" t="s">
        <v>577</v>
      </c>
      <c r="B578">
        <v>47696</v>
      </c>
      <c r="C578">
        <v>124.33</v>
      </c>
      <c r="D578">
        <v>16.21</v>
      </c>
      <c r="E578" s="1">
        <v>2015.05</v>
      </c>
      <c r="F578" s="1">
        <v>1894.91</v>
      </c>
      <c r="G578">
        <v>4.0000000000000001E-3</v>
      </c>
      <c r="H578">
        <v>5.0000000000000001E-4</v>
      </c>
      <c r="I578">
        <v>6.7000000000000002E-3</v>
      </c>
      <c r="J578">
        <v>8.9999999999999998E-4</v>
      </c>
      <c r="K578">
        <v>1.43E-2</v>
      </c>
      <c r="L578">
        <v>0.95369999999999999</v>
      </c>
      <c r="M578">
        <v>1.9800000000000002E-2</v>
      </c>
      <c r="N578">
        <v>0.4294</v>
      </c>
      <c r="O578">
        <v>5.3E-3</v>
      </c>
      <c r="P578">
        <v>0.13689999999999999</v>
      </c>
      <c r="Q578" s="1">
        <v>51450.25</v>
      </c>
      <c r="R578">
        <v>0.27289999999999998</v>
      </c>
      <c r="S578">
        <v>0.1686</v>
      </c>
      <c r="T578">
        <v>0.5585</v>
      </c>
      <c r="U578">
        <v>13.22</v>
      </c>
      <c r="V578" s="1">
        <v>69285.27</v>
      </c>
      <c r="W578">
        <v>147.63</v>
      </c>
      <c r="X578" s="1">
        <v>142810.39000000001</v>
      </c>
      <c r="Y578">
        <v>0.79620000000000002</v>
      </c>
      <c r="Z578">
        <v>0.1288</v>
      </c>
      <c r="AA578">
        <v>7.4999999999999997E-2</v>
      </c>
      <c r="AB578">
        <v>0.20380000000000001</v>
      </c>
      <c r="AC578">
        <v>142.81</v>
      </c>
      <c r="AD578" s="1">
        <v>3774.29</v>
      </c>
      <c r="AE578">
        <v>474.32</v>
      </c>
      <c r="AF578" s="13">
        <v>132119.51</v>
      </c>
      <c r="AG578" s="79" t="s">
        <v>759</v>
      </c>
      <c r="AH578" s="1">
        <v>32496</v>
      </c>
      <c r="AI578" s="1">
        <v>49682.8</v>
      </c>
      <c r="AJ578">
        <v>40.369999999999997</v>
      </c>
      <c r="AK578">
        <v>25.07</v>
      </c>
      <c r="AL578">
        <v>29.12</v>
      </c>
      <c r="AM578">
        <v>4.4000000000000004</v>
      </c>
      <c r="AN578" s="1">
        <v>1052.43</v>
      </c>
      <c r="AO578">
        <v>1.03</v>
      </c>
      <c r="AP578" s="1">
        <v>1282.3900000000001</v>
      </c>
      <c r="AQ578" s="1">
        <v>2028.28</v>
      </c>
      <c r="AR578" s="1">
        <v>5592.83</v>
      </c>
      <c r="AS578">
        <v>442.61</v>
      </c>
      <c r="AT578">
        <v>230.41</v>
      </c>
      <c r="AU578" s="1">
        <v>9576.5300000000007</v>
      </c>
      <c r="AV578" s="1">
        <v>5879.41</v>
      </c>
      <c r="AW578">
        <v>0.50619999999999998</v>
      </c>
      <c r="AX578" s="1">
        <v>3929.64</v>
      </c>
      <c r="AY578">
        <v>0.33839999999999998</v>
      </c>
      <c r="AZ578" s="1">
        <v>1031.5</v>
      </c>
      <c r="BA578">
        <v>8.8800000000000004E-2</v>
      </c>
      <c r="BB578">
        <v>773.21</v>
      </c>
      <c r="BC578">
        <v>6.6600000000000006E-2</v>
      </c>
      <c r="BD578" s="1">
        <v>11613.76</v>
      </c>
      <c r="BE578" s="1">
        <v>4577.1899999999996</v>
      </c>
      <c r="BF578">
        <v>1.4119999999999999</v>
      </c>
      <c r="BG578">
        <v>0.51849999999999996</v>
      </c>
      <c r="BH578">
        <v>0.22120000000000001</v>
      </c>
      <c r="BI578">
        <v>0.1981</v>
      </c>
      <c r="BJ578">
        <v>3.5700000000000003E-2</v>
      </c>
      <c r="BK578">
        <v>2.6499999999999999E-2</v>
      </c>
    </row>
    <row r="579" spans="1:63" x14ac:dyDescent="0.25">
      <c r="A579" t="s">
        <v>578</v>
      </c>
      <c r="B579">
        <v>46219</v>
      </c>
      <c r="C579">
        <v>81.86</v>
      </c>
      <c r="D579">
        <v>14.73</v>
      </c>
      <c r="E579" s="1">
        <v>1205.53</v>
      </c>
      <c r="F579" s="1">
        <v>1204.22</v>
      </c>
      <c r="G579">
        <v>4.1999999999999997E-3</v>
      </c>
      <c r="H579">
        <v>1.4E-3</v>
      </c>
      <c r="I579">
        <v>5.3E-3</v>
      </c>
      <c r="J579">
        <v>8.0000000000000004E-4</v>
      </c>
      <c r="K579">
        <v>1.8599999999999998E-2</v>
      </c>
      <c r="L579">
        <v>0.9486</v>
      </c>
      <c r="M579">
        <v>2.12E-2</v>
      </c>
      <c r="N579">
        <v>0.26119999999999999</v>
      </c>
      <c r="O579">
        <v>2.5999999999999999E-3</v>
      </c>
      <c r="P579">
        <v>0.12</v>
      </c>
      <c r="Q579" s="1">
        <v>52790.239999999998</v>
      </c>
      <c r="R579">
        <v>0.29749999999999999</v>
      </c>
      <c r="S579">
        <v>0.1772</v>
      </c>
      <c r="T579">
        <v>0.52539999999999998</v>
      </c>
      <c r="U579">
        <v>9.34</v>
      </c>
      <c r="V579" s="1">
        <v>67047</v>
      </c>
      <c r="W579">
        <v>125.59</v>
      </c>
      <c r="X579" s="1">
        <v>151382.01</v>
      </c>
      <c r="Y579">
        <v>0.89690000000000003</v>
      </c>
      <c r="Z579">
        <v>5.3199999999999997E-2</v>
      </c>
      <c r="AA579">
        <v>4.99E-2</v>
      </c>
      <c r="AB579">
        <v>0.1031</v>
      </c>
      <c r="AC579">
        <v>151.38</v>
      </c>
      <c r="AD579" s="1">
        <v>3867.92</v>
      </c>
      <c r="AE579">
        <v>514.82000000000005</v>
      </c>
      <c r="AF579" s="13">
        <v>135112.48000000001</v>
      </c>
      <c r="AG579" s="79" t="s">
        <v>759</v>
      </c>
      <c r="AH579" s="1">
        <v>36525</v>
      </c>
      <c r="AI579" s="1">
        <v>57265.32</v>
      </c>
      <c r="AJ579">
        <v>38.729999999999997</v>
      </c>
      <c r="AK579">
        <v>24.27</v>
      </c>
      <c r="AL579">
        <v>27.24</v>
      </c>
      <c r="AM579">
        <v>4.75</v>
      </c>
      <c r="AN579" s="1">
        <v>1625.49</v>
      </c>
      <c r="AO579">
        <v>1.2371000000000001</v>
      </c>
      <c r="AP579" s="1">
        <v>1248.42</v>
      </c>
      <c r="AQ579" s="1">
        <v>1889.95</v>
      </c>
      <c r="AR579" s="1">
        <v>5792.34</v>
      </c>
      <c r="AS579">
        <v>433.13</v>
      </c>
      <c r="AT579">
        <v>350.12</v>
      </c>
      <c r="AU579" s="1">
        <v>9713.9500000000007</v>
      </c>
      <c r="AV579" s="1">
        <v>5500.02</v>
      </c>
      <c r="AW579">
        <v>0.47470000000000001</v>
      </c>
      <c r="AX579" s="1">
        <v>4424.6099999999997</v>
      </c>
      <c r="AY579">
        <v>0.38190000000000002</v>
      </c>
      <c r="AZ579" s="1">
        <v>1175.1099999999999</v>
      </c>
      <c r="BA579">
        <v>0.1014</v>
      </c>
      <c r="BB579">
        <v>486.82</v>
      </c>
      <c r="BC579">
        <v>4.2000000000000003E-2</v>
      </c>
      <c r="BD579" s="1">
        <v>11586.56</v>
      </c>
      <c r="BE579" s="1">
        <v>4816.92</v>
      </c>
      <c r="BF579">
        <v>1.2937000000000001</v>
      </c>
      <c r="BG579">
        <v>0.53420000000000001</v>
      </c>
      <c r="BH579">
        <v>0.2162</v>
      </c>
      <c r="BI579">
        <v>0.182</v>
      </c>
      <c r="BJ579">
        <v>3.7999999999999999E-2</v>
      </c>
      <c r="BK579">
        <v>2.9600000000000001E-2</v>
      </c>
    </row>
    <row r="580" spans="1:63" x14ac:dyDescent="0.25">
      <c r="A580" t="s">
        <v>579</v>
      </c>
      <c r="B580">
        <v>48884</v>
      </c>
      <c r="C580">
        <v>93.1</v>
      </c>
      <c r="D580">
        <v>19.850000000000001</v>
      </c>
      <c r="E580" s="1">
        <v>1847.9</v>
      </c>
      <c r="F580" s="1">
        <v>1749.08</v>
      </c>
      <c r="G580">
        <v>7.1999999999999998E-3</v>
      </c>
      <c r="H580">
        <v>1E-3</v>
      </c>
      <c r="I580">
        <v>1.8100000000000002E-2</v>
      </c>
      <c r="J580">
        <v>1.2999999999999999E-3</v>
      </c>
      <c r="K580">
        <v>2.5899999999999999E-2</v>
      </c>
      <c r="L580">
        <v>0.90839999999999999</v>
      </c>
      <c r="M580">
        <v>3.8100000000000002E-2</v>
      </c>
      <c r="N580">
        <v>0.46889999999999998</v>
      </c>
      <c r="O580">
        <v>5.7000000000000002E-3</v>
      </c>
      <c r="P580">
        <v>0.13769999999999999</v>
      </c>
      <c r="Q580" s="1">
        <v>53203.54</v>
      </c>
      <c r="R580">
        <v>0.25619999999999998</v>
      </c>
      <c r="S580">
        <v>0.1794</v>
      </c>
      <c r="T580">
        <v>0.56430000000000002</v>
      </c>
      <c r="U580">
        <v>12.81</v>
      </c>
      <c r="V580" s="1">
        <v>75337.64</v>
      </c>
      <c r="W580">
        <v>139.44</v>
      </c>
      <c r="X580" s="1">
        <v>181831.88</v>
      </c>
      <c r="Y580">
        <v>0.68079999999999996</v>
      </c>
      <c r="Z580">
        <v>0.2303</v>
      </c>
      <c r="AA580">
        <v>8.8900000000000007E-2</v>
      </c>
      <c r="AB580">
        <v>0.31919999999999998</v>
      </c>
      <c r="AC580">
        <v>181.83</v>
      </c>
      <c r="AD580" s="1">
        <v>5660.06</v>
      </c>
      <c r="AE580">
        <v>575.05999999999995</v>
      </c>
      <c r="AF580" s="13">
        <v>170361.5</v>
      </c>
      <c r="AG580" s="79" t="s">
        <v>759</v>
      </c>
      <c r="AH580" s="1">
        <v>31544</v>
      </c>
      <c r="AI580" s="1">
        <v>52700.91</v>
      </c>
      <c r="AJ580">
        <v>45.35</v>
      </c>
      <c r="AK580">
        <v>28.94</v>
      </c>
      <c r="AL580">
        <v>33.799999999999997</v>
      </c>
      <c r="AM580">
        <v>4.46</v>
      </c>
      <c r="AN580">
        <v>370.52</v>
      </c>
      <c r="AO580">
        <v>0.94720000000000004</v>
      </c>
      <c r="AP580" s="1">
        <v>1405.34</v>
      </c>
      <c r="AQ580" s="1">
        <v>1994.72</v>
      </c>
      <c r="AR580" s="1">
        <v>5765.86</v>
      </c>
      <c r="AS580">
        <v>570.42999999999995</v>
      </c>
      <c r="AT580">
        <v>390.82</v>
      </c>
      <c r="AU580" s="1">
        <v>10127.17</v>
      </c>
      <c r="AV580" s="1">
        <v>4995.3100000000004</v>
      </c>
      <c r="AW580">
        <v>0.40550000000000003</v>
      </c>
      <c r="AX580" s="1">
        <v>5061.13</v>
      </c>
      <c r="AY580">
        <v>0.4108</v>
      </c>
      <c r="AZ580" s="1">
        <v>1299.17</v>
      </c>
      <c r="BA580">
        <v>0.1055</v>
      </c>
      <c r="BB580">
        <v>963.1</v>
      </c>
      <c r="BC580">
        <v>7.8200000000000006E-2</v>
      </c>
      <c r="BD580" s="1">
        <v>12318.72</v>
      </c>
      <c r="BE580" s="1">
        <v>3205.35</v>
      </c>
      <c r="BF580">
        <v>0.80789999999999995</v>
      </c>
      <c r="BG580">
        <v>0.51890000000000003</v>
      </c>
      <c r="BH580">
        <v>0.2243</v>
      </c>
      <c r="BI580">
        <v>0.1993</v>
      </c>
      <c r="BJ580">
        <v>3.1600000000000003E-2</v>
      </c>
      <c r="BK580">
        <v>2.5899999999999999E-2</v>
      </c>
    </row>
    <row r="581" spans="1:63" x14ac:dyDescent="0.25">
      <c r="A581" t="s">
        <v>580</v>
      </c>
      <c r="B581">
        <v>46060</v>
      </c>
      <c r="C581">
        <v>116</v>
      </c>
      <c r="D581">
        <v>17.43</v>
      </c>
      <c r="E581" s="1">
        <v>2021.78</v>
      </c>
      <c r="F581" s="1">
        <v>2009.13</v>
      </c>
      <c r="G581">
        <v>2.5000000000000001E-3</v>
      </c>
      <c r="H581">
        <v>5.9999999999999995E-4</v>
      </c>
      <c r="I581">
        <v>4.8999999999999998E-3</v>
      </c>
      <c r="J581">
        <v>8.0000000000000004E-4</v>
      </c>
      <c r="K581">
        <v>1.11E-2</v>
      </c>
      <c r="L581">
        <v>0.96319999999999995</v>
      </c>
      <c r="M581">
        <v>1.6899999999999998E-2</v>
      </c>
      <c r="N581">
        <v>0.45660000000000001</v>
      </c>
      <c r="O581">
        <v>1.1000000000000001E-3</v>
      </c>
      <c r="P581">
        <v>0.13880000000000001</v>
      </c>
      <c r="Q581" s="1">
        <v>51855.19</v>
      </c>
      <c r="R581">
        <v>0.26219999999999999</v>
      </c>
      <c r="S581">
        <v>0.1794</v>
      </c>
      <c r="T581">
        <v>0.55840000000000001</v>
      </c>
      <c r="U581">
        <v>14.42</v>
      </c>
      <c r="V581" s="1">
        <v>72140.929999999993</v>
      </c>
      <c r="W581">
        <v>136.04</v>
      </c>
      <c r="X581" s="1">
        <v>111650.26</v>
      </c>
      <c r="Y581">
        <v>0.86450000000000005</v>
      </c>
      <c r="Z581">
        <v>8.2000000000000003E-2</v>
      </c>
      <c r="AA581">
        <v>5.3499999999999999E-2</v>
      </c>
      <c r="AB581">
        <v>0.13550000000000001</v>
      </c>
      <c r="AC581">
        <v>111.65</v>
      </c>
      <c r="AD581" s="1">
        <v>2742.66</v>
      </c>
      <c r="AE581">
        <v>385.19</v>
      </c>
      <c r="AF581" s="13">
        <v>104660.45</v>
      </c>
      <c r="AG581" s="79" t="s">
        <v>759</v>
      </c>
      <c r="AH581" s="1">
        <v>33261</v>
      </c>
      <c r="AI581" s="1">
        <v>48460.25</v>
      </c>
      <c r="AJ581">
        <v>34.67</v>
      </c>
      <c r="AK581">
        <v>24</v>
      </c>
      <c r="AL581">
        <v>26.41</v>
      </c>
      <c r="AM581">
        <v>4.21</v>
      </c>
      <c r="AN581">
        <v>993.27</v>
      </c>
      <c r="AO581">
        <v>1.0225</v>
      </c>
      <c r="AP581" s="1">
        <v>1218.92</v>
      </c>
      <c r="AQ581" s="1">
        <v>2025.02</v>
      </c>
      <c r="AR581" s="1">
        <v>5487.36</v>
      </c>
      <c r="AS581">
        <v>442.25</v>
      </c>
      <c r="AT581">
        <v>266.33999999999997</v>
      </c>
      <c r="AU581" s="1">
        <v>9439.89</v>
      </c>
      <c r="AV581" s="1">
        <v>6578.62</v>
      </c>
      <c r="AW581">
        <v>0.58860000000000001</v>
      </c>
      <c r="AX581" s="1">
        <v>2689.04</v>
      </c>
      <c r="AY581">
        <v>0.24060000000000001</v>
      </c>
      <c r="AZ581" s="1">
        <v>1079.31</v>
      </c>
      <c r="BA581">
        <v>9.6600000000000005E-2</v>
      </c>
      <c r="BB581">
        <v>829.39</v>
      </c>
      <c r="BC581">
        <v>7.4200000000000002E-2</v>
      </c>
      <c r="BD581" s="1">
        <v>11176.36</v>
      </c>
      <c r="BE581" s="1">
        <v>6024.4</v>
      </c>
      <c r="BF581">
        <v>2.2231999999999998</v>
      </c>
      <c r="BG581">
        <v>0.5282</v>
      </c>
      <c r="BH581">
        <v>0.21959999999999999</v>
      </c>
      <c r="BI581">
        <v>0.19159999999999999</v>
      </c>
      <c r="BJ581">
        <v>4.3799999999999999E-2</v>
      </c>
      <c r="BK581">
        <v>1.6899999999999998E-2</v>
      </c>
    </row>
    <row r="582" spans="1:63" x14ac:dyDescent="0.25">
      <c r="A582" t="s">
        <v>581</v>
      </c>
      <c r="B582">
        <v>49155</v>
      </c>
      <c r="C582">
        <v>84.43</v>
      </c>
      <c r="D582">
        <v>13.07</v>
      </c>
      <c r="E582" s="1">
        <v>1103.49</v>
      </c>
      <c r="F582" s="1">
        <v>1059.93</v>
      </c>
      <c r="G582">
        <v>1.6999999999999999E-3</v>
      </c>
      <c r="H582">
        <v>1E-4</v>
      </c>
      <c r="I582">
        <v>4.8999999999999998E-3</v>
      </c>
      <c r="J582">
        <v>6.9999999999999999E-4</v>
      </c>
      <c r="K582">
        <v>7.0000000000000001E-3</v>
      </c>
      <c r="L582">
        <v>0.97050000000000003</v>
      </c>
      <c r="M582">
        <v>1.5100000000000001E-2</v>
      </c>
      <c r="N582">
        <v>0.77490000000000003</v>
      </c>
      <c r="O582">
        <v>1.1999999999999999E-3</v>
      </c>
      <c r="P582">
        <v>0.15809999999999999</v>
      </c>
      <c r="Q582" s="1">
        <v>50417.74</v>
      </c>
      <c r="R582">
        <v>0.24210000000000001</v>
      </c>
      <c r="S582">
        <v>0.20530000000000001</v>
      </c>
      <c r="T582">
        <v>0.55269999999999997</v>
      </c>
      <c r="U582">
        <v>9.41</v>
      </c>
      <c r="V582" s="1">
        <v>68478.37</v>
      </c>
      <c r="W582">
        <v>112.75</v>
      </c>
      <c r="X582" s="1">
        <v>81748.710000000006</v>
      </c>
      <c r="Y582">
        <v>0.84140000000000004</v>
      </c>
      <c r="Z582">
        <v>6.7599999999999993E-2</v>
      </c>
      <c r="AA582">
        <v>9.0999999999999998E-2</v>
      </c>
      <c r="AB582">
        <v>0.15859999999999999</v>
      </c>
      <c r="AC582">
        <v>81.75</v>
      </c>
      <c r="AD582" s="1">
        <v>1885.41</v>
      </c>
      <c r="AE582">
        <v>265.35000000000002</v>
      </c>
      <c r="AF582" s="13">
        <v>73663.62</v>
      </c>
      <c r="AG582" s="79" t="s">
        <v>759</v>
      </c>
      <c r="AH582" s="1">
        <v>29564</v>
      </c>
      <c r="AI582" s="1">
        <v>43055.96</v>
      </c>
      <c r="AJ582">
        <v>29.54</v>
      </c>
      <c r="AK582">
        <v>22.49</v>
      </c>
      <c r="AL582">
        <v>24.38</v>
      </c>
      <c r="AM582">
        <v>4.24</v>
      </c>
      <c r="AN582" s="1">
        <v>1818.28</v>
      </c>
      <c r="AO582">
        <v>0.90380000000000005</v>
      </c>
      <c r="AP582" s="1">
        <v>1433.07</v>
      </c>
      <c r="AQ582" s="1">
        <v>2443.31</v>
      </c>
      <c r="AR582" s="1">
        <v>6359.05</v>
      </c>
      <c r="AS582">
        <v>516.45000000000005</v>
      </c>
      <c r="AT582">
        <v>322.32</v>
      </c>
      <c r="AU582" s="1">
        <v>11074.2</v>
      </c>
      <c r="AV582" s="1">
        <v>9597.59</v>
      </c>
      <c r="AW582">
        <v>0.68620000000000003</v>
      </c>
      <c r="AX582" s="1">
        <v>1842.5</v>
      </c>
      <c r="AY582">
        <v>0.13170000000000001</v>
      </c>
      <c r="AZ582" s="1">
        <v>1102.8800000000001</v>
      </c>
      <c r="BA582">
        <v>7.8899999999999998E-2</v>
      </c>
      <c r="BB582" s="1">
        <v>1443.75</v>
      </c>
      <c r="BC582">
        <v>0.1032</v>
      </c>
      <c r="BD582" s="1">
        <v>13986.72</v>
      </c>
      <c r="BE582" s="1">
        <v>8450.89</v>
      </c>
      <c r="BF582">
        <v>4.2807000000000004</v>
      </c>
      <c r="BG582">
        <v>0.50370000000000004</v>
      </c>
      <c r="BH582">
        <v>0.2291</v>
      </c>
      <c r="BI582">
        <v>0.2019</v>
      </c>
      <c r="BJ582">
        <v>4.4900000000000002E-2</v>
      </c>
      <c r="BK582">
        <v>2.0500000000000001E-2</v>
      </c>
    </row>
    <row r="583" spans="1:63" x14ac:dyDescent="0.25">
      <c r="A583" t="s">
        <v>582</v>
      </c>
      <c r="B583">
        <v>47746</v>
      </c>
      <c r="C583">
        <v>104.24</v>
      </c>
      <c r="D583">
        <v>10.9</v>
      </c>
      <c r="E583" s="1">
        <v>1136.69</v>
      </c>
      <c r="F583" s="1">
        <v>1112.78</v>
      </c>
      <c r="G583">
        <v>2E-3</v>
      </c>
      <c r="H583">
        <v>5.9999999999999995E-4</v>
      </c>
      <c r="I583">
        <v>4.7999999999999996E-3</v>
      </c>
      <c r="J583">
        <v>8.0000000000000004E-4</v>
      </c>
      <c r="K583">
        <v>1.03E-2</v>
      </c>
      <c r="L583">
        <v>0.96889999999999998</v>
      </c>
      <c r="M583">
        <v>1.26E-2</v>
      </c>
      <c r="N583">
        <v>0.42459999999999998</v>
      </c>
      <c r="O583">
        <v>6.9999999999999999E-4</v>
      </c>
      <c r="P583">
        <v>0.1326</v>
      </c>
      <c r="Q583" s="1">
        <v>49967.12</v>
      </c>
      <c r="R583">
        <v>0.30470000000000003</v>
      </c>
      <c r="S583">
        <v>0.16039999999999999</v>
      </c>
      <c r="T583">
        <v>0.53480000000000005</v>
      </c>
      <c r="U583">
        <v>9.75</v>
      </c>
      <c r="V583" s="1">
        <v>63505.62</v>
      </c>
      <c r="W583">
        <v>112.74</v>
      </c>
      <c r="X583" s="1">
        <v>134755.72</v>
      </c>
      <c r="Y583">
        <v>0.87009999999999998</v>
      </c>
      <c r="Z583">
        <v>6.4000000000000001E-2</v>
      </c>
      <c r="AA583">
        <v>6.5799999999999997E-2</v>
      </c>
      <c r="AB583">
        <v>0.12989999999999999</v>
      </c>
      <c r="AC583">
        <v>134.76</v>
      </c>
      <c r="AD583" s="1">
        <v>3537.63</v>
      </c>
      <c r="AE583">
        <v>463.62</v>
      </c>
      <c r="AF583" s="13">
        <v>118085.03</v>
      </c>
      <c r="AG583" s="79" t="s">
        <v>759</v>
      </c>
      <c r="AH583" s="1">
        <v>32627</v>
      </c>
      <c r="AI583" s="1">
        <v>48832.77</v>
      </c>
      <c r="AJ583">
        <v>39.07</v>
      </c>
      <c r="AK583">
        <v>24.63</v>
      </c>
      <c r="AL583">
        <v>27.98</v>
      </c>
      <c r="AM583">
        <v>4.6500000000000004</v>
      </c>
      <c r="AN583" s="1">
        <v>1351.5</v>
      </c>
      <c r="AO583">
        <v>1.1845000000000001</v>
      </c>
      <c r="AP583" s="1">
        <v>1355.23</v>
      </c>
      <c r="AQ583" s="1">
        <v>2174.42</v>
      </c>
      <c r="AR583" s="1">
        <v>5678.77</v>
      </c>
      <c r="AS583">
        <v>506.67</v>
      </c>
      <c r="AT583">
        <v>304.19</v>
      </c>
      <c r="AU583" s="1">
        <v>10019.27</v>
      </c>
      <c r="AV583" s="1">
        <v>6534.49</v>
      </c>
      <c r="AW583">
        <v>0.53700000000000003</v>
      </c>
      <c r="AX583" s="1">
        <v>3573.11</v>
      </c>
      <c r="AY583">
        <v>0.29370000000000002</v>
      </c>
      <c r="AZ583" s="1">
        <v>1276.04</v>
      </c>
      <c r="BA583">
        <v>0.10489999999999999</v>
      </c>
      <c r="BB583">
        <v>784.18</v>
      </c>
      <c r="BC583">
        <v>6.4399999999999999E-2</v>
      </c>
      <c r="BD583" s="1">
        <v>12167.82</v>
      </c>
      <c r="BE583" s="1">
        <v>5721.23</v>
      </c>
      <c r="BF583">
        <v>1.9512</v>
      </c>
      <c r="BG583">
        <v>0.50990000000000002</v>
      </c>
      <c r="BH583">
        <v>0.22259999999999999</v>
      </c>
      <c r="BI583">
        <v>0.21110000000000001</v>
      </c>
      <c r="BJ583">
        <v>3.8199999999999998E-2</v>
      </c>
      <c r="BK583">
        <v>1.8100000000000002E-2</v>
      </c>
    </row>
    <row r="584" spans="1:63" x14ac:dyDescent="0.25">
      <c r="A584" t="s">
        <v>583</v>
      </c>
      <c r="B584">
        <v>48397</v>
      </c>
      <c r="C584">
        <v>67.709999999999994</v>
      </c>
      <c r="D584">
        <v>12.44</v>
      </c>
      <c r="E584">
        <v>842.56</v>
      </c>
      <c r="F584">
        <v>854.51</v>
      </c>
      <c r="G584">
        <v>2.5999999999999999E-3</v>
      </c>
      <c r="H584">
        <v>1E-3</v>
      </c>
      <c r="I584">
        <v>4.7000000000000002E-3</v>
      </c>
      <c r="J584">
        <v>8.0000000000000004E-4</v>
      </c>
      <c r="K584">
        <v>1.2800000000000001E-2</v>
      </c>
      <c r="L584">
        <v>0.96020000000000005</v>
      </c>
      <c r="M584">
        <v>1.78E-2</v>
      </c>
      <c r="N584">
        <v>0.30499999999999999</v>
      </c>
      <c r="O584">
        <v>2.2000000000000001E-3</v>
      </c>
      <c r="P584">
        <v>0.13100000000000001</v>
      </c>
      <c r="Q584" s="1">
        <v>51063.78</v>
      </c>
      <c r="R584">
        <v>0.3196</v>
      </c>
      <c r="S584">
        <v>0.1633</v>
      </c>
      <c r="T584">
        <v>0.5171</v>
      </c>
      <c r="U584">
        <v>6.68</v>
      </c>
      <c r="V584" s="1">
        <v>67095.240000000005</v>
      </c>
      <c r="W584">
        <v>121.34</v>
      </c>
      <c r="X584" s="1">
        <v>150291.62</v>
      </c>
      <c r="Y584">
        <v>0.87829999999999997</v>
      </c>
      <c r="Z584">
        <v>7.4899999999999994E-2</v>
      </c>
      <c r="AA584">
        <v>4.6800000000000001E-2</v>
      </c>
      <c r="AB584">
        <v>0.1217</v>
      </c>
      <c r="AC584">
        <v>150.29</v>
      </c>
      <c r="AD584" s="1">
        <v>3926.59</v>
      </c>
      <c r="AE584">
        <v>521.1</v>
      </c>
      <c r="AF584" s="13">
        <v>128511.41</v>
      </c>
      <c r="AG584" s="79" t="s">
        <v>759</v>
      </c>
      <c r="AH584" s="1">
        <v>34982</v>
      </c>
      <c r="AI584" s="1">
        <v>54580.45</v>
      </c>
      <c r="AJ584">
        <v>39.130000000000003</v>
      </c>
      <c r="AK584">
        <v>24.95</v>
      </c>
      <c r="AL584">
        <v>28.79</v>
      </c>
      <c r="AM584">
        <v>4.8600000000000003</v>
      </c>
      <c r="AN584" s="1">
        <v>1590.21</v>
      </c>
      <c r="AO584">
        <v>1.2305999999999999</v>
      </c>
      <c r="AP584" s="1">
        <v>1365.87</v>
      </c>
      <c r="AQ584" s="1">
        <v>1836.48</v>
      </c>
      <c r="AR584" s="1">
        <v>5753.68</v>
      </c>
      <c r="AS584">
        <v>426.26</v>
      </c>
      <c r="AT584">
        <v>249.38</v>
      </c>
      <c r="AU584" s="1">
        <v>9631.66</v>
      </c>
      <c r="AV584" s="1">
        <v>5730.19</v>
      </c>
      <c r="AW584">
        <v>0.47539999999999999</v>
      </c>
      <c r="AX584" s="1">
        <v>4198.22</v>
      </c>
      <c r="AY584">
        <v>0.3483</v>
      </c>
      <c r="AZ584" s="1">
        <v>1510.7</v>
      </c>
      <c r="BA584">
        <v>0.12529999999999999</v>
      </c>
      <c r="BB584">
        <v>613.92999999999995</v>
      </c>
      <c r="BC584">
        <v>5.0900000000000001E-2</v>
      </c>
      <c r="BD584" s="1">
        <v>12053.04</v>
      </c>
      <c r="BE584" s="1">
        <v>5339.52</v>
      </c>
      <c r="BF584">
        <v>1.4617</v>
      </c>
      <c r="BG584">
        <v>0.53400000000000003</v>
      </c>
      <c r="BH584">
        <v>0.22090000000000001</v>
      </c>
      <c r="BI584">
        <v>0.18429999999999999</v>
      </c>
      <c r="BJ584">
        <v>3.5799999999999998E-2</v>
      </c>
      <c r="BK584">
        <v>2.5100000000000001E-2</v>
      </c>
    </row>
    <row r="585" spans="1:63" x14ac:dyDescent="0.25">
      <c r="A585" t="s">
        <v>584</v>
      </c>
      <c r="B585">
        <v>45047</v>
      </c>
      <c r="C585">
        <v>35.67</v>
      </c>
      <c r="D585">
        <v>285.77999999999997</v>
      </c>
      <c r="E585" s="1">
        <v>10192.91</v>
      </c>
      <c r="F585" s="1">
        <v>9726.74</v>
      </c>
      <c r="G585">
        <v>5.8400000000000001E-2</v>
      </c>
      <c r="H585">
        <v>1E-3</v>
      </c>
      <c r="I585">
        <v>0.1343</v>
      </c>
      <c r="J585">
        <v>1.1999999999999999E-3</v>
      </c>
      <c r="K585">
        <v>6.5100000000000005E-2</v>
      </c>
      <c r="L585">
        <v>0.68320000000000003</v>
      </c>
      <c r="M585">
        <v>5.6800000000000003E-2</v>
      </c>
      <c r="N585">
        <v>0.34439999999999998</v>
      </c>
      <c r="O585">
        <v>5.1900000000000002E-2</v>
      </c>
      <c r="P585">
        <v>0.1318</v>
      </c>
      <c r="Q585" s="1">
        <v>65851.09</v>
      </c>
      <c r="R585">
        <v>0.27389999999999998</v>
      </c>
      <c r="S585">
        <v>0.1792</v>
      </c>
      <c r="T585">
        <v>0.54690000000000005</v>
      </c>
      <c r="U585">
        <v>54.03</v>
      </c>
      <c r="V585" s="1">
        <v>92668.24</v>
      </c>
      <c r="W585">
        <v>186.65</v>
      </c>
      <c r="X585" s="1">
        <v>159099.16</v>
      </c>
      <c r="Y585">
        <v>0.76119999999999999</v>
      </c>
      <c r="Z585">
        <v>0.20899999999999999</v>
      </c>
      <c r="AA585">
        <v>2.9700000000000001E-2</v>
      </c>
      <c r="AB585">
        <v>0.23880000000000001</v>
      </c>
      <c r="AC585">
        <v>159.1</v>
      </c>
      <c r="AD585" s="1">
        <v>7513.56</v>
      </c>
      <c r="AE585">
        <v>896.02</v>
      </c>
      <c r="AF585" s="13">
        <v>171651.86</v>
      </c>
      <c r="AG585" s="79" t="s">
        <v>759</v>
      </c>
      <c r="AH585" s="1">
        <v>41593</v>
      </c>
      <c r="AI585" s="1">
        <v>69721.41</v>
      </c>
      <c r="AJ585">
        <v>75.27</v>
      </c>
      <c r="AK585">
        <v>44.67</v>
      </c>
      <c r="AL585">
        <v>51.51</v>
      </c>
      <c r="AM585">
        <v>5</v>
      </c>
      <c r="AN585" s="1">
        <v>1557.95</v>
      </c>
      <c r="AO585">
        <v>0.88060000000000005</v>
      </c>
      <c r="AP585" s="1">
        <v>1394.18</v>
      </c>
      <c r="AQ585" s="1">
        <v>1947.98</v>
      </c>
      <c r="AR585" s="1">
        <v>6844.97</v>
      </c>
      <c r="AS585">
        <v>737.83</v>
      </c>
      <c r="AT585">
        <v>413.14</v>
      </c>
      <c r="AU585" s="1">
        <v>11338.09</v>
      </c>
      <c r="AV585" s="1">
        <v>4328.21</v>
      </c>
      <c r="AW585">
        <v>0.33850000000000002</v>
      </c>
      <c r="AX585" s="1">
        <v>7032.39</v>
      </c>
      <c r="AY585">
        <v>0.55000000000000004</v>
      </c>
      <c r="AZ585">
        <v>808.73</v>
      </c>
      <c r="BA585">
        <v>6.3299999999999995E-2</v>
      </c>
      <c r="BB585">
        <v>616.54</v>
      </c>
      <c r="BC585">
        <v>4.82E-2</v>
      </c>
      <c r="BD585" s="1">
        <v>12785.88</v>
      </c>
      <c r="BE585" s="1">
        <v>2539.1799999999998</v>
      </c>
      <c r="BF585">
        <v>0.41839999999999999</v>
      </c>
      <c r="BG585">
        <v>0.58660000000000001</v>
      </c>
      <c r="BH585">
        <v>0.217</v>
      </c>
      <c r="BI585">
        <v>0.1467</v>
      </c>
      <c r="BJ585">
        <v>3.0800000000000001E-2</v>
      </c>
      <c r="BK585">
        <v>1.8800000000000001E-2</v>
      </c>
    </row>
    <row r="586" spans="1:63" x14ac:dyDescent="0.25">
      <c r="A586" t="s">
        <v>585</v>
      </c>
      <c r="B586">
        <v>49106</v>
      </c>
      <c r="C586">
        <v>175.67</v>
      </c>
      <c r="D586">
        <v>8.91</v>
      </c>
      <c r="E586" s="1">
        <v>1565.58</v>
      </c>
      <c r="F586" s="1">
        <v>1460.49</v>
      </c>
      <c r="G586">
        <v>2.8999999999999998E-3</v>
      </c>
      <c r="H586">
        <v>6.9999999999999999E-4</v>
      </c>
      <c r="I586">
        <v>8.8999999999999999E-3</v>
      </c>
      <c r="J586">
        <v>1.1999999999999999E-3</v>
      </c>
      <c r="K586">
        <v>1.0500000000000001E-2</v>
      </c>
      <c r="L586">
        <v>0.9556</v>
      </c>
      <c r="M586">
        <v>2.0299999999999999E-2</v>
      </c>
      <c r="N586">
        <v>0.48309999999999997</v>
      </c>
      <c r="O586">
        <v>2.8E-3</v>
      </c>
      <c r="P586">
        <v>0.15010000000000001</v>
      </c>
      <c r="Q586" s="1">
        <v>49553.77</v>
      </c>
      <c r="R586">
        <v>0.30270000000000002</v>
      </c>
      <c r="S586">
        <v>0.188</v>
      </c>
      <c r="T586">
        <v>0.50929999999999997</v>
      </c>
      <c r="U586">
        <v>11.12</v>
      </c>
      <c r="V586" s="1">
        <v>68721.55</v>
      </c>
      <c r="W586">
        <v>135.59</v>
      </c>
      <c r="X586" s="1">
        <v>198986.58</v>
      </c>
      <c r="Y586">
        <v>0.58220000000000005</v>
      </c>
      <c r="Z586">
        <v>0.192</v>
      </c>
      <c r="AA586">
        <v>0.2258</v>
      </c>
      <c r="AB586">
        <v>0.4178</v>
      </c>
      <c r="AC586">
        <v>198.99</v>
      </c>
      <c r="AD586" s="1">
        <v>5515.21</v>
      </c>
      <c r="AE586">
        <v>424.5</v>
      </c>
      <c r="AF586" s="13">
        <v>166739.41</v>
      </c>
      <c r="AG586" s="79" t="s">
        <v>759</v>
      </c>
      <c r="AH586" s="1">
        <v>32957</v>
      </c>
      <c r="AI586" s="1">
        <v>54727.11</v>
      </c>
      <c r="AJ586">
        <v>38.11</v>
      </c>
      <c r="AK586">
        <v>24.26</v>
      </c>
      <c r="AL586">
        <v>28.05</v>
      </c>
      <c r="AM586">
        <v>4.04</v>
      </c>
      <c r="AN586">
        <v>800.68</v>
      </c>
      <c r="AO586">
        <v>0.86260000000000003</v>
      </c>
      <c r="AP586" s="1">
        <v>1489.59</v>
      </c>
      <c r="AQ586" s="1">
        <v>2288.7199999999998</v>
      </c>
      <c r="AR586" s="1">
        <v>5964.25</v>
      </c>
      <c r="AS586">
        <v>493.54</v>
      </c>
      <c r="AT586">
        <v>362.94</v>
      </c>
      <c r="AU586" s="1">
        <v>10599.03</v>
      </c>
      <c r="AV586" s="1">
        <v>5955.32</v>
      </c>
      <c r="AW586">
        <v>0.4486</v>
      </c>
      <c r="AX586" s="1">
        <v>5118.34</v>
      </c>
      <c r="AY586">
        <v>0.3856</v>
      </c>
      <c r="AZ586" s="1">
        <v>1129.43</v>
      </c>
      <c r="BA586">
        <v>8.5099999999999995E-2</v>
      </c>
      <c r="BB586" s="1">
        <v>1070.93</v>
      </c>
      <c r="BC586">
        <v>8.0699999999999994E-2</v>
      </c>
      <c r="BD586" s="1">
        <v>13274.03</v>
      </c>
      <c r="BE586" s="1">
        <v>4215.16</v>
      </c>
      <c r="BF586">
        <v>1.0528</v>
      </c>
      <c r="BG586">
        <v>0.49249999999999999</v>
      </c>
      <c r="BH586">
        <v>0.2429</v>
      </c>
      <c r="BI586">
        <v>0.20100000000000001</v>
      </c>
      <c r="BJ586">
        <v>3.7499999999999999E-2</v>
      </c>
      <c r="BK586">
        <v>2.6200000000000001E-2</v>
      </c>
    </row>
    <row r="587" spans="1:63" x14ac:dyDescent="0.25">
      <c r="A587" t="s">
        <v>586</v>
      </c>
      <c r="B587">
        <v>45062</v>
      </c>
      <c r="C587">
        <v>26.67</v>
      </c>
      <c r="D587">
        <v>163.93</v>
      </c>
      <c r="E587" s="1">
        <v>4371.34</v>
      </c>
      <c r="F587" s="1">
        <v>4287.57</v>
      </c>
      <c r="G587">
        <v>6.4199999999999993E-2</v>
      </c>
      <c r="H587">
        <v>8.0000000000000004E-4</v>
      </c>
      <c r="I587">
        <v>5.8999999999999997E-2</v>
      </c>
      <c r="J587">
        <v>8.9999999999999998E-4</v>
      </c>
      <c r="K587">
        <v>3.3500000000000002E-2</v>
      </c>
      <c r="L587">
        <v>0.80230000000000001</v>
      </c>
      <c r="M587">
        <v>3.9199999999999999E-2</v>
      </c>
      <c r="N587">
        <v>0.1502</v>
      </c>
      <c r="O587">
        <v>2.3900000000000001E-2</v>
      </c>
      <c r="P587">
        <v>0.1089</v>
      </c>
      <c r="Q587" s="1">
        <v>66489.89</v>
      </c>
      <c r="R587">
        <v>0.27660000000000001</v>
      </c>
      <c r="S587">
        <v>0.18559999999999999</v>
      </c>
      <c r="T587">
        <v>0.53779999999999994</v>
      </c>
      <c r="U587">
        <v>28.05</v>
      </c>
      <c r="V587" s="1">
        <v>82773.7</v>
      </c>
      <c r="W587">
        <v>154.47</v>
      </c>
      <c r="X587" s="1">
        <v>247417.23</v>
      </c>
      <c r="Y587">
        <v>0.74829999999999997</v>
      </c>
      <c r="Z587">
        <v>0.22550000000000001</v>
      </c>
      <c r="AA587">
        <v>2.6200000000000001E-2</v>
      </c>
      <c r="AB587">
        <v>0.25169999999999998</v>
      </c>
      <c r="AC587">
        <v>247.42</v>
      </c>
      <c r="AD587" s="1">
        <v>9938.9</v>
      </c>
      <c r="AE587" s="1">
        <v>1079.05</v>
      </c>
      <c r="AF587" s="13">
        <v>262518.65000000002</v>
      </c>
      <c r="AG587" s="79" t="s">
        <v>759</v>
      </c>
      <c r="AH587" s="1">
        <v>47409</v>
      </c>
      <c r="AI587" s="1">
        <v>94550.27</v>
      </c>
      <c r="AJ587">
        <v>68.430000000000007</v>
      </c>
      <c r="AK587">
        <v>38.46</v>
      </c>
      <c r="AL587">
        <v>43.44</v>
      </c>
      <c r="AM587">
        <v>5.0199999999999996</v>
      </c>
      <c r="AN587" s="1">
        <v>1280.71</v>
      </c>
      <c r="AO587">
        <v>0.65610000000000002</v>
      </c>
      <c r="AP587" s="1">
        <v>1449.88</v>
      </c>
      <c r="AQ587" s="1">
        <v>2136.7399999999998</v>
      </c>
      <c r="AR587" s="1">
        <v>6936.41</v>
      </c>
      <c r="AS587">
        <v>787.95</v>
      </c>
      <c r="AT587">
        <v>392.55</v>
      </c>
      <c r="AU587" s="1">
        <v>11703.52</v>
      </c>
      <c r="AV587" s="1">
        <v>2887.86</v>
      </c>
      <c r="AW587">
        <v>0.223</v>
      </c>
      <c r="AX587" s="1">
        <v>8833.58</v>
      </c>
      <c r="AY587">
        <v>0.68210000000000004</v>
      </c>
      <c r="AZ587">
        <v>835.62</v>
      </c>
      <c r="BA587">
        <v>6.4500000000000002E-2</v>
      </c>
      <c r="BB587">
        <v>392.85</v>
      </c>
      <c r="BC587">
        <v>3.0300000000000001E-2</v>
      </c>
      <c r="BD587" s="1">
        <v>12949.91</v>
      </c>
      <c r="BE587" s="1">
        <v>1061.42</v>
      </c>
      <c r="BF587">
        <v>0.10589999999999999</v>
      </c>
      <c r="BG587">
        <v>0.59379999999999999</v>
      </c>
      <c r="BH587">
        <v>0.22800000000000001</v>
      </c>
      <c r="BI587">
        <v>0.1249</v>
      </c>
      <c r="BJ587">
        <v>3.32E-2</v>
      </c>
      <c r="BK587">
        <v>2.0199999999999999E-2</v>
      </c>
    </row>
    <row r="588" spans="1:63" x14ac:dyDescent="0.25">
      <c r="A588" t="s">
        <v>587</v>
      </c>
      <c r="B588">
        <v>49668</v>
      </c>
      <c r="C588">
        <v>70.62</v>
      </c>
      <c r="D588">
        <v>23.98</v>
      </c>
      <c r="E588" s="1">
        <v>1693.72</v>
      </c>
      <c r="F588" s="1">
        <v>1645.12</v>
      </c>
      <c r="G588">
        <v>7.1000000000000004E-3</v>
      </c>
      <c r="H588">
        <v>8.0000000000000004E-4</v>
      </c>
      <c r="I588">
        <v>9.4999999999999998E-3</v>
      </c>
      <c r="J588">
        <v>1.6999999999999999E-3</v>
      </c>
      <c r="K588">
        <v>2.23E-2</v>
      </c>
      <c r="L588">
        <v>0.93369999999999997</v>
      </c>
      <c r="M588">
        <v>2.4899999999999999E-2</v>
      </c>
      <c r="N588">
        <v>0.35570000000000002</v>
      </c>
      <c r="O588">
        <v>4.1999999999999997E-3</v>
      </c>
      <c r="P588">
        <v>0.124</v>
      </c>
      <c r="Q588" s="1">
        <v>52765.89</v>
      </c>
      <c r="R588">
        <v>0.31280000000000002</v>
      </c>
      <c r="S588">
        <v>0.17299999999999999</v>
      </c>
      <c r="T588">
        <v>0.51419999999999999</v>
      </c>
      <c r="U588">
        <v>13.15</v>
      </c>
      <c r="V588" s="1">
        <v>66710.149999999994</v>
      </c>
      <c r="W588">
        <v>124.95</v>
      </c>
      <c r="X588" s="1">
        <v>157885.75</v>
      </c>
      <c r="Y588">
        <v>0.78739999999999999</v>
      </c>
      <c r="Z588">
        <v>0.15190000000000001</v>
      </c>
      <c r="AA588">
        <v>6.0699999999999997E-2</v>
      </c>
      <c r="AB588">
        <v>0.21260000000000001</v>
      </c>
      <c r="AC588">
        <v>157.88999999999999</v>
      </c>
      <c r="AD588" s="1">
        <v>4839.2299999999996</v>
      </c>
      <c r="AE588">
        <v>561</v>
      </c>
      <c r="AF588" s="13">
        <v>149950.51999999999</v>
      </c>
      <c r="AG588" s="79" t="s">
        <v>759</v>
      </c>
      <c r="AH588" s="1">
        <v>35047</v>
      </c>
      <c r="AI588" s="1">
        <v>54792.56</v>
      </c>
      <c r="AJ588">
        <v>47.45</v>
      </c>
      <c r="AK588">
        <v>28.33</v>
      </c>
      <c r="AL588">
        <v>32.79</v>
      </c>
      <c r="AM588">
        <v>4.37</v>
      </c>
      <c r="AN588" s="1">
        <v>1502.25</v>
      </c>
      <c r="AO588">
        <v>0.99619999999999997</v>
      </c>
      <c r="AP588" s="1">
        <v>1277.52</v>
      </c>
      <c r="AQ588" s="1">
        <v>1903.12</v>
      </c>
      <c r="AR588" s="1">
        <v>5656.96</v>
      </c>
      <c r="AS588">
        <v>451.81</v>
      </c>
      <c r="AT588">
        <v>304.92</v>
      </c>
      <c r="AU588" s="1">
        <v>9594.33</v>
      </c>
      <c r="AV588" s="1">
        <v>4737.3599999999997</v>
      </c>
      <c r="AW588">
        <v>0.41249999999999998</v>
      </c>
      <c r="AX588" s="1">
        <v>4737.55</v>
      </c>
      <c r="AY588">
        <v>0.41249999999999998</v>
      </c>
      <c r="AZ588" s="1">
        <v>1331.67</v>
      </c>
      <c r="BA588">
        <v>0.11600000000000001</v>
      </c>
      <c r="BB588">
        <v>678.08</v>
      </c>
      <c r="BC588">
        <v>5.8999999999999997E-2</v>
      </c>
      <c r="BD588" s="1">
        <v>11484.66</v>
      </c>
      <c r="BE588" s="1">
        <v>3681.01</v>
      </c>
      <c r="BF588">
        <v>0.8891</v>
      </c>
      <c r="BG588">
        <v>0.53569999999999995</v>
      </c>
      <c r="BH588">
        <v>0.2117</v>
      </c>
      <c r="BI588">
        <v>0.2021</v>
      </c>
      <c r="BJ588">
        <v>3.4599999999999999E-2</v>
      </c>
      <c r="BK588">
        <v>1.5900000000000001E-2</v>
      </c>
    </row>
    <row r="589" spans="1:63" x14ac:dyDescent="0.25">
      <c r="A589" t="s">
        <v>588</v>
      </c>
      <c r="B589">
        <v>45070</v>
      </c>
      <c r="C589">
        <v>22.81</v>
      </c>
      <c r="D589">
        <v>168.63</v>
      </c>
      <c r="E589" s="1">
        <v>3846.46</v>
      </c>
      <c r="F589" s="1">
        <v>3380.59</v>
      </c>
      <c r="G589">
        <v>9.7999999999999997E-3</v>
      </c>
      <c r="H589">
        <v>6.9999999999999999E-4</v>
      </c>
      <c r="I589">
        <v>0.31330000000000002</v>
      </c>
      <c r="J589">
        <v>1.4E-3</v>
      </c>
      <c r="K589">
        <v>8.7499999999999994E-2</v>
      </c>
      <c r="L589">
        <v>0.49919999999999998</v>
      </c>
      <c r="M589">
        <v>8.8200000000000001E-2</v>
      </c>
      <c r="N589">
        <v>0.7167</v>
      </c>
      <c r="O589">
        <v>2.5899999999999999E-2</v>
      </c>
      <c r="P589">
        <v>0.15959999999999999</v>
      </c>
      <c r="Q589" s="1">
        <v>57039.91</v>
      </c>
      <c r="R589">
        <v>0.3246</v>
      </c>
      <c r="S589">
        <v>0.185</v>
      </c>
      <c r="T589">
        <v>0.4904</v>
      </c>
      <c r="U589">
        <v>25.81</v>
      </c>
      <c r="V589" s="1">
        <v>79041.41</v>
      </c>
      <c r="W589">
        <v>146.61000000000001</v>
      </c>
      <c r="X589" s="1">
        <v>90500.65</v>
      </c>
      <c r="Y589">
        <v>0.67789999999999995</v>
      </c>
      <c r="Z589">
        <v>0.26919999999999999</v>
      </c>
      <c r="AA589">
        <v>5.2900000000000003E-2</v>
      </c>
      <c r="AB589">
        <v>0.3221</v>
      </c>
      <c r="AC589">
        <v>90.5</v>
      </c>
      <c r="AD589" s="1">
        <v>3976.39</v>
      </c>
      <c r="AE589">
        <v>490.41</v>
      </c>
      <c r="AF589" s="13">
        <v>85823.47</v>
      </c>
      <c r="AG589" s="79" t="s">
        <v>759</v>
      </c>
      <c r="AH589" s="1">
        <v>27695</v>
      </c>
      <c r="AI589" s="1">
        <v>40416.589999999997</v>
      </c>
      <c r="AJ589">
        <v>61.27</v>
      </c>
      <c r="AK589">
        <v>41.45</v>
      </c>
      <c r="AL589">
        <v>46.17</v>
      </c>
      <c r="AM589">
        <v>4.7300000000000004</v>
      </c>
      <c r="AN589">
        <v>838.31</v>
      </c>
      <c r="AO589">
        <v>1.1947000000000001</v>
      </c>
      <c r="AP589" s="1">
        <v>1450.85</v>
      </c>
      <c r="AQ589" s="1">
        <v>2031.75</v>
      </c>
      <c r="AR589" s="1">
        <v>6220.23</v>
      </c>
      <c r="AS589">
        <v>686.14</v>
      </c>
      <c r="AT589">
        <v>378.94</v>
      </c>
      <c r="AU589" s="1">
        <v>10767.9</v>
      </c>
      <c r="AV589" s="1">
        <v>7312.07</v>
      </c>
      <c r="AW589">
        <v>0.54620000000000002</v>
      </c>
      <c r="AX589" s="1">
        <v>3998.37</v>
      </c>
      <c r="AY589">
        <v>0.29870000000000002</v>
      </c>
      <c r="AZ589">
        <v>791.5</v>
      </c>
      <c r="BA589">
        <v>5.91E-2</v>
      </c>
      <c r="BB589" s="1">
        <v>1285.6199999999999</v>
      </c>
      <c r="BC589">
        <v>9.6000000000000002E-2</v>
      </c>
      <c r="BD589" s="1">
        <v>13387.57</v>
      </c>
      <c r="BE589" s="1">
        <v>4727.74</v>
      </c>
      <c r="BF589">
        <v>2.1189</v>
      </c>
      <c r="BG589">
        <v>0.51390000000000002</v>
      </c>
      <c r="BH589">
        <v>0.20080000000000001</v>
      </c>
      <c r="BI589">
        <v>0.24079999999999999</v>
      </c>
      <c r="BJ589">
        <v>3.0599999999999999E-2</v>
      </c>
      <c r="BK589">
        <v>1.3899999999999999E-2</v>
      </c>
    </row>
    <row r="590" spans="1:63" x14ac:dyDescent="0.25">
      <c r="A590" t="s">
        <v>589</v>
      </c>
      <c r="B590">
        <v>45088</v>
      </c>
      <c r="C590">
        <v>28.43</v>
      </c>
      <c r="D590">
        <v>71.98</v>
      </c>
      <c r="E590" s="1">
        <v>2046.39</v>
      </c>
      <c r="F590" s="1">
        <v>2009.57</v>
      </c>
      <c r="G590">
        <v>1.5299999999999999E-2</v>
      </c>
      <c r="H590">
        <v>6.9999999999999999E-4</v>
      </c>
      <c r="I590">
        <v>5.3999999999999999E-2</v>
      </c>
      <c r="J590">
        <v>1.5E-3</v>
      </c>
      <c r="K590">
        <v>5.0900000000000001E-2</v>
      </c>
      <c r="L590">
        <v>0.81930000000000003</v>
      </c>
      <c r="M590">
        <v>5.8200000000000002E-2</v>
      </c>
      <c r="N590">
        <v>0.37909999999999999</v>
      </c>
      <c r="O590">
        <v>1.26E-2</v>
      </c>
      <c r="P590">
        <v>0.12839999999999999</v>
      </c>
      <c r="Q590" s="1">
        <v>59494.63</v>
      </c>
      <c r="R590">
        <v>0.31040000000000001</v>
      </c>
      <c r="S590">
        <v>0.19070000000000001</v>
      </c>
      <c r="T590">
        <v>0.49890000000000001</v>
      </c>
      <c r="U590">
        <v>14.04</v>
      </c>
      <c r="V590" s="1">
        <v>79787.649999999994</v>
      </c>
      <c r="W590">
        <v>141.06</v>
      </c>
      <c r="X590" s="1">
        <v>180737.79</v>
      </c>
      <c r="Y590">
        <v>0.6734</v>
      </c>
      <c r="Z590">
        <v>0.28249999999999997</v>
      </c>
      <c r="AA590">
        <v>4.3999999999999997E-2</v>
      </c>
      <c r="AB590">
        <v>0.3266</v>
      </c>
      <c r="AC590">
        <v>180.74</v>
      </c>
      <c r="AD590" s="1">
        <v>7331.6</v>
      </c>
      <c r="AE590">
        <v>741.03</v>
      </c>
      <c r="AF590" s="13">
        <v>178541.08</v>
      </c>
      <c r="AG590" s="79" t="s">
        <v>759</v>
      </c>
      <c r="AH590" s="1">
        <v>33997</v>
      </c>
      <c r="AI590" s="1">
        <v>55565.3</v>
      </c>
      <c r="AJ590">
        <v>64.05</v>
      </c>
      <c r="AK590">
        <v>39.29</v>
      </c>
      <c r="AL590">
        <v>46.09</v>
      </c>
      <c r="AM590">
        <v>4.8600000000000003</v>
      </c>
      <c r="AN590">
        <v>889.63</v>
      </c>
      <c r="AO590">
        <v>1.0264</v>
      </c>
      <c r="AP590" s="1">
        <v>1436.69</v>
      </c>
      <c r="AQ590" s="1">
        <v>1890.87</v>
      </c>
      <c r="AR590" s="1">
        <v>6271.87</v>
      </c>
      <c r="AS590">
        <v>666.25</v>
      </c>
      <c r="AT590">
        <v>409.25</v>
      </c>
      <c r="AU590" s="1">
        <v>10674.93</v>
      </c>
      <c r="AV590" s="1">
        <v>4007.2</v>
      </c>
      <c r="AW590">
        <v>0.32069999999999999</v>
      </c>
      <c r="AX590" s="1">
        <v>6483.76</v>
      </c>
      <c r="AY590">
        <v>0.51890000000000003</v>
      </c>
      <c r="AZ590" s="1">
        <v>1273.6500000000001</v>
      </c>
      <c r="BA590">
        <v>0.1019</v>
      </c>
      <c r="BB590">
        <v>730.07</v>
      </c>
      <c r="BC590">
        <v>5.8400000000000001E-2</v>
      </c>
      <c r="BD590" s="1">
        <v>12494.68</v>
      </c>
      <c r="BE590" s="1">
        <v>2442.5300000000002</v>
      </c>
      <c r="BF590">
        <v>0.50260000000000005</v>
      </c>
      <c r="BG590">
        <v>0.55059999999999998</v>
      </c>
      <c r="BH590">
        <v>0.20780000000000001</v>
      </c>
      <c r="BI590">
        <v>0.18440000000000001</v>
      </c>
      <c r="BJ590">
        <v>3.56E-2</v>
      </c>
      <c r="BK590">
        <v>2.1600000000000001E-2</v>
      </c>
    </row>
    <row r="591" spans="1:63" x14ac:dyDescent="0.25">
      <c r="A591" t="s">
        <v>590</v>
      </c>
      <c r="B591">
        <v>45096</v>
      </c>
      <c r="C591">
        <v>67.48</v>
      </c>
      <c r="D591">
        <v>32.1</v>
      </c>
      <c r="E591" s="1">
        <v>2166.25</v>
      </c>
      <c r="F591" s="1">
        <v>1991.09</v>
      </c>
      <c r="G591">
        <v>5.3E-3</v>
      </c>
      <c r="H591">
        <v>5.0000000000000001E-4</v>
      </c>
      <c r="I591">
        <v>4.2599999999999999E-2</v>
      </c>
      <c r="J591">
        <v>1.5E-3</v>
      </c>
      <c r="K591">
        <v>7.5700000000000003E-2</v>
      </c>
      <c r="L591">
        <v>0.81410000000000005</v>
      </c>
      <c r="M591">
        <v>6.0299999999999999E-2</v>
      </c>
      <c r="N591">
        <v>0.55879999999999996</v>
      </c>
      <c r="O591">
        <v>1.14E-2</v>
      </c>
      <c r="P591">
        <v>0.1404</v>
      </c>
      <c r="Q591" s="1">
        <v>52624.61</v>
      </c>
      <c r="R591">
        <v>0.2949</v>
      </c>
      <c r="S591">
        <v>0.18659999999999999</v>
      </c>
      <c r="T591">
        <v>0.51849999999999996</v>
      </c>
      <c r="U591">
        <v>15.34</v>
      </c>
      <c r="V591" s="1">
        <v>70411.429999999993</v>
      </c>
      <c r="W591">
        <v>137.27000000000001</v>
      </c>
      <c r="X591" s="1">
        <v>105195.48</v>
      </c>
      <c r="Y591">
        <v>0.75229999999999997</v>
      </c>
      <c r="Z591">
        <v>0.19650000000000001</v>
      </c>
      <c r="AA591">
        <v>5.1200000000000002E-2</v>
      </c>
      <c r="AB591">
        <v>0.2477</v>
      </c>
      <c r="AC591">
        <v>105.2</v>
      </c>
      <c r="AD591" s="1">
        <v>3103.04</v>
      </c>
      <c r="AE591">
        <v>412.19</v>
      </c>
      <c r="AF591" s="13">
        <v>97115.35</v>
      </c>
      <c r="AG591" s="79" t="s">
        <v>759</v>
      </c>
      <c r="AH591" s="1">
        <v>28839</v>
      </c>
      <c r="AI591" s="1">
        <v>44625.9</v>
      </c>
      <c r="AJ591">
        <v>44.04</v>
      </c>
      <c r="AK591">
        <v>27.14</v>
      </c>
      <c r="AL591">
        <v>34.08</v>
      </c>
      <c r="AM591">
        <v>4.2300000000000004</v>
      </c>
      <c r="AN591">
        <v>917.69</v>
      </c>
      <c r="AO591">
        <v>0.9264</v>
      </c>
      <c r="AP591" s="1">
        <v>1329.15</v>
      </c>
      <c r="AQ591" s="1">
        <v>1861.51</v>
      </c>
      <c r="AR591" s="1">
        <v>5877.54</v>
      </c>
      <c r="AS591">
        <v>530.37</v>
      </c>
      <c r="AT591">
        <v>307.22000000000003</v>
      </c>
      <c r="AU591" s="1">
        <v>9905.7900000000009</v>
      </c>
      <c r="AV591" s="1">
        <v>6824.47</v>
      </c>
      <c r="AW591">
        <v>0.5665</v>
      </c>
      <c r="AX591" s="1">
        <v>3233.49</v>
      </c>
      <c r="AY591">
        <v>0.26840000000000003</v>
      </c>
      <c r="AZ591">
        <v>952.28</v>
      </c>
      <c r="BA591">
        <v>7.9000000000000001E-2</v>
      </c>
      <c r="BB591" s="1">
        <v>1036.93</v>
      </c>
      <c r="BC591">
        <v>8.6099999999999996E-2</v>
      </c>
      <c r="BD591" s="1">
        <v>12047.17</v>
      </c>
      <c r="BE591" s="1">
        <v>5018.1000000000004</v>
      </c>
      <c r="BF591">
        <v>1.9097</v>
      </c>
      <c r="BG591">
        <v>0.52470000000000006</v>
      </c>
      <c r="BH591">
        <v>0.20910000000000001</v>
      </c>
      <c r="BI591">
        <v>0.2114</v>
      </c>
      <c r="BJ591">
        <v>3.6900000000000002E-2</v>
      </c>
      <c r="BK591">
        <v>1.7999999999999999E-2</v>
      </c>
    </row>
    <row r="592" spans="1:63" x14ac:dyDescent="0.25">
      <c r="A592" t="s">
        <v>591</v>
      </c>
      <c r="B592">
        <v>46367</v>
      </c>
      <c r="C592">
        <v>102.38</v>
      </c>
      <c r="D592">
        <v>11.28</v>
      </c>
      <c r="E592" s="1">
        <v>1154.8699999999999</v>
      </c>
      <c r="F592" s="1">
        <v>1097.3</v>
      </c>
      <c r="G592">
        <v>2.2000000000000001E-3</v>
      </c>
      <c r="H592">
        <v>5.9999999999999995E-4</v>
      </c>
      <c r="I592">
        <v>5.1999999999999998E-3</v>
      </c>
      <c r="J592">
        <v>1.1000000000000001E-3</v>
      </c>
      <c r="K592">
        <v>1.9599999999999999E-2</v>
      </c>
      <c r="L592">
        <v>0.95020000000000004</v>
      </c>
      <c r="M592">
        <v>2.1000000000000001E-2</v>
      </c>
      <c r="N592">
        <v>0.44219999999999998</v>
      </c>
      <c r="O592">
        <v>1.6000000000000001E-3</v>
      </c>
      <c r="P592">
        <v>0.1439</v>
      </c>
      <c r="Q592" s="1">
        <v>50171.33</v>
      </c>
      <c r="R592">
        <v>0.32440000000000002</v>
      </c>
      <c r="S592">
        <v>0.1381</v>
      </c>
      <c r="T592">
        <v>0.53759999999999997</v>
      </c>
      <c r="U592">
        <v>8.64</v>
      </c>
      <c r="V592" s="1">
        <v>69217.39</v>
      </c>
      <c r="W592">
        <v>128.69</v>
      </c>
      <c r="X592" s="1">
        <v>149504.04999999999</v>
      </c>
      <c r="Y592">
        <v>0.84460000000000002</v>
      </c>
      <c r="Z592">
        <v>9.2499999999999999E-2</v>
      </c>
      <c r="AA592">
        <v>6.2899999999999998E-2</v>
      </c>
      <c r="AB592">
        <v>0.15540000000000001</v>
      </c>
      <c r="AC592">
        <v>149.5</v>
      </c>
      <c r="AD592" s="1">
        <v>4038.46</v>
      </c>
      <c r="AE592">
        <v>514.16999999999996</v>
      </c>
      <c r="AF592" s="13">
        <v>129999.11</v>
      </c>
      <c r="AG592" s="79" t="s">
        <v>759</v>
      </c>
      <c r="AH592" s="1">
        <v>31750</v>
      </c>
      <c r="AI592" s="1">
        <v>48722.16</v>
      </c>
      <c r="AJ592">
        <v>42.5</v>
      </c>
      <c r="AK592">
        <v>25.99</v>
      </c>
      <c r="AL592">
        <v>32.06</v>
      </c>
      <c r="AM592">
        <v>4.05</v>
      </c>
      <c r="AN592" s="1">
        <v>1196.82</v>
      </c>
      <c r="AO592">
        <v>1.1564000000000001</v>
      </c>
      <c r="AP592" s="1">
        <v>1475.19</v>
      </c>
      <c r="AQ592" s="1">
        <v>2164.39</v>
      </c>
      <c r="AR592" s="1">
        <v>5695.92</v>
      </c>
      <c r="AS592">
        <v>572.46</v>
      </c>
      <c r="AT592">
        <v>262.57</v>
      </c>
      <c r="AU592" s="1">
        <v>10170.530000000001</v>
      </c>
      <c r="AV592" s="1">
        <v>6325.72</v>
      </c>
      <c r="AW592">
        <v>0.50770000000000004</v>
      </c>
      <c r="AX592" s="1">
        <v>3938.21</v>
      </c>
      <c r="AY592">
        <v>0.31609999999999999</v>
      </c>
      <c r="AZ592" s="1">
        <v>1379.59</v>
      </c>
      <c r="BA592">
        <v>0.11070000000000001</v>
      </c>
      <c r="BB592">
        <v>816.67</v>
      </c>
      <c r="BC592">
        <v>6.5500000000000003E-2</v>
      </c>
      <c r="BD592" s="1">
        <v>12460.18</v>
      </c>
      <c r="BE592" s="1">
        <v>4957.6899999999996</v>
      </c>
      <c r="BF592">
        <v>1.6516</v>
      </c>
      <c r="BG592">
        <v>0.49680000000000002</v>
      </c>
      <c r="BH592">
        <v>0.21659999999999999</v>
      </c>
      <c r="BI592">
        <v>0.22539999999999999</v>
      </c>
      <c r="BJ592">
        <v>4.0099999999999997E-2</v>
      </c>
      <c r="BK592">
        <v>2.1100000000000001E-2</v>
      </c>
    </row>
    <row r="593" spans="1:63" x14ac:dyDescent="0.25">
      <c r="A593" t="s">
        <v>592</v>
      </c>
      <c r="B593">
        <v>45104</v>
      </c>
      <c r="C593">
        <v>30.86</v>
      </c>
      <c r="D593">
        <v>230.08</v>
      </c>
      <c r="E593" s="1">
        <v>7099.52</v>
      </c>
      <c r="F593" s="1">
        <v>6714.66</v>
      </c>
      <c r="G593">
        <v>2.01E-2</v>
      </c>
      <c r="H593">
        <v>8.9999999999999998E-4</v>
      </c>
      <c r="I593">
        <v>6.9400000000000003E-2</v>
      </c>
      <c r="J593">
        <v>1.1000000000000001E-3</v>
      </c>
      <c r="K593">
        <v>4.3900000000000002E-2</v>
      </c>
      <c r="L593">
        <v>0.81299999999999994</v>
      </c>
      <c r="M593">
        <v>5.16E-2</v>
      </c>
      <c r="N593">
        <v>0.40360000000000001</v>
      </c>
      <c r="O593">
        <v>1.9300000000000001E-2</v>
      </c>
      <c r="P593">
        <v>0.14099999999999999</v>
      </c>
      <c r="Q593" s="1">
        <v>61321.31</v>
      </c>
      <c r="R593">
        <v>0.2515</v>
      </c>
      <c r="S593">
        <v>0.17829999999999999</v>
      </c>
      <c r="T593">
        <v>0.57020000000000004</v>
      </c>
      <c r="U593">
        <v>37.1</v>
      </c>
      <c r="V593" s="1">
        <v>89914.85</v>
      </c>
      <c r="W593">
        <v>188.37</v>
      </c>
      <c r="X593" s="1">
        <v>157997.9</v>
      </c>
      <c r="Y593">
        <v>0.73229999999999995</v>
      </c>
      <c r="Z593">
        <v>0.23280000000000001</v>
      </c>
      <c r="AA593">
        <v>3.5000000000000003E-2</v>
      </c>
      <c r="AB593">
        <v>0.26769999999999999</v>
      </c>
      <c r="AC593">
        <v>158</v>
      </c>
      <c r="AD593" s="1">
        <v>6762.73</v>
      </c>
      <c r="AE593">
        <v>804.89</v>
      </c>
      <c r="AF593" s="13">
        <v>163644.32999999999</v>
      </c>
      <c r="AG593" s="79" t="s">
        <v>759</v>
      </c>
      <c r="AH593" s="1">
        <v>35233</v>
      </c>
      <c r="AI593" s="1">
        <v>56469.24</v>
      </c>
      <c r="AJ593">
        <v>67.41</v>
      </c>
      <c r="AK593">
        <v>40.06</v>
      </c>
      <c r="AL593">
        <v>45.11</v>
      </c>
      <c r="AM593">
        <v>4.6399999999999997</v>
      </c>
      <c r="AN593" s="1">
        <v>1279.1300000000001</v>
      </c>
      <c r="AO593">
        <v>0.98799999999999999</v>
      </c>
      <c r="AP593" s="1">
        <v>1357.31</v>
      </c>
      <c r="AQ593" s="1">
        <v>1939.04</v>
      </c>
      <c r="AR593" s="1">
        <v>6450.56</v>
      </c>
      <c r="AS593">
        <v>690.38</v>
      </c>
      <c r="AT593">
        <v>341.09</v>
      </c>
      <c r="AU593" s="1">
        <v>10778.38</v>
      </c>
      <c r="AV593" s="1">
        <v>4412.03</v>
      </c>
      <c r="AW593">
        <v>0.35899999999999999</v>
      </c>
      <c r="AX593" s="1">
        <v>6444.09</v>
      </c>
      <c r="AY593">
        <v>0.52429999999999999</v>
      </c>
      <c r="AZ593">
        <v>752.64</v>
      </c>
      <c r="BA593">
        <v>6.1199999999999997E-2</v>
      </c>
      <c r="BB593">
        <v>681.46</v>
      </c>
      <c r="BC593">
        <v>5.5399999999999998E-2</v>
      </c>
      <c r="BD593" s="1">
        <v>12290.22</v>
      </c>
      <c r="BE593" s="1">
        <v>2536.5</v>
      </c>
      <c r="BF593">
        <v>0.50139999999999996</v>
      </c>
      <c r="BG593">
        <v>0.56210000000000004</v>
      </c>
      <c r="BH593">
        <v>0.22109999999999999</v>
      </c>
      <c r="BI593">
        <v>0.16869999999999999</v>
      </c>
      <c r="BJ593">
        <v>3.2599999999999997E-2</v>
      </c>
      <c r="BK593">
        <v>1.55E-2</v>
      </c>
    </row>
    <row r="594" spans="1:63" x14ac:dyDescent="0.25">
      <c r="A594" t="s">
        <v>593</v>
      </c>
      <c r="B594">
        <v>45112</v>
      </c>
      <c r="C594">
        <v>86.05</v>
      </c>
      <c r="D594">
        <v>30.78</v>
      </c>
      <c r="E594" s="1">
        <v>2648.67</v>
      </c>
      <c r="F594" s="1">
        <v>2468.11</v>
      </c>
      <c r="G594">
        <v>8.3999999999999995E-3</v>
      </c>
      <c r="H594">
        <v>6.9999999999999999E-4</v>
      </c>
      <c r="I594">
        <v>3.3700000000000001E-2</v>
      </c>
      <c r="J594">
        <v>1.1000000000000001E-3</v>
      </c>
      <c r="K594">
        <v>4.4499999999999998E-2</v>
      </c>
      <c r="L594">
        <v>0.85340000000000005</v>
      </c>
      <c r="M594">
        <v>5.8200000000000002E-2</v>
      </c>
      <c r="N594">
        <v>0.51200000000000001</v>
      </c>
      <c r="O594">
        <v>9.1999999999999998E-3</v>
      </c>
      <c r="P594">
        <v>0.14829999999999999</v>
      </c>
      <c r="Q594" s="1">
        <v>54548.38</v>
      </c>
      <c r="R594">
        <v>0.27639999999999998</v>
      </c>
      <c r="S594">
        <v>0.1799</v>
      </c>
      <c r="T594">
        <v>0.54369999999999996</v>
      </c>
      <c r="U594">
        <v>18.2</v>
      </c>
      <c r="V594" s="1">
        <v>79300.850000000006</v>
      </c>
      <c r="W594">
        <v>141.16999999999999</v>
      </c>
      <c r="X594" s="1">
        <v>147200.57</v>
      </c>
      <c r="Y594">
        <v>0.71130000000000004</v>
      </c>
      <c r="Z594">
        <v>0.22120000000000001</v>
      </c>
      <c r="AA594">
        <v>6.7500000000000004E-2</v>
      </c>
      <c r="AB594">
        <v>0.28870000000000001</v>
      </c>
      <c r="AC594">
        <v>147.19999999999999</v>
      </c>
      <c r="AD594" s="1">
        <v>4765.43</v>
      </c>
      <c r="AE594">
        <v>534.58000000000004</v>
      </c>
      <c r="AF594" s="13">
        <v>143012.54999999999</v>
      </c>
      <c r="AG594" s="79" t="s">
        <v>759</v>
      </c>
      <c r="AH594" s="1">
        <v>30185</v>
      </c>
      <c r="AI594" s="1">
        <v>50249.84</v>
      </c>
      <c r="AJ594">
        <v>46.8</v>
      </c>
      <c r="AK594">
        <v>29.31</v>
      </c>
      <c r="AL594">
        <v>35.22</v>
      </c>
      <c r="AM594">
        <v>4.21</v>
      </c>
      <c r="AN594" s="1">
        <v>1431.89</v>
      </c>
      <c r="AO594">
        <v>0.98319999999999996</v>
      </c>
      <c r="AP594" s="1">
        <v>1335.16</v>
      </c>
      <c r="AQ594" s="1">
        <v>1802.61</v>
      </c>
      <c r="AR594" s="1">
        <v>6047.06</v>
      </c>
      <c r="AS594">
        <v>577.66999999999996</v>
      </c>
      <c r="AT594">
        <v>304.86</v>
      </c>
      <c r="AU594" s="1">
        <v>10067.35</v>
      </c>
      <c r="AV594" s="1">
        <v>5415.22</v>
      </c>
      <c r="AW594">
        <v>0.45469999999999999</v>
      </c>
      <c r="AX594" s="1">
        <v>4529.3999999999996</v>
      </c>
      <c r="AY594">
        <v>0.38030000000000003</v>
      </c>
      <c r="AZ594" s="1">
        <v>1018.02</v>
      </c>
      <c r="BA594">
        <v>8.5500000000000007E-2</v>
      </c>
      <c r="BB594">
        <v>946.83</v>
      </c>
      <c r="BC594">
        <v>7.9500000000000001E-2</v>
      </c>
      <c r="BD594" s="1">
        <v>11909.47</v>
      </c>
      <c r="BE594" s="1">
        <v>3661.62</v>
      </c>
      <c r="BF594">
        <v>1.0491999999999999</v>
      </c>
      <c r="BG594">
        <v>0.53639999999999999</v>
      </c>
      <c r="BH594">
        <v>0.21529999999999999</v>
      </c>
      <c r="BI594">
        <v>0.19420000000000001</v>
      </c>
      <c r="BJ594">
        <v>3.5700000000000003E-2</v>
      </c>
      <c r="BK594">
        <v>1.84E-2</v>
      </c>
    </row>
    <row r="595" spans="1:63" x14ac:dyDescent="0.25">
      <c r="A595" t="s">
        <v>594</v>
      </c>
      <c r="B595">
        <v>45666</v>
      </c>
      <c r="C595">
        <v>41.71</v>
      </c>
      <c r="D595">
        <v>23.64</v>
      </c>
      <c r="E595">
        <v>986.14</v>
      </c>
      <c r="F595">
        <v>935.75</v>
      </c>
      <c r="G595">
        <v>3.8E-3</v>
      </c>
      <c r="H595">
        <v>2.9999999999999997E-4</v>
      </c>
      <c r="I595">
        <v>2.87E-2</v>
      </c>
      <c r="J595">
        <v>1.5E-3</v>
      </c>
      <c r="K595">
        <v>2.23E-2</v>
      </c>
      <c r="L595">
        <v>0.89219999999999999</v>
      </c>
      <c r="M595">
        <v>5.1200000000000002E-2</v>
      </c>
      <c r="N595">
        <v>0.6633</v>
      </c>
      <c r="O595">
        <v>4.7000000000000002E-3</v>
      </c>
      <c r="P595">
        <v>0.16750000000000001</v>
      </c>
      <c r="Q595" s="1">
        <v>48435.49</v>
      </c>
      <c r="R595">
        <v>0.33979999999999999</v>
      </c>
      <c r="S595">
        <v>0.1729</v>
      </c>
      <c r="T595">
        <v>0.48720000000000002</v>
      </c>
      <c r="U595">
        <v>8.0399999999999991</v>
      </c>
      <c r="V595" s="1">
        <v>65695.98</v>
      </c>
      <c r="W595">
        <v>118.25</v>
      </c>
      <c r="X595" s="1">
        <v>92962.05</v>
      </c>
      <c r="Y595">
        <v>0.81589999999999996</v>
      </c>
      <c r="Z595">
        <v>0.1135</v>
      </c>
      <c r="AA595">
        <v>7.0599999999999996E-2</v>
      </c>
      <c r="AB595">
        <v>0.18410000000000001</v>
      </c>
      <c r="AC595">
        <v>92.96</v>
      </c>
      <c r="AD595" s="1">
        <v>2657.02</v>
      </c>
      <c r="AE595">
        <v>387.62</v>
      </c>
      <c r="AF595" s="13">
        <v>86379.09</v>
      </c>
      <c r="AG595" s="79" t="s">
        <v>759</v>
      </c>
      <c r="AH595" s="1">
        <v>26989</v>
      </c>
      <c r="AI595" s="1">
        <v>40996</v>
      </c>
      <c r="AJ595">
        <v>42.55</v>
      </c>
      <c r="AK595">
        <v>26.45</v>
      </c>
      <c r="AL595">
        <v>32.17</v>
      </c>
      <c r="AM595">
        <v>4.3499999999999996</v>
      </c>
      <c r="AN595" s="1">
        <v>1108.3900000000001</v>
      </c>
      <c r="AO595">
        <v>1.1930000000000001</v>
      </c>
      <c r="AP595" s="1">
        <v>1510.37</v>
      </c>
      <c r="AQ595" s="1">
        <v>2226.63</v>
      </c>
      <c r="AR595" s="1">
        <v>6343.19</v>
      </c>
      <c r="AS595">
        <v>513.77</v>
      </c>
      <c r="AT595">
        <v>312.27</v>
      </c>
      <c r="AU595" s="1">
        <v>10906.22</v>
      </c>
      <c r="AV595" s="1">
        <v>8640.42</v>
      </c>
      <c r="AW595">
        <v>0.63449999999999995</v>
      </c>
      <c r="AX595" s="1">
        <v>2570.1799999999998</v>
      </c>
      <c r="AY595">
        <v>0.18870000000000001</v>
      </c>
      <c r="AZ595" s="1">
        <v>1108.75</v>
      </c>
      <c r="BA595">
        <v>8.14E-2</v>
      </c>
      <c r="BB595" s="1">
        <v>1297.8800000000001</v>
      </c>
      <c r="BC595">
        <v>9.5299999999999996E-2</v>
      </c>
      <c r="BD595" s="1">
        <v>13617.22</v>
      </c>
      <c r="BE595" s="1">
        <v>7227.15</v>
      </c>
      <c r="BF595">
        <v>3.2294999999999998</v>
      </c>
      <c r="BG595">
        <v>0.49370000000000003</v>
      </c>
      <c r="BH595">
        <v>0.21579999999999999</v>
      </c>
      <c r="BI595">
        <v>0.23300000000000001</v>
      </c>
      <c r="BJ595">
        <v>3.6900000000000002E-2</v>
      </c>
      <c r="BK595">
        <v>2.06E-2</v>
      </c>
    </row>
    <row r="596" spans="1:63" x14ac:dyDescent="0.25">
      <c r="A596" t="s">
        <v>595</v>
      </c>
      <c r="B596">
        <v>44081</v>
      </c>
      <c r="C596">
        <v>25.29</v>
      </c>
      <c r="D596">
        <v>156.74</v>
      </c>
      <c r="E596" s="1">
        <v>3963.4</v>
      </c>
      <c r="F596" s="1">
        <v>3484.68</v>
      </c>
      <c r="G596">
        <v>1.2200000000000001E-2</v>
      </c>
      <c r="H596">
        <v>6.9999999999999999E-4</v>
      </c>
      <c r="I596">
        <v>0.42230000000000001</v>
      </c>
      <c r="J596">
        <v>1.1000000000000001E-3</v>
      </c>
      <c r="K596">
        <v>6.4100000000000004E-2</v>
      </c>
      <c r="L596">
        <v>0.41210000000000002</v>
      </c>
      <c r="M596">
        <v>8.7499999999999994E-2</v>
      </c>
      <c r="N596">
        <v>0.6996</v>
      </c>
      <c r="O596">
        <v>2.9600000000000001E-2</v>
      </c>
      <c r="P596">
        <v>0.15970000000000001</v>
      </c>
      <c r="Q596" s="1">
        <v>57973.57</v>
      </c>
      <c r="R596">
        <v>0.3508</v>
      </c>
      <c r="S596">
        <v>0.16500000000000001</v>
      </c>
      <c r="T596">
        <v>0.48420000000000002</v>
      </c>
      <c r="U596">
        <v>27.35</v>
      </c>
      <c r="V596" s="1">
        <v>82641.070000000007</v>
      </c>
      <c r="W596">
        <v>142.53</v>
      </c>
      <c r="X596" s="1">
        <v>106343</v>
      </c>
      <c r="Y596">
        <v>0.68840000000000001</v>
      </c>
      <c r="Z596">
        <v>0.26219999999999999</v>
      </c>
      <c r="AA596">
        <v>4.9399999999999999E-2</v>
      </c>
      <c r="AB596">
        <v>0.31159999999999999</v>
      </c>
      <c r="AC596">
        <v>106.34</v>
      </c>
      <c r="AD596" s="1">
        <v>4920.42</v>
      </c>
      <c r="AE596">
        <v>597.16</v>
      </c>
      <c r="AF596" s="13">
        <v>107718.34</v>
      </c>
      <c r="AG596" s="79" t="s">
        <v>759</v>
      </c>
      <c r="AH596" s="1">
        <v>28742</v>
      </c>
      <c r="AI596" s="1">
        <v>44469.68</v>
      </c>
      <c r="AJ596">
        <v>63.95</v>
      </c>
      <c r="AK596">
        <v>43.45</v>
      </c>
      <c r="AL596">
        <v>47.27</v>
      </c>
      <c r="AM596">
        <v>4.8899999999999997</v>
      </c>
      <c r="AN596">
        <v>814.13</v>
      </c>
      <c r="AO596">
        <v>1.1990000000000001</v>
      </c>
      <c r="AP596" s="1">
        <v>1585.66</v>
      </c>
      <c r="AQ596" s="1">
        <v>2192.2800000000002</v>
      </c>
      <c r="AR596" s="1">
        <v>6423.07</v>
      </c>
      <c r="AS596">
        <v>716.18</v>
      </c>
      <c r="AT596">
        <v>381.65</v>
      </c>
      <c r="AU596" s="1">
        <v>11298.84</v>
      </c>
      <c r="AV596" s="1">
        <v>6728.35</v>
      </c>
      <c r="AW596">
        <v>0.48620000000000002</v>
      </c>
      <c r="AX596" s="1">
        <v>4996.0600000000004</v>
      </c>
      <c r="AY596">
        <v>0.36099999999999999</v>
      </c>
      <c r="AZ596">
        <v>832.75</v>
      </c>
      <c r="BA596">
        <v>6.0199999999999997E-2</v>
      </c>
      <c r="BB596" s="1">
        <v>1282.81</v>
      </c>
      <c r="BC596">
        <v>9.2700000000000005E-2</v>
      </c>
      <c r="BD596" s="1">
        <v>13839.97</v>
      </c>
      <c r="BE596" s="1">
        <v>4057.15</v>
      </c>
      <c r="BF596">
        <v>1.4315</v>
      </c>
      <c r="BG596">
        <v>0.51060000000000005</v>
      </c>
      <c r="BH596">
        <v>0.2021</v>
      </c>
      <c r="BI596">
        <v>0.2374</v>
      </c>
      <c r="BJ596">
        <v>3.0800000000000001E-2</v>
      </c>
      <c r="BK596">
        <v>1.9099999999999999E-2</v>
      </c>
    </row>
    <row r="597" spans="1:63" x14ac:dyDescent="0.25">
      <c r="A597" t="s">
        <v>596</v>
      </c>
      <c r="B597">
        <v>50518</v>
      </c>
      <c r="C597">
        <v>129.9</v>
      </c>
      <c r="D597">
        <v>9.23</v>
      </c>
      <c r="E597" s="1">
        <v>1199.52</v>
      </c>
      <c r="F597" s="1">
        <v>1129.5899999999999</v>
      </c>
      <c r="G597">
        <v>2.5999999999999999E-3</v>
      </c>
      <c r="H597">
        <v>2.9999999999999997E-4</v>
      </c>
      <c r="I597">
        <v>7.1000000000000004E-3</v>
      </c>
      <c r="J597">
        <v>8.9999999999999998E-4</v>
      </c>
      <c r="K597">
        <v>1.11E-2</v>
      </c>
      <c r="L597">
        <v>0.96379999999999999</v>
      </c>
      <c r="M597">
        <v>1.4200000000000001E-2</v>
      </c>
      <c r="N597">
        <v>0.45689999999999997</v>
      </c>
      <c r="O597">
        <v>2.1100000000000001E-2</v>
      </c>
      <c r="P597">
        <v>0.1462</v>
      </c>
      <c r="Q597" s="1">
        <v>50734.01</v>
      </c>
      <c r="R597">
        <v>0.30149999999999999</v>
      </c>
      <c r="S597">
        <v>0.17879999999999999</v>
      </c>
      <c r="T597">
        <v>0.51970000000000005</v>
      </c>
      <c r="U597">
        <v>10.08</v>
      </c>
      <c r="V597" s="1">
        <v>66864.92</v>
      </c>
      <c r="W597">
        <v>114.52</v>
      </c>
      <c r="X597" s="1">
        <v>230446.8</v>
      </c>
      <c r="Y597">
        <v>0.61399999999999999</v>
      </c>
      <c r="Z597">
        <v>0.17430000000000001</v>
      </c>
      <c r="AA597">
        <v>0.2117</v>
      </c>
      <c r="AB597">
        <v>0.38600000000000001</v>
      </c>
      <c r="AC597">
        <v>230.45</v>
      </c>
      <c r="AD597" s="1">
        <v>6315.56</v>
      </c>
      <c r="AE597">
        <v>492.37</v>
      </c>
      <c r="AF597" s="13">
        <v>215147.48</v>
      </c>
      <c r="AG597" s="79" t="s">
        <v>759</v>
      </c>
      <c r="AH597" s="1">
        <v>32739</v>
      </c>
      <c r="AI597" s="1">
        <v>53346.22</v>
      </c>
      <c r="AJ597">
        <v>39.99</v>
      </c>
      <c r="AK597">
        <v>25.98</v>
      </c>
      <c r="AL597">
        <v>29.47</v>
      </c>
      <c r="AM597">
        <v>4.3600000000000003</v>
      </c>
      <c r="AN597" s="1">
        <v>1118.6300000000001</v>
      </c>
      <c r="AO597">
        <v>0.98929999999999996</v>
      </c>
      <c r="AP597" s="1">
        <v>1637.57</v>
      </c>
      <c r="AQ597" s="1">
        <v>2349.6999999999998</v>
      </c>
      <c r="AR597" s="1">
        <v>6264.05</v>
      </c>
      <c r="AS597">
        <v>510.28</v>
      </c>
      <c r="AT597">
        <v>358.27</v>
      </c>
      <c r="AU597" s="1">
        <v>11119.86</v>
      </c>
      <c r="AV597" s="1">
        <v>5505.99</v>
      </c>
      <c r="AW597">
        <v>0.40310000000000001</v>
      </c>
      <c r="AX597" s="1">
        <v>5824.26</v>
      </c>
      <c r="AY597">
        <v>0.4264</v>
      </c>
      <c r="AZ597" s="1">
        <v>1300.32</v>
      </c>
      <c r="BA597">
        <v>9.5200000000000007E-2</v>
      </c>
      <c r="BB597" s="1">
        <v>1029.82</v>
      </c>
      <c r="BC597">
        <v>7.5399999999999995E-2</v>
      </c>
      <c r="BD597" s="1">
        <v>13660.39</v>
      </c>
      <c r="BE597" s="1">
        <v>3880.89</v>
      </c>
      <c r="BF597">
        <v>0.95569999999999999</v>
      </c>
      <c r="BG597">
        <v>0.49659999999999999</v>
      </c>
      <c r="BH597">
        <v>0.23649999999999999</v>
      </c>
      <c r="BI597">
        <v>0.1993</v>
      </c>
      <c r="BJ597">
        <v>3.9800000000000002E-2</v>
      </c>
      <c r="BK597">
        <v>2.7799999999999998E-2</v>
      </c>
    </row>
    <row r="598" spans="1:63" x14ac:dyDescent="0.25">
      <c r="A598" t="s">
        <v>597</v>
      </c>
      <c r="B598">
        <v>49577</v>
      </c>
      <c r="C598">
        <v>61.62</v>
      </c>
      <c r="D598">
        <v>19.48</v>
      </c>
      <c r="E598" s="1">
        <v>1200.51</v>
      </c>
      <c r="F598" s="1">
        <v>1204.99</v>
      </c>
      <c r="G598">
        <v>5.4999999999999997E-3</v>
      </c>
      <c r="H598">
        <v>5.9999999999999995E-4</v>
      </c>
      <c r="I598">
        <v>7.4000000000000003E-3</v>
      </c>
      <c r="J598">
        <v>1.1999999999999999E-3</v>
      </c>
      <c r="K598">
        <v>4.7600000000000003E-2</v>
      </c>
      <c r="L598">
        <v>0.91410000000000002</v>
      </c>
      <c r="M598">
        <v>2.3599999999999999E-2</v>
      </c>
      <c r="N598">
        <v>0.29120000000000001</v>
      </c>
      <c r="O598">
        <v>5.1000000000000004E-3</v>
      </c>
      <c r="P598">
        <v>0.1164</v>
      </c>
      <c r="Q598" s="1">
        <v>54154.18</v>
      </c>
      <c r="R598">
        <v>0.31080000000000002</v>
      </c>
      <c r="S598">
        <v>0.17369999999999999</v>
      </c>
      <c r="T598">
        <v>0.51549999999999996</v>
      </c>
      <c r="U598">
        <v>11.35</v>
      </c>
      <c r="V598" s="1">
        <v>64682.6</v>
      </c>
      <c r="W598">
        <v>101.9</v>
      </c>
      <c r="X598" s="1">
        <v>161391.35</v>
      </c>
      <c r="Y598">
        <v>0.85880000000000001</v>
      </c>
      <c r="Z598">
        <v>9.11E-2</v>
      </c>
      <c r="AA598">
        <v>5.0099999999999999E-2</v>
      </c>
      <c r="AB598">
        <v>0.14119999999999999</v>
      </c>
      <c r="AC598">
        <v>161.38999999999999</v>
      </c>
      <c r="AD598" s="1">
        <v>4841.83</v>
      </c>
      <c r="AE598">
        <v>620</v>
      </c>
      <c r="AF598" s="13">
        <v>149545.59</v>
      </c>
      <c r="AG598" s="79" t="s">
        <v>759</v>
      </c>
      <c r="AH598" s="1">
        <v>36657</v>
      </c>
      <c r="AI598" s="1">
        <v>58599.89</v>
      </c>
      <c r="AJ598">
        <v>46.95</v>
      </c>
      <c r="AK598">
        <v>28.06</v>
      </c>
      <c r="AL598">
        <v>31.69</v>
      </c>
      <c r="AM598">
        <v>4.5</v>
      </c>
      <c r="AN598" s="1">
        <v>1469.29</v>
      </c>
      <c r="AO598">
        <v>1.0445</v>
      </c>
      <c r="AP598" s="1">
        <v>1396.7</v>
      </c>
      <c r="AQ598" s="1">
        <v>1832.26</v>
      </c>
      <c r="AR598" s="1">
        <v>5713.57</v>
      </c>
      <c r="AS598">
        <v>484.72</v>
      </c>
      <c r="AT598">
        <v>331.92</v>
      </c>
      <c r="AU598" s="1">
        <v>9759.17</v>
      </c>
      <c r="AV598" s="1">
        <v>4805.13</v>
      </c>
      <c r="AW598">
        <v>0.41499999999999998</v>
      </c>
      <c r="AX598" s="1">
        <v>4769.5600000000004</v>
      </c>
      <c r="AY598">
        <v>0.41189999999999999</v>
      </c>
      <c r="AZ598" s="1">
        <v>1404.2</v>
      </c>
      <c r="BA598">
        <v>0.12130000000000001</v>
      </c>
      <c r="BB598">
        <v>600.61</v>
      </c>
      <c r="BC598">
        <v>5.1900000000000002E-2</v>
      </c>
      <c r="BD598" s="1">
        <v>11579.49</v>
      </c>
      <c r="BE598" s="1">
        <v>4117.59</v>
      </c>
      <c r="BF598">
        <v>0.93620000000000003</v>
      </c>
      <c r="BG598">
        <v>0.54910000000000003</v>
      </c>
      <c r="BH598">
        <v>0.2034</v>
      </c>
      <c r="BI598">
        <v>0.19009999999999999</v>
      </c>
      <c r="BJ598">
        <v>3.8399999999999997E-2</v>
      </c>
      <c r="BK598">
        <v>1.9E-2</v>
      </c>
    </row>
    <row r="599" spans="1:63" x14ac:dyDescent="0.25">
      <c r="A599" t="s">
        <v>598</v>
      </c>
      <c r="B599">
        <v>49973</v>
      </c>
      <c r="C599">
        <v>36.520000000000003</v>
      </c>
      <c r="D599">
        <v>71.63</v>
      </c>
      <c r="E599" s="1">
        <v>2616.2600000000002</v>
      </c>
      <c r="F599" s="1">
        <v>2537.6</v>
      </c>
      <c r="G599">
        <v>2.6499999999999999E-2</v>
      </c>
      <c r="H599">
        <v>6.9999999999999999E-4</v>
      </c>
      <c r="I599">
        <v>0.1067</v>
      </c>
      <c r="J599">
        <v>1.1999999999999999E-3</v>
      </c>
      <c r="K599">
        <v>4.7199999999999999E-2</v>
      </c>
      <c r="L599">
        <v>0.75380000000000003</v>
      </c>
      <c r="M599">
        <v>6.3799999999999996E-2</v>
      </c>
      <c r="N599">
        <v>0.35580000000000001</v>
      </c>
      <c r="O599">
        <v>2.1000000000000001E-2</v>
      </c>
      <c r="P599">
        <v>0.12520000000000001</v>
      </c>
      <c r="Q599" s="1">
        <v>61108.27</v>
      </c>
      <c r="R599">
        <v>0.30159999999999998</v>
      </c>
      <c r="S599">
        <v>0.19359999999999999</v>
      </c>
      <c r="T599">
        <v>0.50480000000000003</v>
      </c>
      <c r="U599">
        <v>17.47</v>
      </c>
      <c r="V599" s="1">
        <v>79536.14</v>
      </c>
      <c r="W599">
        <v>146.11000000000001</v>
      </c>
      <c r="X599" s="1">
        <v>184797.5</v>
      </c>
      <c r="Y599">
        <v>0.66930000000000001</v>
      </c>
      <c r="Z599">
        <v>0.29270000000000002</v>
      </c>
      <c r="AA599">
        <v>3.8100000000000002E-2</v>
      </c>
      <c r="AB599">
        <v>0.33069999999999999</v>
      </c>
      <c r="AC599">
        <v>184.8</v>
      </c>
      <c r="AD599" s="1">
        <v>7395.8</v>
      </c>
      <c r="AE599">
        <v>759.14</v>
      </c>
      <c r="AF599" s="13">
        <v>188956.76</v>
      </c>
      <c r="AG599" s="79" t="s">
        <v>759</v>
      </c>
      <c r="AH599" s="1">
        <v>34156</v>
      </c>
      <c r="AI599" s="1">
        <v>59679.54</v>
      </c>
      <c r="AJ599">
        <v>61.08</v>
      </c>
      <c r="AK599">
        <v>38.44</v>
      </c>
      <c r="AL599">
        <v>41.93</v>
      </c>
      <c r="AM599">
        <v>5.01</v>
      </c>
      <c r="AN599" s="1">
        <v>1858.42</v>
      </c>
      <c r="AO599">
        <v>1.0027999999999999</v>
      </c>
      <c r="AP599" s="1">
        <v>1394.06</v>
      </c>
      <c r="AQ599" s="1">
        <v>1948.13</v>
      </c>
      <c r="AR599" s="1">
        <v>6403.78</v>
      </c>
      <c r="AS599">
        <v>680.74</v>
      </c>
      <c r="AT599">
        <v>324.86</v>
      </c>
      <c r="AU599" s="1">
        <v>10751.58</v>
      </c>
      <c r="AV599" s="1">
        <v>3746.35</v>
      </c>
      <c r="AW599">
        <v>0.30230000000000001</v>
      </c>
      <c r="AX599" s="1">
        <v>6769.16</v>
      </c>
      <c r="AY599">
        <v>0.54620000000000002</v>
      </c>
      <c r="AZ599" s="1">
        <v>1190.94</v>
      </c>
      <c r="BA599">
        <v>9.6100000000000005E-2</v>
      </c>
      <c r="BB599">
        <v>686.49</v>
      </c>
      <c r="BC599">
        <v>5.5399999999999998E-2</v>
      </c>
      <c r="BD599" s="1">
        <v>12392.94</v>
      </c>
      <c r="BE599" s="1">
        <v>1909.09</v>
      </c>
      <c r="BF599">
        <v>0.35339999999999999</v>
      </c>
      <c r="BG599">
        <v>0.56169999999999998</v>
      </c>
      <c r="BH599">
        <v>0.21840000000000001</v>
      </c>
      <c r="BI599">
        <v>0.16980000000000001</v>
      </c>
      <c r="BJ599">
        <v>3.39E-2</v>
      </c>
      <c r="BK599">
        <v>1.6199999999999999E-2</v>
      </c>
    </row>
    <row r="600" spans="1:63" x14ac:dyDescent="0.25">
      <c r="A600" t="s">
        <v>599</v>
      </c>
      <c r="B600">
        <v>45120</v>
      </c>
      <c r="C600">
        <v>53.62</v>
      </c>
      <c r="D600">
        <v>59.92</v>
      </c>
      <c r="E600" s="1">
        <v>3213.12</v>
      </c>
      <c r="F600" s="1">
        <v>3066.66</v>
      </c>
      <c r="G600">
        <v>1.8800000000000001E-2</v>
      </c>
      <c r="H600">
        <v>1E-3</v>
      </c>
      <c r="I600">
        <v>4.7899999999999998E-2</v>
      </c>
      <c r="J600">
        <v>1.1000000000000001E-3</v>
      </c>
      <c r="K600">
        <v>4.4600000000000001E-2</v>
      </c>
      <c r="L600">
        <v>0.83630000000000004</v>
      </c>
      <c r="M600">
        <v>5.0299999999999997E-2</v>
      </c>
      <c r="N600">
        <v>0.4118</v>
      </c>
      <c r="O600">
        <v>1.6500000000000001E-2</v>
      </c>
      <c r="P600">
        <v>0.13500000000000001</v>
      </c>
      <c r="Q600" s="1">
        <v>58860.44</v>
      </c>
      <c r="R600">
        <v>0.25219999999999998</v>
      </c>
      <c r="S600">
        <v>0.17469999999999999</v>
      </c>
      <c r="T600">
        <v>0.57310000000000005</v>
      </c>
      <c r="U600">
        <v>19.89</v>
      </c>
      <c r="V600" s="1">
        <v>82318.98</v>
      </c>
      <c r="W600">
        <v>157.4</v>
      </c>
      <c r="X600" s="1">
        <v>166542.22</v>
      </c>
      <c r="Y600">
        <v>0.66559999999999997</v>
      </c>
      <c r="Z600">
        <v>0.29620000000000002</v>
      </c>
      <c r="AA600">
        <v>3.8300000000000001E-2</v>
      </c>
      <c r="AB600">
        <v>0.33439999999999998</v>
      </c>
      <c r="AC600">
        <v>166.54</v>
      </c>
      <c r="AD600" s="1">
        <v>6540.36</v>
      </c>
      <c r="AE600">
        <v>686.57</v>
      </c>
      <c r="AF600" s="13">
        <v>165840.07999999999</v>
      </c>
      <c r="AG600" s="79" t="s">
        <v>759</v>
      </c>
      <c r="AH600" s="1">
        <v>32518</v>
      </c>
      <c r="AI600" s="1">
        <v>55059.23</v>
      </c>
      <c r="AJ600">
        <v>59.7</v>
      </c>
      <c r="AK600">
        <v>36.369999999999997</v>
      </c>
      <c r="AL600">
        <v>41.37</v>
      </c>
      <c r="AM600">
        <v>4.7</v>
      </c>
      <c r="AN600" s="1">
        <v>1477.93</v>
      </c>
      <c r="AO600">
        <v>1.0134000000000001</v>
      </c>
      <c r="AP600" s="1">
        <v>1380.39</v>
      </c>
      <c r="AQ600" s="1">
        <v>1837.04</v>
      </c>
      <c r="AR600" s="1">
        <v>6434.44</v>
      </c>
      <c r="AS600">
        <v>597.79999999999995</v>
      </c>
      <c r="AT600">
        <v>326.08</v>
      </c>
      <c r="AU600" s="1">
        <v>10575.75</v>
      </c>
      <c r="AV600" s="1">
        <v>4241.6499999999996</v>
      </c>
      <c r="AW600">
        <v>0.34489999999999998</v>
      </c>
      <c r="AX600" s="1">
        <v>6260.37</v>
      </c>
      <c r="AY600">
        <v>0.5091</v>
      </c>
      <c r="AZ600">
        <v>989.35</v>
      </c>
      <c r="BA600">
        <v>8.0500000000000002E-2</v>
      </c>
      <c r="BB600">
        <v>805.45</v>
      </c>
      <c r="BC600">
        <v>6.5500000000000003E-2</v>
      </c>
      <c r="BD600" s="1">
        <v>12296.82</v>
      </c>
      <c r="BE600" s="1">
        <v>2501.9299999999998</v>
      </c>
      <c r="BF600">
        <v>0.54179999999999995</v>
      </c>
      <c r="BG600">
        <v>0.5605</v>
      </c>
      <c r="BH600">
        <v>0.22689999999999999</v>
      </c>
      <c r="BI600">
        <v>0.1618</v>
      </c>
      <c r="BJ600">
        <v>3.27E-2</v>
      </c>
      <c r="BK600">
        <v>1.7999999999999999E-2</v>
      </c>
    </row>
    <row r="601" spans="1:63" x14ac:dyDescent="0.25">
      <c r="A601" t="s">
        <v>600</v>
      </c>
      <c r="B601">
        <v>45138</v>
      </c>
      <c r="C601">
        <v>36.67</v>
      </c>
      <c r="D601">
        <v>263.64</v>
      </c>
      <c r="E601" s="1">
        <v>9666.9</v>
      </c>
      <c r="F601" s="1">
        <v>9442.59</v>
      </c>
      <c r="G601">
        <v>6.9800000000000001E-2</v>
      </c>
      <c r="H601">
        <v>8.0000000000000004E-4</v>
      </c>
      <c r="I601">
        <v>8.5800000000000001E-2</v>
      </c>
      <c r="J601">
        <v>1.1999999999999999E-3</v>
      </c>
      <c r="K601">
        <v>4.9299999999999997E-2</v>
      </c>
      <c r="L601">
        <v>0.74329999999999996</v>
      </c>
      <c r="M601">
        <v>4.9700000000000001E-2</v>
      </c>
      <c r="N601">
        <v>0.22559999999999999</v>
      </c>
      <c r="O601">
        <v>4.1799999999999997E-2</v>
      </c>
      <c r="P601">
        <v>0.12039999999999999</v>
      </c>
      <c r="Q601" s="1">
        <v>66891.679999999993</v>
      </c>
      <c r="R601">
        <v>0.26419999999999999</v>
      </c>
      <c r="S601">
        <v>0.17730000000000001</v>
      </c>
      <c r="T601">
        <v>0.55859999999999999</v>
      </c>
      <c r="U601">
        <v>52.59</v>
      </c>
      <c r="V601" s="1">
        <v>89363.93</v>
      </c>
      <c r="W601">
        <v>181.66</v>
      </c>
      <c r="X601" s="1">
        <v>175927.09</v>
      </c>
      <c r="Y601">
        <v>0.77300000000000002</v>
      </c>
      <c r="Z601">
        <v>0.19919999999999999</v>
      </c>
      <c r="AA601">
        <v>2.7799999999999998E-2</v>
      </c>
      <c r="AB601">
        <v>0.22700000000000001</v>
      </c>
      <c r="AC601">
        <v>175.93</v>
      </c>
      <c r="AD601" s="1">
        <v>8089.46</v>
      </c>
      <c r="AE601">
        <v>925.6</v>
      </c>
      <c r="AF601" s="13">
        <v>190154.46</v>
      </c>
      <c r="AG601" s="79" t="s">
        <v>759</v>
      </c>
      <c r="AH601" s="1">
        <v>46153</v>
      </c>
      <c r="AI601" s="1">
        <v>82591.490000000005</v>
      </c>
      <c r="AJ601">
        <v>75.47</v>
      </c>
      <c r="AK601">
        <v>43.29</v>
      </c>
      <c r="AL601">
        <v>49.92</v>
      </c>
      <c r="AM601">
        <v>4.92</v>
      </c>
      <c r="AN601" s="1">
        <v>1557.95</v>
      </c>
      <c r="AO601">
        <v>0.7641</v>
      </c>
      <c r="AP601" s="1">
        <v>1319.8</v>
      </c>
      <c r="AQ601" s="1">
        <v>1908.64</v>
      </c>
      <c r="AR601" s="1">
        <v>6817.49</v>
      </c>
      <c r="AS601">
        <v>699.66</v>
      </c>
      <c r="AT601">
        <v>393.42</v>
      </c>
      <c r="AU601" s="1">
        <v>11139.02</v>
      </c>
      <c r="AV601" s="1">
        <v>3637.91</v>
      </c>
      <c r="AW601">
        <v>0.29310000000000003</v>
      </c>
      <c r="AX601" s="1">
        <v>7325.74</v>
      </c>
      <c r="AY601">
        <v>0.59019999999999995</v>
      </c>
      <c r="AZ601">
        <v>983.53</v>
      </c>
      <c r="BA601">
        <v>7.9200000000000007E-2</v>
      </c>
      <c r="BB601">
        <v>466.01</v>
      </c>
      <c r="BC601">
        <v>3.7499999999999999E-2</v>
      </c>
      <c r="BD601" s="1">
        <v>12413.19</v>
      </c>
      <c r="BE601" s="1">
        <v>2098.6799999999998</v>
      </c>
      <c r="BF601">
        <v>0.2908</v>
      </c>
      <c r="BG601">
        <v>0.59770000000000001</v>
      </c>
      <c r="BH601">
        <v>0.22589999999999999</v>
      </c>
      <c r="BI601">
        <v>0.12189999999999999</v>
      </c>
      <c r="BJ601">
        <v>3.1399999999999997E-2</v>
      </c>
      <c r="BK601">
        <v>2.3099999999999999E-2</v>
      </c>
    </row>
    <row r="602" spans="1:63" x14ac:dyDescent="0.25">
      <c r="A602" t="s">
        <v>601</v>
      </c>
      <c r="B602">
        <v>46524</v>
      </c>
      <c r="C602">
        <v>109.19</v>
      </c>
      <c r="D602">
        <v>10.09</v>
      </c>
      <c r="E602" s="1">
        <v>1101.95</v>
      </c>
      <c r="F602" s="1">
        <v>1044.08</v>
      </c>
      <c r="G602">
        <v>2.3E-3</v>
      </c>
      <c r="H602">
        <v>2.9999999999999997E-4</v>
      </c>
      <c r="I602">
        <v>4.7000000000000002E-3</v>
      </c>
      <c r="J602">
        <v>1.1000000000000001E-3</v>
      </c>
      <c r="K602">
        <v>1.2500000000000001E-2</v>
      </c>
      <c r="L602">
        <v>0.96199999999999997</v>
      </c>
      <c r="M602">
        <v>1.7000000000000001E-2</v>
      </c>
      <c r="N602">
        <v>0.43340000000000001</v>
      </c>
      <c r="O602">
        <v>8.0000000000000004E-4</v>
      </c>
      <c r="P602">
        <v>0.1343</v>
      </c>
      <c r="Q602" s="1">
        <v>50229.26</v>
      </c>
      <c r="R602">
        <v>0.30520000000000003</v>
      </c>
      <c r="S602">
        <v>0.15659999999999999</v>
      </c>
      <c r="T602">
        <v>0.53820000000000001</v>
      </c>
      <c r="U602">
        <v>8.59</v>
      </c>
      <c r="V602" s="1">
        <v>65035.09</v>
      </c>
      <c r="W602">
        <v>122.89</v>
      </c>
      <c r="X602" s="1">
        <v>153845.64000000001</v>
      </c>
      <c r="Y602">
        <v>0.87209999999999999</v>
      </c>
      <c r="Z602">
        <v>6.25E-2</v>
      </c>
      <c r="AA602">
        <v>6.54E-2</v>
      </c>
      <c r="AB602">
        <v>0.12790000000000001</v>
      </c>
      <c r="AC602">
        <v>153.85</v>
      </c>
      <c r="AD602" s="1">
        <v>3943.7</v>
      </c>
      <c r="AE602">
        <v>492.58</v>
      </c>
      <c r="AF602" s="13">
        <v>132793.91</v>
      </c>
      <c r="AG602" s="79" t="s">
        <v>759</v>
      </c>
      <c r="AH602" s="1">
        <v>32422</v>
      </c>
      <c r="AI602" s="1">
        <v>48921.24</v>
      </c>
      <c r="AJ602">
        <v>39.83</v>
      </c>
      <c r="AK602">
        <v>24.68</v>
      </c>
      <c r="AL602">
        <v>29.79</v>
      </c>
      <c r="AM602">
        <v>4.58</v>
      </c>
      <c r="AN602" s="1">
        <v>1312.52</v>
      </c>
      <c r="AO602">
        <v>1.353</v>
      </c>
      <c r="AP602" s="1">
        <v>1452.04</v>
      </c>
      <c r="AQ602" s="1">
        <v>2133.3200000000002</v>
      </c>
      <c r="AR602" s="1">
        <v>5757.37</v>
      </c>
      <c r="AS602">
        <v>497.31</v>
      </c>
      <c r="AT602">
        <v>302.20999999999998</v>
      </c>
      <c r="AU602" s="1">
        <v>10142.25</v>
      </c>
      <c r="AV602" s="1">
        <v>6259.93</v>
      </c>
      <c r="AW602">
        <v>0.49959999999999999</v>
      </c>
      <c r="AX602" s="1">
        <v>4202.12</v>
      </c>
      <c r="AY602">
        <v>0.33539999999999998</v>
      </c>
      <c r="AZ602" s="1">
        <v>1260.55</v>
      </c>
      <c r="BA602">
        <v>0.10059999999999999</v>
      </c>
      <c r="BB602">
        <v>806.57</v>
      </c>
      <c r="BC602">
        <v>6.4399999999999999E-2</v>
      </c>
      <c r="BD602" s="1">
        <v>12529.17</v>
      </c>
      <c r="BE602" s="1">
        <v>5024.8599999999997</v>
      </c>
      <c r="BF602">
        <v>1.7217</v>
      </c>
      <c r="BG602">
        <v>0.50770000000000004</v>
      </c>
      <c r="BH602">
        <v>0.2172</v>
      </c>
      <c r="BI602">
        <v>0.21360000000000001</v>
      </c>
      <c r="BJ602">
        <v>0.04</v>
      </c>
      <c r="BK602">
        <v>2.1499999999999998E-2</v>
      </c>
    </row>
    <row r="603" spans="1:63" x14ac:dyDescent="0.25">
      <c r="A603" t="s">
        <v>602</v>
      </c>
      <c r="B603">
        <v>45146</v>
      </c>
      <c r="C603">
        <v>14.13</v>
      </c>
      <c r="D603">
        <v>224.62</v>
      </c>
      <c r="E603" s="1">
        <v>3172.83</v>
      </c>
      <c r="F603" s="1">
        <v>3112.74</v>
      </c>
      <c r="G603">
        <v>4.3400000000000001E-2</v>
      </c>
      <c r="H603">
        <v>5.9999999999999995E-4</v>
      </c>
      <c r="I603">
        <v>7.1599999999999997E-2</v>
      </c>
      <c r="J603">
        <v>5.9999999999999995E-4</v>
      </c>
      <c r="K603">
        <v>2.5700000000000001E-2</v>
      </c>
      <c r="L603">
        <v>0.81889999999999996</v>
      </c>
      <c r="M603">
        <v>3.9100000000000003E-2</v>
      </c>
      <c r="N603">
        <v>0.1017</v>
      </c>
      <c r="O603">
        <v>1.15E-2</v>
      </c>
      <c r="P603">
        <v>0.11310000000000001</v>
      </c>
      <c r="Q603" s="1">
        <v>70667.86</v>
      </c>
      <c r="R603">
        <v>0.18240000000000001</v>
      </c>
      <c r="S603">
        <v>0.19159999999999999</v>
      </c>
      <c r="T603">
        <v>0.626</v>
      </c>
      <c r="U603">
        <v>18.399999999999999</v>
      </c>
      <c r="V603" s="1">
        <v>95436.96</v>
      </c>
      <c r="W603">
        <v>171.35</v>
      </c>
      <c r="X603" s="1">
        <v>199856.94</v>
      </c>
      <c r="Y603">
        <v>0.89</v>
      </c>
      <c r="Z603">
        <v>8.5300000000000001E-2</v>
      </c>
      <c r="AA603">
        <v>2.46E-2</v>
      </c>
      <c r="AB603">
        <v>0.11</v>
      </c>
      <c r="AC603">
        <v>199.86</v>
      </c>
      <c r="AD603" s="1">
        <v>10193.879999999999</v>
      </c>
      <c r="AE603" s="1">
        <v>1262.02</v>
      </c>
      <c r="AF603" s="13">
        <v>216753.36</v>
      </c>
      <c r="AG603" s="79" t="s">
        <v>759</v>
      </c>
      <c r="AH603" s="1">
        <v>62916.5</v>
      </c>
      <c r="AI603" s="1">
        <v>139272.66</v>
      </c>
      <c r="AJ603">
        <v>99.91</v>
      </c>
      <c r="AK603">
        <v>50.69</v>
      </c>
      <c r="AL603">
        <v>65.38</v>
      </c>
      <c r="AM603">
        <v>4.74</v>
      </c>
      <c r="AN603" s="1">
        <v>3276.39</v>
      </c>
      <c r="AO603">
        <v>0.65739999999999998</v>
      </c>
      <c r="AP603" s="1">
        <v>1626.49</v>
      </c>
      <c r="AQ603" s="1">
        <v>1974.8</v>
      </c>
      <c r="AR603" s="1">
        <v>7602.2</v>
      </c>
      <c r="AS603">
        <v>852.35</v>
      </c>
      <c r="AT603">
        <v>479.33</v>
      </c>
      <c r="AU603" s="1">
        <v>12535.17</v>
      </c>
      <c r="AV603" s="1">
        <v>3419.74</v>
      </c>
      <c r="AW603">
        <v>0.24510000000000001</v>
      </c>
      <c r="AX603" s="1">
        <v>9276.25</v>
      </c>
      <c r="AY603">
        <v>0.66500000000000004</v>
      </c>
      <c r="AZ603">
        <v>896.37</v>
      </c>
      <c r="BA603">
        <v>6.4299999999999996E-2</v>
      </c>
      <c r="BB603">
        <v>357.75</v>
      </c>
      <c r="BC603">
        <v>2.5600000000000001E-2</v>
      </c>
      <c r="BD603" s="1">
        <v>13950.12</v>
      </c>
      <c r="BE603" s="1">
        <v>1875.99</v>
      </c>
      <c r="BF603">
        <v>0.15629999999999999</v>
      </c>
      <c r="BG603">
        <v>0.60040000000000004</v>
      </c>
      <c r="BH603">
        <v>0.2112</v>
      </c>
      <c r="BI603">
        <v>0.1366</v>
      </c>
      <c r="BJ603">
        <v>3.4599999999999999E-2</v>
      </c>
      <c r="BK603">
        <v>1.72E-2</v>
      </c>
    </row>
    <row r="604" spans="1:63" x14ac:dyDescent="0.25">
      <c r="A604" t="s">
        <v>603</v>
      </c>
      <c r="B604">
        <v>45153</v>
      </c>
      <c r="C604">
        <v>59.81</v>
      </c>
      <c r="D604">
        <v>59.27</v>
      </c>
      <c r="E604" s="1">
        <v>3545.15</v>
      </c>
      <c r="F604" s="1">
        <v>3326.74</v>
      </c>
      <c r="G604">
        <v>9.1000000000000004E-3</v>
      </c>
      <c r="H604">
        <v>8.0000000000000004E-4</v>
      </c>
      <c r="I604">
        <v>6.6400000000000001E-2</v>
      </c>
      <c r="J604">
        <v>1.5E-3</v>
      </c>
      <c r="K604">
        <v>7.0300000000000001E-2</v>
      </c>
      <c r="L604">
        <v>0.78600000000000003</v>
      </c>
      <c r="M604">
        <v>6.6000000000000003E-2</v>
      </c>
      <c r="N604">
        <v>0.56740000000000002</v>
      </c>
      <c r="O604">
        <v>1.6500000000000001E-2</v>
      </c>
      <c r="P604">
        <v>0.14019999999999999</v>
      </c>
      <c r="Q604" s="1">
        <v>55293.74</v>
      </c>
      <c r="R604">
        <v>0.27989999999999998</v>
      </c>
      <c r="S604">
        <v>0.20100000000000001</v>
      </c>
      <c r="T604">
        <v>0.51919999999999999</v>
      </c>
      <c r="U604">
        <v>23.85</v>
      </c>
      <c r="V604" s="1">
        <v>79025.69</v>
      </c>
      <c r="W604">
        <v>144.85</v>
      </c>
      <c r="X604" s="1">
        <v>115859.82</v>
      </c>
      <c r="Y604">
        <v>0.72660000000000002</v>
      </c>
      <c r="Z604">
        <v>0.22459999999999999</v>
      </c>
      <c r="AA604">
        <v>4.8800000000000003E-2</v>
      </c>
      <c r="AB604">
        <v>0.27339999999999998</v>
      </c>
      <c r="AC604">
        <v>115.86</v>
      </c>
      <c r="AD604" s="1">
        <v>3960.14</v>
      </c>
      <c r="AE604">
        <v>491.58</v>
      </c>
      <c r="AF604" s="13">
        <v>111736.54</v>
      </c>
      <c r="AG604" s="79" t="s">
        <v>759</v>
      </c>
      <c r="AH604" s="1">
        <v>29568</v>
      </c>
      <c r="AI604" s="1">
        <v>47206.67</v>
      </c>
      <c r="AJ604">
        <v>50.06</v>
      </c>
      <c r="AK604">
        <v>32.51</v>
      </c>
      <c r="AL604">
        <v>38.24</v>
      </c>
      <c r="AM604">
        <v>4.63</v>
      </c>
      <c r="AN604" s="1">
        <v>1150.7</v>
      </c>
      <c r="AO604">
        <v>1.0501</v>
      </c>
      <c r="AP604" s="1">
        <v>1292.79</v>
      </c>
      <c r="AQ604" s="1">
        <v>1770.52</v>
      </c>
      <c r="AR604" s="1">
        <v>6040.93</v>
      </c>
      <c r="AS604">
        <v>573.84</v>
      </c>
      <c r="AT604">
        <v>297.45</v>
      </c>
      <c r="AU604" s="1">
        <v>9975.5400000000009</v>
      </c>
      <c r="AV604" s="1">
        <v>5864.4</v>
      </c>
      <c r="AW604">
        <v>0.49809999999999999</v>
      </c>
      <c r="AX604" s="1">
        <v>4061.09</v>
      </c>
      <c r="AY604">
        <v>0.34499999999999997</v>
      </c>
      <c r="AZ604">
        <v>879.65</v>
      </c>
      <c r="BA604">
        <v>7.4700000000000003E-2</v>
      </c>
      <c r="BB604">
        <v>967.28</v>
      </c>
      <c r="BC604">
        <v>8.2199999999999995E-2</v>
      </c>
      <c r="BD604" s="1">
        <v>11772.42</v>
      </c>
      <c r="BE604" s="1">
        <v>4130.09</v>
      </c>
      <c r="BF604">
        <v>1.3272999999999999</v>
      </c>
      <c r="BG604">
        <v>0.54220000000000002</v>
      </c>
      <c r="BH604">
        <v>0.2162</v>
      </c>
      <c r="BI604">
        <v>0.19089999999999999</v>
      </c>
      <c r="BJ604">
        <v>3.2199999999999999E-2</v>
      </c>
      <c r="BK604">
        <v>1.8499999999999999E-2</v>
      </c>
    </row>
    <row r="605" spans="1:63" x14ac:dyDescent="0.25">
      <c r="A605" t="s">
        <v>604</v>
      </c>
      <c r="B605">
        <v>45674</v>
      </c>
      <c r="C605">
        <v>43.52</v>
      </c>
      <c r="D605">
        <v>35.659999999999997</v>
      </c>
      <c r="E605" s="1">
        <v>1551.87</v>
      </c>
      <c r="F605" s="1">
        <v>1530.37</v>
      </c>
      <c r="G605">
        <v>1.7299999999999999E-2</v>
      </c>
      <c r="H605">
        <v>5.0000000000000001E-4</v>
      </c>
      <c r="I605">
        <v>7.6100000000000001E-2</v>
      </c>
      <c r="J605">
        <v>1.1999999999999999E-3</v>
      </c>
      <c r="K605">
        <v>4.36E-2</v>
      </c>
      <c r="L605">
        <v>0.81989999999999996</v>
      </c>
      <c r="M605">
        <v>4.1500000000000002E-2</v>
      </c>
      <c r="N605">
        <v>0.23380000000000001</v>
      </c>
      <c r="O605">
        <v>1.2800000000000001E-2</v>
      </c>
      <c r="P605">
        <v>0.1101</v>
      </c>
      <c r="Q605" s="1">
        <v>60793.1</v>
      </c>
      <c r="R605">
        <v>0.2641</v>
      </c>
      <c r="S605">
        <v>0.1925</v>
      </c>
      <c r="T605">
        <v>0.54339999999999999</v>
      </c>
      <c r="U605">
        <v>11.8</v>
      </c>
      <c r="V605" s="1">
        <v>80922.53</v>
      </c>
      <c r="W605">
        <v>128.9</v>
      </c>
      <c r="X605" s="1">
        <v>197756.51</v>
      </c>
      <c r="Y605">
        <v>0.85640000000000005</v>
      </c>
      <c r="Z605">
        <v>0.1114</v>
      </c>
      <c r="AA605">
        <v>3.2199999999999999E-2</v>
      </c>
      <c r="AB605">
        <v>0.14360000000000001</v>
      </c>
      <c r="AC605">
        <v>197.76</v>
      </c>
      <c r="AD605" s="1">
        <v>7518.2</v>
      </c>
      <c r="AE605">
        <v>953.23</v>
      </c>
      <c r="AF605" s="13">
        <v>187779.53</v>
      </c>
      <c r="AG605" s="79" t="s">
        <v>759</v>
      </c>
      <c r="AH605" s="1">
        <v>40639</v>
      </c>
      <c r="AI605" s="1">
        <v>82525.34</v>
      </c>
      <c r="AJ605">
        <v>61.34</v>
      </c>
      <c r="AK605">
        <v>34.69</v>
      </c>
      <c r="AL605">
        <v>40.17</v>
      </c>
      <c r="AM605">
        <v>4.58</v>
      </c>
      <c r="AN605" s="1">
        <v>1821.34</v>
      </c>
      <c r="AO605">
        <v>0.93220000000000003</v>
      </c>
      <c r="AP605" s="1">
        <v>1530.93</v>
      </c>
      <c r="AQ605" s="1">
        <v>2034.19</v>
      </c>
      <c r="AR605" s="1">
        <v>6558.7</v>
      </c>
      <c r="AS605">
        <v>647.61</v>
      </c>
      <c r="AT605">
        <v>344.71</v>
      </c>
      <c r="AU605" s="1">
        <v>11116.14</v>
      </c>
      <c r="AV605" s="1">
        <v>3953.23</v>
      </c>
      <c r="AW605">
        <v>0.31280000000000002</v>
      </c>
      <c r="AX605" s="1">
        <v>7106.57</v>
      </c>
      <c r="AY605">
        <v>0.56230000000000002</v>
      </c>
      <c r="AZ605" s="1">
        <v>1051.1199999999999</v>
      </c>
      <c r="BA605">
        <v>8.3199999999999996E-2</v>
      </c>
      <c r="BB605">
        <v>527.79</v>
      </c>
      <c r="BC605">
        <v>4.1799999999999997E-2</v>
      </c>
      <c r="BD605" s="1">
        <v>12638.71</v>
      </c>
      <c r="BE605" s="1">
        <v>2577.25</v>
      </c>
      <c r="BF605">
        <v>0.33439999999999998</v>
      </c>
      <c r="BG605">
        <v>0.56379999999999997</v>
      </c>
      <c r="BH605">
        <v>0.20780000000000001</v>
      </c>
      <c r="BI605">
        <v>0.1759</v>
      </c>
      <c r="BJ605">
        <v>3.6299999999999999E-2</v>
      </c>
      <c r="BK605">
        <v>1.6199999999999999E-2</v>
      </c>
    </row>
    <row r="606" spans="1:63" x14ac:dyDescent="0.25">
      <c r="A606" t="s">
        <v>605</v>
      </c>
      <c r="B606">
        <v>45161</v>
      </c>
      <c r="C606">
        <v>18</v>
      </c>
      <c r="D606">
        <v>325.69</v>
      </c>
      <c r="E606" s="1">
        <v>5862.37</v>
      </c>
      <c r="F606" s="1">
        <v>4572.38</v>
      </c>
      <c r="G606">
        <v>4.4000000000000003E-3</v>
      </c>
      <c r="H606">
        <v>5.0000000000000001E-4</v>
      </c>
      <c r="I606">
        <v>0.38750000000000001</v>
      </c>
      <c r="J606">
        <v>1.4E-3</v>
      </c>
      <c r="K606">
        <v>9.7699999999999995E-2</v>
      </c>
      <c r="L606">
        <v>0.40460000000000002</v>
      </c>
      <c r="M606">
        <v>0.104</v>
      </c>
      <c r="N606">
        <v>0.89500000000000002</v>
      </c>
      <c r="O606">
        <v>3.0099999999999998E-2</v>
      </c>
      <c r="P606">
        <v>0.18140000000000001</v>
      </c>
      <c r="Q606" s="1">
        <v>56665.74</v>
      </c>
      <c r="R606">
        <v>0.28510000000000002</v>
      </c>
      <c r="S606">
        <v>0.17710000000000001</v>
      </c>
      <c r="T606">
        <v>0.53779999999999994</v>
      </c>
      <c r="U606">
        <v>38.630000000000003</v>
      </c>
      <c r="V606" s="1">
        <v>78585.240000000005</v>
      </c>
      <c r="W606">
        <v>149.85</v>
      </c>
      <c r="X606" s="1">
        <v>72771.34</v>
      </c>
      <c r="Y606">
        <v>0.65210000000000001</v>
      </c>
      <c r="Z606">
        <v>0.28260000000000002</v>
      </c>
      <c r="AA606">
        <v>6.5299999999999997E-2</v>
      </c>
      <c r="AB606">
        <v>0.34789999999999999</v>
      </c>
      <c r="AC606">
        <v>72.77</v>
      </c>
      <c r="AD606" s="1">
        <v>3380.99</v>
      </c>
      <c r="AE606">
        <v>435.78</v>
      </c>
      <c r="AF606" s="13">
        <v>71730.73</v>
      </c>
      <c r="AG606" s="79" t="s">
        <v>759</v>
      </c>
      <c r="AH606" s="1">
        <v>23861</v>
      </c>
      <c r="AI606" s="1">
        <v>36747.93</v>
      </c>
      <c r="AJ606">
        <v>62.73</v>
      </c>
      <c r="AK606">
        <v>43.16</v>
      </c>
      <c r="AL606">
        <v>49.66</v>
      </c>
      <c r="AM606">
        <v>4.47</v>
      </c>
      <c r="AN606">
        <v>0</v>
      </c>
      <c r="AO606">
        <v>1.2719</v>
      </c>
      <c r="AP606" s="1">
        <v>1806.21</v>
      </c>
      <c r="AQ606" s="1">
        <v>2383.9699999999998</v>
      </c>
      <c r="AR606" s="1">
        <v>6670.44</v>
      </c>
      <c r="AS606">
        <v>774.61</v>
      </c>
      <c r="AT606">
        <v>577.84</v>
      </c>
      <c r="AU606" s="1">
        <v>12213.08</v>
      </c>
      <c r="AV606" s="1">
        <v>9783.2199999999993</v>
      </c>
      <c r="AW606">
        <v>0.60570000000000002</v>
      </c>
      <c r="AX606" s="1">
        <v>3796.63</v>
      </c>
      <c r="AY606">
        <v>0.23499999999999999</v>
      </c>
      <c r="AZ606">
        <v>742.96</v>
      </c>
      <c r="BA606">
        <v>4.5999999999999999E-2</v>
      </c>
      <c r="BB606" s="1">
        <v>1830.17</v>
      </c>
      <c r="BC606">
        <v>0.1133</v>
      </c>
      <c r="BD606" s="1">
        <v>16152.99</v>
      </c>
      <c r="BE606" s="1">
        <v>5299.7</v>
      </c>
      <c r="BF606">
        <v>3.0605000000000002</v>
      </c>
      <c r="BG606">
        <v>0.46660000000000001</v>
      </c>
      <c r="BH606">
        <v>0.19</v>
      </c>
      <c r="BI606">
        <v>0.30590000000000001</v>
      </c>
      <c r="BJ606">
        <v>2.5600000000000001E-2</v>
      </c>
      <c r="BK606">
        <v>1.18E-2</v>
      </c>
    </row>
    <row r="607" spans="1:63" x14ac:dyDescent="0.25">
      <c r="A607" t="s">
        <v>606</v>
      </c>
      <c r="B607">
        <v>49544</v>
      </c>
      <c r="C607">
        <v>114.24</v>
      </c>
      <c r="D607">
        <v>13.46</v>
      </c>
      <c r="E607" s="1">
        <v>1537.61</v>
      </c>
      <c r="F607" s="1">
        <v>1456.07</v>
      </c>
      <c r="G607">
        <v>2.5999999999999999E-3</v>
      </c>
      <c r="H607">
        <v>5.0000000000000001E-4</v>
      </c>
      <c r="I607">
        <v>6.1999999999999998E-3</v>
      </c>
      <c r="J607">
        <v>8.0000000000000004E-4</v>
      </c>
      <c r="K607">
        <v>1.17E-2</v>
      </c>
      <c r="L607">
        <v>0.96</v>
      </c>
      <c r="M607">
        <v>1.83E-2</v>
      </c>
      <c r="N607">
        <v>0.46160000000000001</v>
      </c>
      <c r="O607">
        <v>4.7000000000000002E-3</v>
      </c>
      <c r="P607">
        <v>0.1414</v>
      </c>
      <c r="Q607" s="1">
        <v>50962.33</v>
      </c>
      <c r="R607">
        <v>0.2762</v>
      </c>
      <c r="S607">
        <v>0.1666</v>
      </c>
      <c r="T607">
        <v>0.55720000000000003</v>
      </c>
      <c r="U607">
        <v>10.52</v>
      </c>
      <c r="V607" s="1">
        <v>67829.440000000002</v>
      </c>
      <c r="W607">
        <v>140.06</v>
      </c>
      <c r="X607" s="1">
        <v>139438.12</v>
      </c>
      <c r="Y607">
        <v>0.77739999999999998</v>
      </c>
      <c r="Z607">
        <v>0.13930000000000001</v>
      </c>
      <c r="AA607">
        <v>8.3299999999999999E-2</v>
      </c>
      <c r="AB607">
        <v>0.22259999999999999</v>
      </c>
      <c r="AC607">
        <v>139.44</v>
      </c>
      <c r="AD607" s="1">
        <v>3732.13</v>
      </c>
      <c r="AE607">
        <v>439.74</v>
      </c>
      <c r="AF607" s="13">
        <v>127282.54</v>
      </c>
      <c r="AG607" s="79" t="s">
        <v>759</v>
      </c>
      <c r="AH607" s="1">
        <v>32043</v>
      </c>
      <c r="AI607" s="1">
        <v>49859.22</v>
      </c>
      <c r="AJ607">
        <v>39.840000000000003</v>
      </c>
      <c r="AK607">
        <v>24.82</v>
      </c>
      <c r="AL607">
        <v>28.59</v>
      </c>
      <c r="AM607">
        <v>4.29</v>
      </c>
      <c r="AN607" s="1">
        <v>1072.44</v>
      </c>
      <c r="AO607">
        <v>0.94779999999999998</v>
      </c>
      <c r="AP607" s="1">
        <v>1281.69</v>
      </c>
      <c r="AQ607" s="1">
        <v>2182.2600000000002</v>
      </c>
      <c r="AR607" s="1">
        <v>5669.64</v>
      </c>
      <c r="AS607">
        <v>522.91</v>
      </c>
      <c r="AT607">
        <v>246.05</v>
      </c>
      <c r="AU607" s="1">
        <v>9902.5499999999993</v>
      </c>
      <c r="AV607" s="1">
        <v>6101.67</v>
      </c>
      <c r="AW607">
        <v>0.51359999999999995</v>
      </c>
      <c r="AX607" s="1">
        <v>3742.09</v>
      </c>
      <c r="AY607">
        <v>0.315</v>
      </c>
      <c r="AZ607" s="1">
        <v>1167.02</v>
      </c>
      <c r="BA607">
        <v>9.8199999999999996E-2</v>
      </c>
      <c r="BB607">
        <v>868.81</v>
      </c>
      <c r="BC607">
        <v>7.3099999999999998E-2</v>
      </c>
      <c r="BD607" s="1">
        <v>11879.58</v>
      </c>
      <c r="BE607" s="1">
        <v>5139.9399999999996</v>
      </c>
      <c r="BF607">
        <v>1.6102000000000001</v>
      </c>
      <c r="BG607">
        <v>0.50960000000000005</v>
      </c>
      <c r="BH607">
        <v>0.22559999999999999</v>
      </c>
      <c r="BI607">
        <v>0.20380000000000001</v>
      </c>
      <c r="BJ607">
        <v>3.8600000000000002E-2</v>
      </c>
      <c r="BK607">
        <v>2.24E-2</v>
      </c>
    </row>
    <row r="608" spans="1:63" x14ac:dyDescent="0.25">
      <c r="A608" t="s">
        <v>607</v>
      </c>
      <c r="B608">
        <v>45179</v>
      </c>
      <c r="C608">
        <v>17.57</v>
      </c>
      <c r="D608">
        <v>216.09</v>
      </c>
      <c r="E608" s="1">
        <v>3796.92</v>
      </c>
      <c r="F608" s="1">
        <v>3168.88</v>
      </c>
      <c r="G608">
        <v>3.5000000000000001E-3</v>
      </c>
      <c r="H608">
        <v>4.0000000000000002E-4</v>
      </c>
      <c r="I608">
        <v>0.2417</v>
      </c>
      <c r="J608">
        <v>1.2999999999999999E-3</v>
      </c>
      <c r="K608">
        <v>5.11E-2</v>
      </c>
      <c r="L608">
        <v>0.59</v>
      </c>
      <c r="M608">
        <v>0.11210000000000001</v>
      </c>
      <c r="N608">
        <v>0.93379999999999996</v>
      </c>
      <c r="O608">
        <v>1.2E-2</v>
      </c>
      <c r="P608">
        <v>0.1764</v>
      </c>
      <c r="Q608" s="1">
        <v>55022.81</v>
      </c>
      <c r="R608">
        <v>0.29830000000000001</v>
      </c>
      <c r="S608">
        <v>0.17419999999999999</v>
      </c>
      <c r="T608">
        <v>0.52739999999999998</v>
      </c>
      <c r="U608">
        <v>24.85</v>
      </c>
      <c r="V608" s="1">
        <v>73328.91</v>
      </c>
      <c r="W608">
        <v>150.07</v>
      </c>
      <c r="X608" s="1">
        <v>80790.22</v>
      </c>
      <c r="Y608">
        <v>0.65580000000000005</v>
      </c>
      <c r="Z608">
        <v>0.27700000000000002</v>
      </c>
      <c r="AA608">
        <v>6.7199999999999996E-2</v>
      </c>
      <c r="AB608">
        <v>0.34420000000000001</v>
      </c>
      <c r="AC608">
        <v>80.790000000000006</v>
      </c>
      <c r="AD608" s="1">
        <v>3226.7</v>
      </c>
      <c r="AE608">
        <v>434.35</v>
      </c>
      <c r="AF608" s="13">
        <v>78484.289999999994</v>
      </c>
      <c r="AG608" s="79" t="s">
        <v>759</v>
      </c>
      <c r="AH608" s="1">
        <v>24833</v>
      </c>
      <c r="AI608" s="1">
        <v>38499.699999999997</v>
      </c>
      <c r="AJ608">
        <v>54.14</v>
      </c>
      <c r="AK608">
        <v>37.39</v>
      </c>
      <c r="AL608">
        <v>41.23</v>
      </c>
      <c r="AM608">
        <v>4.4000000000000004</v>
      </c>
      <c r="AN608">
        <v>3.19</v>
      </c>
      <c r="AO608">
        <v>1.0936999999999999</v>
      </c>
      <c r="AP608" s="1">
        <v>1522.77</v>
      </c>
      <c r="AQ608" s="1">
        <v>2292.11</v>
      </c>
      <c r="AR608" s="1">
        <v>6359.78</v>
      </c>
      <c r="AS608">
        <v>651.96</v>
      </c>
      <c r="AT608">
        <v>447.53</v>
      </c>
      <c r="AU608" s="1">
        <v>11274.16</v>
      </c>
      <c r="AV608" s="1">
        <v>8842.64</v>
      </c>
      <c r="AW608">
        <v>0.60289999999999999</v>
      </c>
      <c r="AX608" s="1">
        <v>3326.85</v>
      </c>
      <c r="AY608">
        <v>0.2268</v>
      </c>
      <c r="AZ608">
        <v>787.1</v>
      </c>
      <c r="BA608">
        <v>5.3699999999999998E-2</v>
      </c>
      <c r="BB608" s="1">
        <v>1710.58</v>
      </c>
      <c r="BC608">
        <v>0.1166</v>
      </c>
      <c r="BD608" s="1">
        <v>14667.18</v>
      </c>
      <c r="BE608" s="1">
        <v>5287.19</v>
      </c>
      <c r="BF608">
        <v>2.6852999999999998</v>
      </c>
      <c r="BG608">
        <v>0.47910000000000003</v>
      </c>
      <c r="BH608">
        <v>0.19600000000000001</v>
      </c>
      <c r="BI608">
        <v>0.28249999999999997</v>
      </c>
      <c r="BJ608">
        <v>2.8899999999999999E-2</v>
      </c>
      <c r="BK608">
        <v>1.34E-2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/>
  </sheetViews>
  <sheetFormatPr defaultRowHeight="15" x14ac:dyDescent="0.25"/>
  <cols>
    <col min="1" max="1" width="63.28515625" bestFit="1" customWidth="1"/>
    <col min="2" max="2" width="11.5703125" style="15" bestFit="1" customWidth="1"/>
  </cols>
  <sheetData>
    <row r="1" spans="1:2" x14ac:dyDescent="0.25">
      <c r="A1" t="s">
        <v>729</v>
      </c>
      <c r="B1" s="15">
        <v>67.87</v>
      </c>
    </row>
    <row r="2" spans="1:2" x14ac:dyDescent="0.25">
      <c r="A2" t="s">
        <v>730</v>
      </c>
      <c r="B2" s="15">
        <v>41.61</v>
      </c>
    </row>
    <row r="3" spans="1:2" x14ac:dyDescent="0.25">
      <c r="A3" t="s">
        <v>731</v>
      </c>
      <c r="B3" s="16">
        <v>2824.14</v>
      </c>
    </row>
    <row r="4" spans="1:2" x14ac:dyDescent="0.25">
      <c r="A4" t="s">
        <v>732</v>
      </c>
      <c r="B4" s="16">
        <v>2572.84</v>
      </c>
    </row>
    <row r="5" spans="1:2" x14ac:dyDescent="0.25">
      <c r="A5" t="s">
        <v>733</v>
      </c>
      <c r="B5" s="17">
        <v>2.24E-2</v>
      </c>
    </row>
    <row r="6" spans="1:2" x14ac:dyDescent="0.25">
      <c r="A6" t="s">
        <v>734</v>
      </c>
      <c r="B6" s="17">
        <v>6.9999999999999999E-4</v>
      </c>
    </row>
    <row r="7" spans="1:2" x14ac:dyDescent="0.25">
      <c r="A7" t="s">
        <v>735</v>
      </c>
      <c r="B7" s="17">
        <v>0.14349999999999999</v>
      </c>
    </row>
    <row r="8" spans="1:2" x14ac:dyDescent="0.25">
      <c r="A8" t="s">
        <v>736</v>
      </c>
      <c r="B8" s="17">
        <v>1.1999999999999999E-3</v>
      </c>
    </row>
    <row r="9" spans="1:2" x14ac:dyDescent="0.25">
      <c r="A9" t="s">
        <v>737</v>
      </c>
      <c r="B9" s="17">
        <v>5.0500000000000003E-2</v>
      </c>
    </row>
    <row r="10" spans="1:2" x14ac:dyDescent="0.25">
      <c r="A10" t="s">
        <v>738</v>
      </c>
      <c r="B10" s="17">
        <v>0.73450000000000004</v>
      </c>
    </row>
    <row r="11" spans="1:2" x14ac:dyDescent="0.25">
      <c r="A11" t="s">
        <v>739</v>
      </c>
      <c r="B11" s="17">
        <v>4.7100000000000003E-2</v>
      </c>
    </row>
    <row r="12" spans="1:2" x14ac:dyDescent="0.25">
      <c r="A12" t="s">
        <v>871</v>
      </c>
      <c r="B12" s="17">
        <v>0.47789999999999999</v>
      </c>
    </row>
    <row r="13" spans="1:2" x14ac:dyDescent="0.25">
      <c r="A13" t="s">
        <v>740</v>
      </c>
      <c r="B13" s="17">
        <v>2.6100000000000002E-2</v>
      </c>
    </row>
    <row r="14" spans="1:2" x14ac:dyDescent="0.25">
      <c r="A14" t="s">
        <v>741</v>
      </c>
      <c r="B14" s="17">
        <v>0.14269999999999999</v>
      </c>
    </row>
    <row r="15" spans="1:2" x14ac:dyDescent="0.25">
      <c r="A15" t="s">
        <v>742</v>
      </c>
      <c r="B15" s="18">
        <v>58689.66</v>
      </c>
    </row>
    <row r="16" spans="1:2" x14ac:dyDescent="0.25">
      <c r="A16" t="s">
        <v>743</v>
      </c>
      <c r="B16" s="17">
        <v>0.2908</v>
      </c>
    </row>
    <row r="17" spans="1:2" x14ac:dyDescent="0.25">
      <c r="A17" t="s">
        <v>744</v>
      </c>
      <c r="B17" s="17">
        <v>0.1767</v>
      </c>
    </row>
    <row r="18" spans="1:2" x14ac:dyDescent="0.25">
      <c r="A18" t="s">
        <v>745</v>
      </c>
      <c r="B18" s="17">
        <v>0.53249999999999997</v>
      </c>
    </row>
    <row r="19" spans="1:2" x14ac:dyDescent="0.25">
      <c r="A19" t="s">
        <v>746</v>
      </c>
      <c r="B19" s="15">
        <v>18.920000000000002</v>
      </c>
    </row>
    <row r="20" spans="1:2" x14ac:dyDescent="0.25">
      <c r="A20" t="s">
        <v>747</v>
      </c>
      <c r="B20" s="18">
        <v>78561.81</v>
      </c>
    </row>
    <row r="21" spans="1:2" x14ac:dyDescent="0.25">
      <c r="A21" t="s">
        <v>748</v>
      </c>
      <c r="B21" s="15">
        <v>146.52000000000001</v>
      </c>
    </row>
    <row r="22" spans="1:2" x14ac:dyDescent="0.25">
      <c r="A22" t="s">
        <v>749</v>
      </c>
      <c r="B22" s="18">
        <v>144660.37</v>
      </c>
    </row>
    <row r="23" spans="1:2" x14ac:dyDescent="0.25">
      <c r="A23" t="s">
        <v>750</v>
      </c>
      <c r="B23" s="17">
        <v>0.73919999999999997</v>
      </c>
    </row>
    <row r="24" spans="1:2" x14ac:dyDescent="0.25">
      <c r="A24" t="s">
        <v>751</v>
      </c>
      <c r="B24" s="17">
        <v>0.2049</v>
      </c>
    </row>
    <row r="25" spans="1:2" x14ac:dyDescent="0.25">
      <c r="A25" t="s">
        <v>752</v>
      </c>
      <c r="B25" s="17">
        <v>5.5899999999999998E-2</v>
      </c>
    </row>
    <row r="26" spans="1:2" x14ac:dyDescent="0.25">
      <c r="A26" t="s">
        <v>753</v>
      </c>
      <c r="B26" s="17">
        <v>0.26079999999999998</v>
      </c>
    </row>
    <row r="27" spans="1:2" x14ac:dyDescent="0.25">
      <c r="A27" t="s">
        <v>754</v>
      </c>
      <c r="B27" s="18">
        <v>144.66</v>
      </c>
    </row>
    <row r="28" spans="1:2" x14ac:dyDescent="0.25">
      <c r="A28" t="s">
        <v>755</v>
      </c>
      <c r="B28" s="18">
        <v>5587.67</v>
      </c>
    </row>
    <row r="29" spans="1:2" x14ac:dyDescent="0.25">
      <c r="A29" t="s">
        <v>756</v>
      </c>
      <c r="B29" s="18">
        <v>640.80999999999995</v>
      </c>
    </row>
    <row r="30" spans="1:2" x14ac:dyDescent="0.25">
      <c r="A30" t="s">
        <v>757</v>
      </c>
      <c r="B30" s="18">
        <v>144465.93</v>
      </c>
    </row>
    <row r="31" spans="1:2" x14ac:dyDescent="0.25">
      <c r="A31" t="s">
        <v>758</v>
      </c>
      <c r="B31" s="15" t="s">
        <v>759</v>
      </c>
    </row>
    <row r="32" spans="1:2" x14ac:dyDescent="0.25">
      <c r="A32" t="s">
        <v>760</v>
      </c>
      <c r="B32" s="18">
        <v>33100</v>
      </c>
    </row>
    <row r="33" spans="1:2" x14ac:dyDescent="0.25">
      <c r="A33" t="s">
        <v>761</v>
      </c>
      <c r="B33" s="18">
        <v>76621</v>
      </c>
    </row>
    <row r="34" spans="1:2" x14ac:dyDescent="0.25">
      <c r="A34" t="s">
        <v>762</v>
      </c>
      <c r="B34" s="15">
        <v>49.77</v>
      </c>
    </row>
    <row r="35" spans="1:2" x14ac:dyDescent="0.25">
      <c r="A35" t="s">
        <v>763</v>
      </c>
      <c r="B35" s="15">
        <v>30.86</v>
      </c>
    </row>
    <row r="36" spans="1:2" x14ac:dyDescent="0.25">
      <c r="A36" t="s">
        <v>764</v>
      </c>
      <c r="B36" s="15">
        <v>35.83</v>
      </c>
    </row>
    <row r="37" spans="1:2" x14ac:dyDescent="0.25">
      <c r="A37" t="s">
        <v>765</v>
      </c>
      <c r="B37" s="15">
        <v>4.4800000000000004</v>
      </c>
    </row>
    <row r="38" spans="1:2" x14ac:dyDescent="0.25">
      <c r="A38" t="s">
        <v>766</v>
      </c>
      <c r="B38" s="18">
        <v>1320.27</v>
      </c>
    </row>
    <row r="39" spans="1:2" x14ac:dyDescent="0.25">
      <c r="A39" t="s">
        <v>767</v>
      </c>
      <c r="B39" s="15">
        <v>1</v>
      </c>
    </row>
    <row r="40" spans="1:2" x14ac:dyDescent="0.25">
      <c r="A40" t="s">
        <v>768</v>
      </c>
      <c r="B40" s="18">
        <v>1513.93</v>
      </c>
    </row>
    <row r="41" spans="1:2" x14ac:dyDescent="0.25">
      <c r="A41" t="s">
        <v>769</v>
      </c>
      <c r="B41" s="18">
        <v>2111.4499999999998</v>
      </c>
    </row>
    <row r="42" spans="1:2" x14ac:dyDescent="0.25">
      <c r="A42" t="s">
        <v>770</v>
      </c>
      <c r="B42" s="18">
        <v>6469.19</v>
      </c>
    </row>
    <row r="43" spans="1:2" x14ac:dyDescent="0.25">
      <c r="A43" t="s">
        <v>771</v>
      </c>
      <c r="B43" s="18">
        <v>665.75</v>
      </c>
    </row>
    <row r="44" spans="1:2" x14ac:dyDescent="0.25">
      <c r="A44" t="s">
        <v>772</v>
      </c>
      <c r="B44" s="18">
        <v>403.85</v>
      </c>
    </row>
    <row r="45" spans="1:2" x14ac:dyDescent="0.25">
      <c r="A45" t="s">
        <v>773</v>
      </c>
      <c r="B45" s="18">
        <v>11164.17</v>
      </c>
    </row>
    <row r="46" spans="1:2" x14ac:dyDescent="0.25">
      <c r="A46" t="s">
        <v>774</v>
      </c>
      <c r="B46" s="18">
        <v>5865.91</v>
      </c>
    </row>
    <row r="47" spans="1:2" x14ac:dyDescent="0.25">
      <c r="A47" t="s">
        <v>775</v>
      </c>
      <c r="B47" s="17">
        <v>0.43790000000000001</v>
      </c>
    </row>
    <row r="48" spans="1:2" x14ac:dyDescent="0.25">
      <c r="A48" t="s">
        <v>776</v>
      </c>
      <c r="B48" s="18">
        <v>5569.76</v>
      </c>
    </row>
    <row r="49" spans="1:2" x14ac:dyDescent="0.25">
      <c r="A49" t="s">
        <v>777</v>
      </c>
      <c r="B49" s="17">
        <v>0.4158</v>
      </c>
    </row>
    <row r="50" spans="1:2" x14ac:dyDescent="0.25">
      <c r="A50" t="s">
        <v>778</v>
      </c>
      <c r="B50" s="18">
        <v>967.85</v>
      </c>
    </row>
    <row r="51" spans="1:2" x14ac:dyDescent="0.25">
      <c r="A51" t="s">
        <v>779</v>
      </c>
      <c r="B51" s="17">
        <v>7.2300000000000003E-2</v>
      </c>
    </row>
    <row r="52" spans="1:2" x14ac:dyDescent="0.25">
      <c r="A52" t="s">
        <v>780</v>
      </c>
      <c r="B52" s="18">
        <v>990.81</v>
      </c>
    </row>
    <row r="53" spans="1:2" x14ac:dyDescent="0.25">
      <c r="A53" t="s">
        <v>781</v>
      </c>
      <c r="B53" s="17">
        <v>7.3999999999999996E-2</v>
      </c>
    </row>
    <row r="54" spans="1:2" x14ac:dyDescent="0.25">
      <c r="A54" t="s">
        <v>782</v>
      </c>
      <c r="B54" s="18">
        <v>13394.34</v>
      </c>
    </row>
    <row r="55" spans="1:2" x14ac:dyDescent="0.25">
      <c r="A55" t="s">
        <v>783</v>
      </c>
      <c r="B55" s="18">
        <v>3703.14</v>
      </c>
    </row>
    <row r="56" spans="1:2" x14ac:dyDescent="0.25">
      <c r="A56" t="s">
        <v>784</v>
      </c>
      <c r="B56" s="17">
        <v>0.81279999999999997</v>
      </c>
    </row>
    <row r="57" spans="1:2" x14ac:dyDescent="0.25">
      <c r="A57" t="s">
        <v>785</v>
      </c>
      <c r="B57" s="17">
        <v>0.52869999999999995</v>
      </c>
    </row>
    <row r="58" spans="1:2" x14ac:dyDescent="0.25">
      <c r="A58" t="s">
        <v>786</v>
      </c>
      <c r="B58" s="17">
        <v>0.21099999999999999</v>
      </c>
    </row>
    <row r="59" spans="1:2" x14ac:dyDescent="0.25">
      <c r="A59" t="s">
        <v>787</v>
      </c>
      <c r="B59" s="17">
        <v>0.21</v>
      </c>
    </row>
    <row r="60" spans="1:2" x14ac:dyDescent="0.25">
      <c r="A60" t="s">
        <v>788</v>
      </c>
      <c r="B60" s="17">
        <v>3.2000000000000001E-2</v>
      </c>
    </row>
    <row r="61" spans="1:2" x14ac:dyDescent="0.25">
      <c r="A61" t="s">
        <v>789</v>
      </c>
      <c r="B61" s="17">
        <v>1.83E-2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Profile Report</vt:lpstr>
      <vt:lpstr>District Data</vt:lpstr>
      <vt:lpstr>Similar District Data</vt:lpstr>
      <vt:lpstr>State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2017-02-24T18:52:34Z</dcterms:created>
  <dcterms:modified xsi:type="dcterms:W3CDTF">2017-02-28T21:25:39Z</dcterms:modified>
</cp:coreProperties>
</file>