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2.xml" ContentType="application/vnd.openxmlformats-officedocument.spreadsheetml.pivotTab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O:\SchoolFinance\1.) BUDGET &amp; SCHOOL FUNDING\Fiscal Year 2018\Simulator\"/>
    </mc:Choice>
  </mc:AlternateContent>
  <bookViews>
    <workbookView xWindow="0" yWindow="0" windowWidth="28800" windowHeight="11865"/>
  </bookViews>
  <sheets>
    <sheet name="Directions" sheetId="17" r:id="rId1"/>
    <sheet name="Simulation" sheetId="1" r:id="rId2"/>
    <sheet name="Total by Fund" sheetId="6" r:id="rId3"/>
    <sheet name="Total by Grade" sheetId="13" r:id="rId4"/>
    <sheet name="Total by district" sheetId="14" r:id="rId5"/>
    <sheet name="Total by Student" sheetId="16" r:id="rId6"/>
    <sheet name="e_idx_pp" sheetId="3" r:id="rId7"/>
  </sheets>
  <definedNames>
    <definedName name="_xlnm._FilterDatabase" localSheetId="1" hidden="1">Simulation!$D$1:$D$2</definedName>
  </definedNames>
  <calcPr calcId="171027"/>
  <pivotCaches>
    <pivotCache cacheId="8" r:id="rId8"/>
    <pivotCache cacheId="9" r:id="rId9"/>
  </pivotCaches>
</workbook>
</file>

<file path=xl/calcChain.xml><?xml version="1.0" encoding="utf-8"?>
<calcChain xmlns="http://schemas.openxmlformats.org/spreadsheetml/2006/main">
  <c r="I2" i="1" l="1"/>
  <c r="J2" i="1"/>
  <c r="K2" i="1"/>
  <c r="L2" i="1"/>
  <c r="M2" i="1"/>
  <c r="X2" i="1"/>
  <c r="T2" i="1"/>
  <c r="P2" i="1"/>
  <c r="W2" i="1"/>
  <c r="S2" i="1"/>
  <c r="R2" i="1"/>
  <c r="O2" i="1"/>
  <c r="V2" i="1"/>
  <c r="U2" i="1"/>
  <c r="Q2" i="1"/>
  <c r="N2" i="1"/>
  <c r="AB2" i="1"/>
  <c r="AA2" i="1"/>
  <c r="AA3" i="1"/>
  <c r="N3" i="1"/>
  <c r="U3" i="1"/>
  <c r="S3" i="1"/>
  <c r="X3" i="1"/>
  <c r="AB3" i="1"/>
  <c r="V3" i="1"/>
  <c r="W3" i="1"/>
  <c r="O3" i="1"/>
  <c r="P3" i="1"/>
  <c r="Q3" i="1"/>
  <c r="R3" i="1"/>
  <c r="T3" i="1"/>
  <c r="M3" i="1"/>
  <c r="C3" i="6"/>
  <c r="L3" i="1"/>
  <c r="B3" i="6"/>
  <c r="Y2" i="1"/>
  <c r="Y3" i="1"/>
  <c r="K3" i="1"/>
  <c r="A3" i="6"/>
  <c r="Z2" i="1"/>
  <c r="Z3" i="1"/>
  <c r="AC2" i="1"/>
  <c r="AC3" i="1"/>
  <c r="D3" i="6"/>
</calcChain>
</file>

<file path=xl/sharedStrings.xml><?xml version="1.0" encoding="utf-8"?>
<sst xmlns="http://schemas.openxmlformats.org/spreadsheetml/2006/main" count="1288" uniqueCount="1249">
  <si>
    <t>LEGAL DIST OF RES IRN</t>
  </si>
  <si>
    <t>STATE EQUIV GRADE LEVEL CODE</t>
  </si>
  <si>
    <t>SPECED CAT CODE</t>
  </si>
  <si>
    <t>REG</t>
  </si>
  <si>
    <t>FY18</t>
  </si>
  <si>
    <t>KG_aid</t>
  </si>
  <si>
    <t>g_1_aid</t>
  </si>
  <si>
    <t>g_2_aid</t>
  </si>
  <si>
    <t>g_3_aid</t>
  </si>
  <si>
    <t>g_4_aid</t>
  </si>
  <si>
    <t>g_5_aid</t>
  </si>
  <si>
    <t>g_6_aid</t>
  </si>
  <si>
    <t>g_7_aid</t>
  </si>
  <si>
    <t>g_8_aid</t>
  </si>
  <si>
    <t>g_9_aid</t>
  </si>
  <si>
    <t>g_10_aid</t>
  </si>
  <si>
    <t>g_11_aid</t>
  </si>
  <si>
    <t>g_12_aid</t>
  </si>
  <si>
    <t>tot_ogrant</t>
  </si>
  <si>
    <t>SE Amt C-1</t>
  </si>
  <si>
    <t>SE Amt C-2</t>
  </si>
  <si>
    <t>SE Amt C-3</t>
  </si>
  <si>
    <t>SE Amt C-4</t>
  </si>
  <si>
    <t>SE Amt C-5</t>
  </si>
  <si>
    <t>SE Amt C-6</t>
  </si>
  <si>
    <t>spe_aid</t>
  </si>
  <si>
    <t>k-3</t>
  </si>
  <si>
    <t>FCF</t>
  </si>
  <si>
    <t>LEP PP Cat1</t>
  </si>
  <si>
    <t>LEP PP Cat2</t>
  </si>
  <si>
    <t>LEP PP Cat3</t>
  </si>
  <si>
    <t>pp</t>
  </si>
  <si>
    <t>total aid</t>
  </si>
  <si>
    <t>043802</t>
  </si>
  <si>
    <t>047001</t>
  </si>
  <si>
    <t>045070</t>
  </si>
  <si>
    <t>046995</t>
  </si>
  <si>
    <t>044800</t>
  </si>
  <si>
    <t>046979</t>
  </si>
  <si>
    <t>048009</t>
  </si>
  <si>
    <t>048041</t>
  </si>
  <si>
    <t>047019</t>
  </si>
  <si>
    <t>045047</t>
  </si>
  <si>
    <t>046961</t>
  </si>
  <si>
    <t>046896</t>
  </si>
  <si>
    <t>044206</t>
  </si>
  <si>
    <t>045179</t>
  </si>
  <si>
    <t>District IRN</t>
  </si>
  <si>
    <t xml:space="preserve">Target pp Amts </t>
  </si>
  <si>
    <t xml:space="preserve">Econ Index </t>
  </si>
  <si>
    <t>000442</t>
  </si>
  <si>
    <t>043489</t>
  </si>
  <si>
    <t>043497</t>
  </si>
  <si>
    <t>043505</t>
  </si>
  <si>
    <t>043513</t>
  </si>
  <si>
    <t>043521</t>
  </si>
  <si>
    <t>043539</t>
  </si>
  <si>
    <t>043547</t>
  </si>
  <si>
    <t>043554</t>
  </si>
  <si>
    <t>043562</t>
  </si>
  <si>
    <t>043570</t>
  </si>
  <si>
    <t>043588</t>
  </si>
  <si>
    <t>043596</t>
  </si>
  <si>
    <t>043604</t>
  </si>
  <si>
    <t>043612</t>
  </si>
  <si>
    <t>043620</t>
  </si>
  <si>
    <t>043638</t>
  </si>
  <si>
    <t>043646</t>
  </si>
  <si>
    <t>043653</t>
  </si>
  <si>
    <t>043661</t>
  </si>
  <si>
    <t>043679</t>
  </si>
  <si>
    <t>043687</t>
  </si>
  <si>
    <t>043695</t>
  </si>
  <si>
    <t>043703</t>
  </si>
  <si>
    <t>043711</t>
  </si>
  <si>
    <t>043729</t>
  </si>
  <si>
    <t>043737</t>
  </si>
  <si>
    <t>043745</t>
  </si>
  <si>
    <t>043752</t>
  </si>
  <si>
    <t>043760</t>
  </si>
  <si>
    <t>043778</t>
  </si>
  <si>
    <t>043786</t>
  </si>
  <si>
    <t>043794</t>
  </si>
  <si>
    <t>043810</t>
  </si>
  <si>
    <t>043828</t>
  </si>
  <si>
    <t>043836</t>
  </si>
  <si>
    <t>043844</t>
  </si>
  <si>
    <t>043851</t>
  </si>
  <si>
    <t>043869</t>
  </si>
  <si>
    <t>043877</t>
  </si>
  <si>
    <t>043885</t>
  </si>
  <si>
    <t>043893</t>
  </si>
  <si>
    <t>043901</t>
  </si>
  <si>
    <t>043919</t>
  </si>
  <si>
    <t>043927</t>
  </si>
  <si>
    <t>043935</t>
  </si>
  <si>
    <t>043943</t>
  </si>
  <si>
    <t>043950</t>
  </si>
  <si>
    <t>043968</t>
  </si>
  <si>
    <t>043976</t>
  </si>
  <si>
    <t>043984</t>
  </si>
  <si>
    <t>043992</t>
  </si>
  <si>
    <t>044008</t>
  </si>
  <si>
    <t>044016</t>
  </si>
  <si>
    <t>044024</t>
  </si>
  <si>
    <t>044032</t>
  </si>
  <si>
    <t>044040</t>
  </si>
  <si>
    <t>044057</t>
  </si>
  <si>
    <t>044065</t>
  </si>
  <si>
    <t>044073</t>
  </si>
  <si>
    <t>044081</t>
  </si>
  <si>
    <t>044099</t>
  </si>
  <si>
    <t>044107</t>
  </si>
  <si>
    <t>044115</t>
  </si>
  <si>
    <t>044123</t>
  </si>
  <si>
    <t>044131</t>
  </si>
  <si>
    <t>044149</t>
  </si>
  <si>
    <t>044156</t>
  </si>
  <si>
    <t>044164</t>
  </si>
  <si>
    <t>044172</t>
  </si>
  <si>
    <t>044180</t>
  </si>
  <si>
    <t>044198</t>
  </si>
  <si>
    <t>044214</t>
  </si>
  <si>
    <t>044222</t>
  </si>
  <si>
    <t>044230</t>
  </si>
  <si>
    <t>044248</t>
  </si>
  <si>
    <t>044255</t>
  </si>
  <si>
    <t>044263</t>
  </si>
  <si>
    <t>044271</t>
  </si>
  <si>
    <t>044289</t>
  </si>
  <si>
    <t>044297</t>
  </si>
  <si>
    <t>044305</t>
  </si>
  <si>
    <t>044313</t>
  </si>
  <si>
    <t>044321</t>
  </si>
  <si>
    <t>044339</t>
  </si>
  <si>
    <t>044347</t>
  </si>
  <si>
    <t>044354</t>
  </si>
  <si>
    <t>044362</t>
  </si>
  <si>
    <t>044370</t>
  </si>
  <si>
    <t>044388</t>
  </si>
  <si>
    <t>044396</t>
  </si>
  <si>
    <t>044404</t>
  </si>
  <si>
    <t>044412</t>
  </si>
  <si>
    <t>044420</t>
  </si>
  <si>
    <t>044438</t>
  </si>
  <si>
    <t>044446</t>
  </si>
  <si>
    <t>044453</t>
  </si>
  <si>
    <t>044461</t>
  </si>
  <si>
    <t>044479</t>
  </si>
  <si>
    <t>044487</t>
  </si>
  <si>
    <t>044495</t>
  </si>
  <si>
    <t>044503</t>
  </si>
  <si>
    <t>044511</t>
  </si>
  <si>
    <t>044529</t>
  </si>
  <si>
    <t>044537</t>
  </si>
  <si>
    <t>044545</t>
  </si>
  <si>
    <t>044552</t>
  </si>
  <si>
    <t>044560</t>
  </si>
  <si>
    <t>044578</t>
  </si>
  <si>
    <t>044586</t>
  </si>
  <si>
    <t>044594</t>
  </si>
  <si>
    <t>044602</t>
  </si>
  <si>
    <t>044610</t>
  </si>
  <si>
    <t>044628</t>
  </si>
  <si>
    <t>044636</t>
  </si>
  <si>
    <t>044644</t>
  </si>
  <si>
    <t>044651</t>
  </si>
  <si>
    <t>044669</t>
  </si>
  <si>
    <t>044677</t>
  </si>
  <si>
    <t>044685</t>
  </si>
  <si>
    <t>044693</t>
  </si>
  <si>
    <t>044701</t>
  </si>
  <si>
    <t>044719</t>
  </si>
  <si>
    <t>044727</t>
  </si>
  <si>
    <t>044735</t>
  </si>
  <si>
    <t>044743</t>
  </si>
  <si>
    <t>044750</t>
  </si>
  <si>
    <t>044768</t>
  </si>
  <si>
    <t>044776</t>
  </si>
  <si>
    <t>044784</t>
  </si>
  <si>
    <t>044792</t>
  </si>
  <si>
    <t>044818</t>
  </si>
  <si>
    <t>044826</t>
  </si>
  <si>
    <t>044834</t>
  </si>
  <si>
    <t>044842</t>
  </si>
  <si>
    <t>044859</t>
  </si>
  <si>
    <t>044867</t>
  </si>
  <si>
    <t>044875</t>
  </si>
  <si>
    <t>044883</t>
  </si>
  <si>
    <t>044891</t>
  </si>
  <si>
    <t>044909</t>
  </si>
  <si>
    <t>044917</t>
  </si>
  <si>
    <t>044925</t>
  </si>
  <si>
    <t>044933</t>
  </si>
  <si>
    <t>044941</t>
  </si>
  <si>
    <t>044958</t>
  </si>
  <si>
    <t>044966</t>
  </si>
  <si>
    <t>044974</t>
  </si>
  <si>
    <t>044982</t>
  </si>
  <si>
    <t>044990</t>
  </si>
  <si>
    <t>045005</t>
  </si>
  <si>
    <t>045013</t>
  </si>
  <si>
    <t>045021</t>
  </si>
  <si>
    <t>045039</t>
  </si>
  <si>
    <t>045054</t>
  </si>
  <si>
    <t>045062</t>
  </si>
  <si>
    <t>045088</t>
  </si>
  <si>
    <t>045096</t>
  </si>
  <si>
    <t>045104</t>
  </si>
  <si>
    <t>045112</t>
  </si>
  <si>
    <t>045120</t>
  </si>
  <si>
    <t>045138</t>
  </si>
  <si>
    <t>045146</t>
  </si>
  <si>
    <t>045153</t>
  </si>
  <si>
    <t>045161</t>
  </si>
  <si>
    <t>045187</t>
  </si>
  <si>
    <t>045195</t>
  </si>
  <si>
    <t>045203</t>
  </si>
  <si>
    <t>045211</t>
  </si>
  <si>
    <t>045229</t>
  </si>
  <si>
    <t>045237</t>
  </si>
  <si>
    <t>045245</t>
  </si>
  <si>
    <t>045252</t>
  </si>
  <si>
    <t>045260</t>
  </si>
  <si>
    <t>045278</t>
  </si>
  <si>
    <t>045286</t>
  </si>
  <si>
    <t>045294</t>
  </si>
  <si>
    <t>045302</t>
  </si>
  <si>
    <t>045310</t>
  </si>
  <si>
    <t>045328</t>
  </si>
  <si>
    <t>045336</t>
  </si>
  <si>
    <t>045344</t>
  </si>
  <si>
    <t>045351</t>
  </si>
  <si>
    <t>045369</t>
  </si>
  <si>
    <t>045377</t>
  </si>
  <si>
    <t>045385</t>
  </si>
  <si>
    <t>045393</t>
  </si>
  <si>
    <t>045401</t>
  </si>
  <si>
    <t>045419</t>
  </si>
  <si>
    <t>045427</t>
  </si>
  <si>
    <t>045435</t>
  </si>
  <si>
    <t>045443</t>
  </si>
  <si>
    <t>045450</t>
  </si>
  <si>
    <t>045468</t>
  </si>
  <si>
    <t>045476</t>
  </si>
  <si>
    <t>045484</t>
  </si>
  <si>
    <t>045492</t>
  </si>
  <si>
    <t>045500</t>
  </si>
  <si>
    <t>045518</t>
  </si>
  <si>
    <t>045526</t>
  </si>
  <si>
    <t>045534</t>
  </si>
  <si>
    <t>045542</t>
  </si>
  <si>
    <t>045559</t>
  </si>
  <si>
    <t>045567</t>
  </si>
  <si>
    <t>045575</t>
  </si>
  <si>
    <t>045583</t>
  </si>
  <si>
    <t>045591</t>
  </si>
  <si>
    <t>045609</t>
  </si>
  <si>
    <t>045617</t>
  </si>
  <si>
    <t>045625</t>
  </si>
  <si>
    <t>045633</t>
  </si>
  <si>
    <t>045641</t>
  </si>
  <si>
    <t>045658</t>
  </si>
  <si>
    <t>045666</t>
  </si>
  <si>
    <t>045674</t>
  </si>
  <si>
    <t>045757</t>
  </si>
  <si>
    <t>045765</t>
  </si>
  <si>
    <t>045773</t>
  </si>
  <si>
    <t>045781</t>
  </si>
  <si>
    <t>045799</t>
  </si>
  <si>
    <t>045807</t>
  </si>
  <si>
    <t>045823</t>
  </si>
  <si>
    <t>045831</t>
  </si>
  <si>
    <t>045856</t>
  </si>
  <si>
    <t>045864</t>
  </si>
  <si>
    <t>045872</t>
  </si>
  <si>
    <t>045880</t>
  </si>
  <si>
    <t>045906</t>
  </si>
  <si>
    <t>045914</t>
  </si>
  <si>
    <t>045922</t>
  </si>
  <si>
    <t>045948</t>
  </si>
  <si>
    <t>045955</t>
  </si>
  <si>
    <t>045963</t>
  </si>
  <si>
    <t>045971</t>
  </si>
  <si>
    <t>045997</t>
  </si>
  <si>
    <t>046003</t>
  </si>
  <si>
    <t>046011</t>
  </si>
  <si>
    <t>046037</t>
  </si>
  <si>
    <t>046045</t>
  </si>
  <si>
    <t>046060</t>
  </si>
  <si>
    <t>046078</t>
  </si>
  <si>
    <t>046094</t>
  </si>
  <si>
    <t>046102</t>
  </si>
  <si>
    <t>046110</t>
  </si>
  <si>
    <t>046128</t>
  </si>
  <si>
    <t>046136</t>
  </si>
  <si>
    <t>046144</t>
  </si>
  <si>
    <t>046151</t>
  </si>
  <si>
    <t>046177</t>
  </si>
  <si>
    <t>046193</t>
  </si>
  <si>
    <t>046201</t>
  </si>
  <si>
    <t>046219</t>
  </si>
  <si>
    <t>046235</t>
  </si>
  <si>
    <t>046243</t>
  </si>
  <si>
    <t>046250</t>
  </si>
  <si>
    <t>046268</t>
  </si>
  <si>
    <t>046276</t>
  </si>
  <si>
    <t>046284</t>
  </si>
  <si>
    <t>046300</t>
  </si>
  <si>
    <t>046318</t>
  </si>
  <si>
    <t>046326</t>
  </si>
  <si>
    <t>046334</t>
  </si>
  <si>
    <t>046342</t>
  </si>
  <si>
    <t>046359</t>
  </si>
  <si>
    <t>046367</t>
  </si>
  <si>
    <t>046383</t>
  </si>
  <si>
    <t>046391</t>
  </si>
  <si>
    <t>046409</t>
  </si>
  <si>
    <t>046425</t>
  </si>
  <si>
    <t>046433</t>
  </si>
  <si>
    <t>046441</t>
  </si>
  <si>
    <t>046458</t>
  </si>
  <si>
    <t>046474</t>
  </si>
  <si>
    <t>046482</t>
  </si>
  <si>
    <t>046508</t>
  </si>
  <si>
    <t>046516</t>
  </si>
  <si>
    <t>046524</t>
  </si>
  <si>
    <t>046557</t>
  </si>
  <si>
    <t>046565</t>
  </si>
  <si>
    <t>046573</t>
  </si>
  <si>
    <t>046581</t>
  </si>
  <si>
    <t>046599</t>
  </si>
  <si>
    <t>046607</t>
  </si>
  <si>
    <t>046623</t>
  </si>
  <si>
    <t>046631</t>
  </si>
  <si>
    <t>046649</t>
  </si>
  <si>
    <t>046672</t>
  </si>
  <si>
    <t>046680</t>
  </si>
  <si>
    <t>046706</t>
  </si>
  <si>
    <t>046714</t>
  </si>
  <si>
    <t>046722</t>
  </si>
  <si>
    <t>046748</t>
  </si>
  <si>
    <t>046755</t>
  </si>
  <si>
    <t>046763</t>
  </si>
  <si>
    <t>046789</t>
  </si>
  <si>
    <t>046797</t>
  </si>
  <si>
    <t>046805</t>
  </si>
  <si>
    <t>046813</t>
  </si>
  <si>
    <t>046821</t>
  </si>
  <si>
    <t>046847</t>
  </si>
  <si>
    <t>046854</t>
  </si>
  <si>
    <t>046862</t>
  </si>
  <si>
    <t>046870</t>
  </si>
  <si>
    <t>046888</t>
  </si>
  <si>
    <t>046904</t>
  </si>
  <si>
    <t>046920</t>
  </si>
  <si>
    <t>046946</t>
  </si>
  <si>
    <t>046953</t>
  </si>
  <si>
    <t>047027</t>
  </si>
  <si>
    <t>047043</t>
  </si>
  <si>
    <t>047050</t>
  </si>
  <si>
    <t>047068</t>
  </si>
  <si>
    <t>047076</t>
  </si>
  <si>
    <t>047084</t>
  </si>
  <si>
    <t>047092</t>
  </si>
  <si>
    <t>047167</t>
  </si>
  <si>
    <t>047175</t>
  </si>
  <si>
    <t>047183</t>
  </si>
  <si>
    <t>047191</t>
  </si>
  <si>
    <t>047217</t>
  </si>
  <si>
    <t>047225</t>
  </si>
  <si>
    <t>047241</t>
  </si>
  <si>
    <t>047258</t>
  </si>
  <si>
    <t>047266</t>
  </si>
  <si>
    <t>047274</t>
  </si>
  <si>
    <t>047308</t>
  </si>
  <si>
    <t>047332</t>
  </si>
  <si>
    <t>047340</t>
  </si>
  <si>
    <t>047365</t>
  </si>
  <si>
    <t>047373</t>
  </si>
  <si>
    <t>047381</t>
  </si>
  <si>
    <t>047399</t>
  </si>
  <si>
    <t>047415</t>
  </si>
  <si>
    <t>047423</t>
  </si>
  <si>
    <t>047431</t>
  </si>
  <si>
    <t>047449</t>
  </si>
  <si>
    <t>047456</t>
  </si>
  <si>
    <t>047464</t>
  </si>
  <si>
    <t>047472</t>
  </si>
  <si>
    <t>047498</t>
  </si>
  <si>
    <t>047506</t>
  </si>
  <si>
    <t>047514</t>
  </si>
  <si>
    <t>047522</t>
  </si>
  <si>
    <t>047548</t>
  </si>
  <si>
    <t>047571</t>
  </si>
  <si>
    <t>047589</t>
  </si>
  <si>
    <t>047597</t>
  </si>
  <si>
    <t>047613</t>
  </si>
  <si>
    <t>047621</t>
  </si>
  <si>
    <t>047639</t>
  </si>
  <si>
    <t>047688</t>
  </si>
  <si>
    <t>047696</t>
  </si>
  <si>
    <t>047712</t>
  </si>
  <si>
    <t>047720</t>
  </si>
  <si>
    <t>047738</t>
  </si>
  <si>
    <t>047746</t>
  </si>
  <si>
    <t>047761</t>
  </si>
  <si>
    <t>047787</t>
  </si>
  <si>
    <t>047795</t>
  </si>
  <si>
    <t>047803</t>
  </si>
  <si>
    <t>047829</t>
  </si>
  <si>
    <t>047837</t>
  </si>
  <si>
    <t>047845</t>
  </si>
  <si>
    <t>047852</t>
  </si>
  <si>
    <t>047878</t>
  </si>
  <si>
    <t>047886</t>
  </si>
  <si>
    <t>047894</t>
  </si>
  <si>
    <t>047902</t>
  </si>
  <si>
    <t>047928</t>
  </si>
  <si>
    <t>047936</t>
  </si>
  <si>
    <t>047944</t>
  </si>
  <si>
    <t>047951</t>
  </si>
  <si>
    <t>047969</t>
  </si>
  <si>
    <t>047985</t>
  </si>
  <si>
    <t>047993</t>
  </si>
  <si>
    <t>048017</t>
  </si>
  <si>
    <t>048025</t>
  </si>
  <si>
    <t>048033</t>
  </si>
  <si>
    <t>048074</t>
  </si>
  <si>
    <t>048082</t>
  </si>
  <si>
    <t>048090</t>
  </si>
  <si>
    <t>048116</t>
  </si>
  <si>
    <t>048124</t>
  </si>
  <si>
    <t>048132</t>
  </si>
  <si>
    <t>048140</t>
  </si>
  <si>
    <t>048157</t>
  </si>
  <si>
    <t>048165</t>
  </si>
  <si>
    <t>048173</t>
  </si>
  <si>
    <t>048207</t>
  </si>
  <si>
    <t>048215</t>
  </si>
  <si>
    <t>048223</t>
  </si>
  <si>
    <t>048231</t>
  </si>
  <si>
    <t>048256</t>
  </si>
  <si>
    <t>048264</t>
  </si>
  <si>
    <t>048272</t>
  </si>
  <si>
    <t>048298</t>
  </si>
  <si>
    <t>048306</t>
  </si>
  <si>
    <t>048314</t>
  </si>
  <si>
    <t>048322</t>
  </si>
  <si>
    <t>048330</t>
  </si>
  <si>
    <t>048348</t>
  </si>
  <si>
    <t>048355</t>
  </si>
  <si>
    <t>048363</t>
  </si>
  <si>
    <t>048371</t>
  </si>
  <si>
    <t>048389</t>
  </si>
  <si>
    <t>048397</t>
  </si>
  <si>
    <t>048413</t>
  </si>
  <si>
    <t>048421</t>
  </si>
  <si>
    <t>048439</t>
  </si>
  <si>
    <t>048447</t>
  </si>
  <si>
    <t>048462</t>
  </si>
  <si>
    <t>048470</t>
  </si>
  <si>
    <t>048488</t>
  </si>
  <si>
    <t>048496</t>
  </si>
  <si>
    <t>048512</t>
  </si>
  <si>
    <t>048520</t>
  </si>
  <si>
    <t>048538</t>
  </si>
  <si>
    <t>048553</t>
  </si>
  <si>
    <t>048579</t>
  </si>
  <si>
    <t>048587</t>
  </si>
  <si>
    <t>048595</t>
  </si>
  <si>
    <t>048611</t>
  </si>
  <si>
    <t>048629</t>
  </si>
  <si>
    <t>048637</t>
  </si>
  <si>
    <t>048652</t>
  </si>
  <si>
    <t>048678</t>
  </si>
  <si>
    <t>048686</t>
  </si>
  <si>
    <t>048694</t>
  </si>
  <si>
    <t>048702</t>
  </si>
  <si>
    <t>048710</t>
  </si>
  <si>
    <t>048728</t>
  </si>
  <si>
    <t>048736</t>
  </si>
  <si>
    <t>048744</t>
  </si>
  <si>
    <t>048751</t>
  </si>
  <si>
    <t>048777</t>
  </si>
  <si>
    <t>048793</t>
  </si>
  <si>
    <t>048801</t>
  </si>
  <si>
    <t>048819</t>
  </si>
  <si>
    <t>048835</t>
  </si>
  <si>
    <t>048843</t>
  </si>
  <si>
    <t>048850</t>
  </si>
  <si>
    <t>048876</t>
  </si>
  <si>
    <t>048884</t>
  </si>
  <si>
    <t>048900</t>
  </si>
  <si>
    <t>048926</t>
  </si>
  <si>
    <t>048934</t>
  </si>
  <si>
    <t>048942</t>
  </si>
  <si>
    <t>048959</t>
  </si>
  <si>
    <t>048967</t>
  </si>
  <si>
    <t>048975</t>
  </si>
  <si>
    <t>048991</t>
  </si>
  <si>
    <t>049031</t>
  </si>
  <si>
    <t>049056</t>
  </si>
  <si>
    <t>049064</t>
  </si>
  <si>
    <t>049080</t>
  </si>
  <si>
    <t>049098</t>
  </si>
  <si>
    <t>049106</t>
  </si>
  <si>
    <t>049122</t>
  </si>
  <si>
    <t>049130</t>
  </si>
  <si>
    <t>049148</t>
  </si>
  <si>
    <t>049155</t>
  </si>
  <si>
    <t>049171</t>
  </si>
  <si>
    <t>049189</t>
  </si>
  <si>
    <t>049197</t>
  </si>
  <si>
    <t>049205</t>
  </si>
  <si>
    <t>049213</t>
  </si>
  <si>
    <t>049221</t>
  </si>
  <si>
    <t>049239</t>
  </si>
  <si>
    <t>049247</t>
  </si>
  <si>
    <t>049270</t>
  </si>
  <si>
    <t>049288</t>
  </si>
  <si>
    <t>049296</t>
  </si>
  <si>
    <t>049312</t>
  </si>
  <si>
    <t>049320</t>
  </si>
  <si>
    <t>049338</t>
  </si>
  <si>
    <t>049346</t>
  </si>
  <si>
    <t>049353</t>
  </si>
  <si>
    <t>049361</t>
  </si>
  <si>
    <t>049379</t>
  </si>
  <si>
    <t>049387</t>
  </si>
  <si>
    <t>049395</t>
  </si>
  <si>
    <t>049411</t>
  </si>
  <si>
    <t>049429</t>
  </si>
  <si>
    <t>049437</t>
  </si>
  <si>
    <t>049445</t>
  </si>
  <si>
    <t>049452</t>
  </si>
  <si>
    <t>049460</t>
  </si>
  <si>
    <t>049478</t>
  </si>
  <si>
    <t>049494</t>
  </si>
  <si>
    <t>049502</t>
  </si>
  <si>
    <t>049510</t>
  </si>
  <si>
    <t>049528</t>
  </si>
  <si>
    <t>049536</t>
  </si>
  <si>
    <t>049544</t>
  </si>
  <si>
    <t>049569</t>
  </si>
  <si>
    <t>049577</t>
  </si>
  <si>
    <t>049593</t>
  </si>
  <si>
    <t>049601</t>
  </si>
  <si>
    <t>049619</t>
  </si>
  <si>
    <t>049627</t>
  </si>
  <si>
    <t>049635</t>
  </si>
  <si>
    <t>049643</t>
  </si>
  <si>
    <t>049650</t>
  </si>
  <si>
    <t>049668</t>
  </si>
  <si>
    <t>049684</t>
  </si>
  <si>
    <t>049700</t>
  </si>
  <si>
    <t>049718</t>
  </si>
  <si>
    <t>049726</t>
  </si>
  <si>
    <t>049759</t>
  </si>
  <si>
    <t>049767</t>
  </si>
  <si>
    <t>049775</t>
  </si>
  <si>
    <t>049783</t>
  </si>
  <si>
    <t>049791</t>
  </si>
  <si>
    <t>049809</t>
  </si>
  <si>
    <t>049817</t>
  </si>
  <si>
    <t>049833</t>
  </si>
  <si>
    <t>049841</t>
  </si>
  <si>
    <t>049858</t>
  </si>
  <si>
    <t>049866</t>
  </si>
  <si>
    <t>049874</t>
  </si>
  <si>
    <t>049882</t>
  </si>
  <si>
    <t>049890</t>
  </si>
  <si>
    <t>049908</t>
  </si>
  <si>
    <t>049916</t>
  </si>
  <si>
    <t>049924</t>
  </si>
  <si>
    <t>049932</t>
  </si>
  <si>
    <t>049940</t>
  </si>
  <si>
    <t>049957</t>
  </si>
  <si>
    <t>049973</t>
  </si>
  <si>
    <t>049981</t>
  </si>
  <si>
    <t>049999</t>
  </si>
  <si>
    <t>050005</t>
  </si>
  <si>
    <t>050013</t>
  </si>
  <si>
    <t>050021</t>
  </si>
  <si>
    <t>050039</t>
  </si>
  <si>
    <t>050047</t>
  </si>
  <si>
    <t>050054</t>
  </si>
  <si>
    <t>050062</t>
  </si>
  <si>
    <t>050070</t>
  </si>
  <si>
    <t>050096</t>
  </si>
  <si>
    <t>050112</t>
  </si>
  <si>
    <t>050120</t>
  </si>
  <si>
    <t>050138</t>
  </si>
  <si>
    <t>050153</t>
  </si>
  <si>
    <t>050161</t>
  </si>
  <si>
    <t>050179</t>
  </si>
  <si>
    <t>050187</t>
  </si>
  <si>
    <t>050195</t>
  </si>
  <si>
    <t>050203</t>
  </si>
  <si>
    <t>050211</t>
  </si>
  <si>
    <t>050229</t>
  </si>
  <si>
    <t>050237</t>
  </si>
  <si>
    <t>050245</t>
  </si>
  <si>
    <t>050252</t>
  </si>
  <si>
    <t>050278</t>
  </si>
  <si>
    <t>050286</t>
  </si>
  <si>
    <t>050294</t>
  </si>
  <si>
    <t>050302</t>
  </si>
  <si>
    <t>050328</t>
  </si>
  <si>
    <t>050336</t>
  </si>
  <si>
    <t>050351</t>
  </si>
  <si>
    <t>050369</t>
  </si>
  <si>
    <t>050393</t>
  </si>
  <si>
    <t>050419</t>
  </si>
  <si>
    <t>050427</t>
  </si>
  <si>
    <t>050435</t>
  </si>
  <si>
    <t>050443</t>
  </si>
  <si>
    <t>050450</t>
  </si>
  <si>
    <t>050468</t>
  </si>
  <si>
    <t>050484</t>
  </si>
  <si>
    <t>050492</t>
  </si>
  <si>
    <t>050500</t>
  </si>
  <si>
    <t>050518</t>
  </si>
  <si>
    <t>050534</t>
  </si>
  <si>
    <t>050542</t>
  </si>
  <si>
    <t>050559</t>
  </si>
  <si>
    <t>050567</t>
  </si>
  <si>
    <t>050575</t>
  </si>
  <si>
    <t>050583</t>
  </si>
  <si>
    <t>050591</t>
  </si>
  <si>
    <t>050617</t>
  </si>
  <si>
    <t>050625</t>
  </si>
  <si>
    <t>050633</t>
  </si>
  <si>
    <t>050641</t>
  </si>
  <si>
    <t>050658</t>
  </si>
  <si>
    <t>050674</t>
  </si>
  <si>
    <t>050682</t>
  </si>
  <si>
    <t>050690</t>
  </si>
  <si>
    <t>050708</t>
  </si>
  <si>
    <t>050716</t>
  </si>
  <si>
    <t>050724</t>
  </si>
  <si>
    <t>050740</t>
  </si>
  <si>
    <t>061903</t>
  </si>
  <si>
    <t>064964</t>
  </si>
  <si>
    <t>065680</t>
  </si>
  <si>
    <t>069682</t>
  </si>
  <si>
    <t>091397</t>
  </si>
  <si>
    <t>139303</t>
  </si>
  <si>
    <t>SSID</t>
  </si>
  <si>
    <t>LAST NAME</t>
  </si>
  <si>
    <t>FIRST NAME</t>
  </si>
  <si>
    <t>ADJSTD FTE</t>
  </si>
  <si>
    <t>ADJSTD SPECED CAT FTE</t>
  </si>
  <si>
    <t>g_13_aid</t>
  </si>
  <si>
    <t>g_23_aid</t>
  </si>
  <si>
    <t>Funding by Grant</t>
  </si>
  <si>
    <t>Opportunity Grant</t>
  </si>
  <si>
    <t>Special Education</t>
  </si>
  <si>
    <t>Facilities</t>
  </si>
  <si>
    <t>Total</t>
  </si>
  <si>
    <t>District Name</t>
  </si>
  <si>
    <t>Manchester Local SD</t>
  </si>
  <si>
    <t>Akron City SD</t>
  </si>
  <si>
    <t>Alliance City SD</t>
  </si>
  <si>
    <t>Ashland City SD</t>
  </si>
  <si>
    <t>Ashtabula Area City SD</t>
  </si>
  <si>
    <t>Athens City SD</t>
  </si>
  <si>
    <t>Barberton City SD</t>
  </si>
  <si>
    <t>Bay Village City SD</t>
  </si>
  <si>
    <t>Beachwood City SD</t>
  </si>
  <si>
    <t>Bedford City SD</t>
  </si>
  <si>
    <t>Bellaire Local SD</t>
  </si>
  <si>
    <t>Bellefontaine City SD</t>
  </si>
  <si>
    <t>Bellevue City SD</t>
  </si>
  <si>
    <t>Belpre City SD</t>
  </si>
  <si>
    <t>Berea City SD</t>
  </si>
  <si>
    <t>Bexley City SD</t>
  </si>
  <si>
    <t>Bowling Green City SD</t>
  </si>
  <si>
    <t>Brecksville-Broadview Height</t>
  </si>
  <si>
    <t>Brooklyn City SD</t>
  </si>
  <si>
    <t>Brunswick City SD</t>
  </si>
  <si>
    <t>Bryan City SD</t>
  </si>
  <si>
    <t>Bucyrus City SD</t>
  </si>
  <si>
    <t>Cambridge City SD</t>
  </si>
  <si>
    <t>Campbell City SD</t>
  </si>
  <si>
    <t>Canton City SD</t>
  </si>
  <si>
    <t>Celina City SD</t>
  </si>
  <si>
    <t>Centerville City SD</t>
  </si>
  <si>
    <t>Chillicothe City SD</t>
  </si>
  <si>
    <t>Cincinnati City SD</t>
  </si>
  <si>
    <t>Circleville City SD</t>
  </si>
  <si>
    <t>Claymont City SD</t>
  </si>
  <si>
    <t>Cleveland Municipal SD</t>
  </si>
  <si>
    <t>Cleveland Hts-Univ Hts City</t>
  </si>
  <si>
    <t>Columbus City SD</t>
  </si>
  <si>
    <t>Conneaut Area City SD</t>
  </si>
  <si>
    <t>Coshocton City SD</t>
  </si>
  <si>
    <t>Cuyahoga Falls City SD</t>
  </si>
  <si>
    <t>Dayton City SD</t>
  </si>
  <si>
    <t>Deer Park Community City SD</t>
  </si>
  <si>
    <t>Defiance City SD</t>
  </si>
  <si>
    <t>Delaware City SD</t>
  </si>
  <si>
    <t>Delphos City SD</t>
  </si>
  <si>
    <t>Dover City SD</t>
  </si>
  <si>
    <t>East Cleveland City SD</t>
  </si>
  <si>
    <t>East Liverpool City SD</t>
  </si>
  <si>
    <t>East Palestine City SD</t>
  </si>
  <si>
    <t>Eaton Community Schools City</t>
  </si>
  <si>
    <t>Elyria City SD</t>
  </si>
  <si>
    <t>Euclid City SD</t>
  </si>
  <si>
    <t>Fairborn City SD</t>
  </si>
  <si>
    <t>Fairview Park City SD</t>
  </si>
  <si>
    <t>Findlay City SD</t>
  </si>
  <si>
    <t>Fostoria City SD</t>
  </si>
  <si>
    <t>Franklin City SD</t>
  </si>
  <si>
    <t>Fremont City SD</t>
  </si>
  <si>
    <t>Galion City SD</t>
  </si>
  <si>
    <t>Gallipolis City SD</t>
  </si>
  <si>
    <t>Garfield Heights City SD</t>
  </si>
  <si>
    <t>Geneva Area City SD</t>
  </si>
  <si>
    <t>Girard City SD</t>
  </si>
  <si>
    <t>Grandview Heights City SD</t>
  </si>
  <si>
    <t>Winton Woods City SD</t>
  </si>
  <si>
    <t>Greenville City SD</t>
  </si>
  <si>
    <t>Hamilton City SD</t>
  </si>
  <si>
    <t>Heath City SD</t>
  </si>
  <si>
    <t>Hillsboro City SD</t>
  </si>
  <si>
    <t>Huron City SD</t>
  </si>
  <si>
    <t>Ironton City SD</t>
  </si>
  <si>
    <t>Jackson City SD</t>
  </si>
  <si>
    <t>Kent City SD</t>
  </si>
  <si>
    <t>Kenton City SD</t>
  </si>
  <si>
    <t>Kettering City SD</t>
  </si>
  <si>
    <t>Lakewood City SD</t>
  </si>
  <si>
    <t>Lancaster City SD</t>
  </si>
  <si>
    <t>Lebanon City SD</t>
  </si>
  <si>
    <t>Lima City SD</t>
  </si>
  <si>
    <t>Lockland City SD</t>
  </si>
  <si>
    <t>Logan-Hocking Local SD</t>
  </si>
  <si>
    <t>London City SD</t>
  </si>
  <si>
    <t>Lorain City SD</t>
  </si>
  <si>
    <t>Loveland City SD</t>
  </si>
  <si>
    <t>Madeira City SD</t>
  </si>
  <si>
    <t>Mansfield City SD</t>
  </si>
  <si>
    <t>Maple Heights City SD</t>
  </si>
  <si>
    <t>Mariemont City SD</t>
  </si>
  <si>
    <t>Marietta City SD</t>
  </si>
  <si>
    <t>Marion City SD</t>
  </si>
  <si>
    <t>Martins Ferry City SD</t>
  </si>
  <si>
    <t>Massillon City SD</t>
  </si>
  <si>
    <t>Maumee City SD</t>
  </si>
  <si>
    <t>Mayfield City SD</t>
  </si>
  <si>
    <t>Medina City SD</t>
  </si>
  <si>
    <t>Miamisburg City SD</t>
  </si>
  <si>
    <t>Middletown City SD</t>
  </si>
  <si>
    <t>Mount Healthy City SD</t>
  </si>
  <si>
    <t>Mount Vernon City SD</t>
  </si>
  <si>
    <t>Napoleon City SD</t>
  </si>
  <si>
    <t>Nelsonville-York City SD</t>
  </si>
  <si>
    <t>Newark City SD</t>
  </si>
  <si>
    <t>New Boston Local SD</t>
  </si>
  <si>
    <t>New Lexington City SD</t>
  </si>
  <si>
    <t>New Philadelphia City SD</t>
  </si>
  <si>
    <t>Niles City SD</t>
  </si>
  <si>
    <t>North Canton City SD</t>
  </si>
  <si>
    <t>North College Hill City SD</t>
  </si>
  <si>
    <t>North Olmsted City SD</t>
  </si>
  <si>
    <t>North Ridgeville City SD</t>
  </si>
  <si>
    <t>North Royalton City SD</t>
  </si>
  <si>
    <t>Norton City SD</t>
  </si>
  <si>
    <t>Norwalk City SD</t>
  </si>
  <si>
    <t>Norwood City SD</t>
  </si>
  <si>
    <t>Oakwood City SD</t>
  </si>
  <si>
    <t>Oberlin City SD</t>
  </si>
  <si>
    <t>Oregon City SD</t>
  </si>
  <si>
    <t>Orrville City SD</t>
  </si>
  <si>
    <t>Painsville City Local SD</t>
  </si>
  <si>
    <t>Parma City SD</t>
  </si>
  <si>
    <t>Piqua City SD</t>
  </si>
  <si>
    <t>Port Clinton City SD</t>
  </si>
  <si>
    <t>Portsmouth City SD</t>
  </si>
  <si>
    <t>Princeton City SD</t>
  </si>
  <si>
    <t>Ravenna City SD</t>
  </si>
  <si>
    <t>Reading Community City SD</t>
  </si>
  <si>
    <t>Rocky River City SD</t>
  </si>
  <si>
    <t>St Bernard-Elmwood Place Cit</t>
  </si>
  <si>
    <t>St Marys City SD</t>
  </si>
  <si>
    <t>Salem City SD</t>
  </si>
  <si>
    <t>Sandusky City SD</t>
  </si>
  <si>
    <t>Shaker Heights City SD</t>
  </si>
  <si>
    <t>Sheffield-Sheffield Lake Cit</t>
  </si>
  <si>
    <t>Shelby City SD</t>
  </si>
  <si>
    <t>Sidney City SD</t>
  </si>
  <si>
    <t>South Euclid-Lyndhurst City</t>
  </si>
  <si>
    <t>South-Western City SD</t>
  </si>
  <si>
    <t>Springfield City SD</t>
  </si>
  <si>
    <t>Steubenville City SD</t>
  </si>
  <si>
    <t>Stow-Munroe Falls City SD</t>
  </si>
  <si>
    <t>Strongsville City SD</t>
  </si>
  <si>
    <t>Struthers City SD</t>
  </si>
  <si>
    <t>Sycamore Community City SD</t>
  </si>
  <si>
    <t>Sylvania City SD</t>
  </si>
  <si>
    <t>Tallmadge City SD</t>
  </si>
  <si>
    <t>Tiffin City SD</t>
  </si>
  <si>
    <t>Toledo City SD</t>
  </si>
  <si>
    <t>Toronto City SD</t>
  </si>
  <si>
    <t>Troy City SD</t>
  </si>
  <si>
    <t>Upper Arlington City SD</t>
  </si>
  <si>
    <t>Urbana City SD</t>
  </si>
  <si>
    <t>Vandalia-Butler City SD</t>
  </si>
  <si>
    <t>Van Wert City SD</t>
  </si>
  <si>
    <t>Wadsworth City SD</t>
  </si>
  <si>
    <t>Wapakoneta City SD</t>
  </si>
  <si>
    <t>Warren City SD</t>
  </si>
  <si>
    <t>Warrensville Heights City SD</t>
  </si>
  <si>
    <t>Washington Court House City</t>
  </si>
  <si>
    <t>Wellston City SD</t>
  </si>
  <si>
    <t>Wellsville Local SD</t>
  </si>
  <si>
    <t>Westerville City SD</t>
  </si>
  <si>
    <t>West Carrollton City SD</t>
  </si>
  <si>
    <t>Westlake City SD</t>
  </si>
  <si>
    <t>Whitehall City SD</t>
  </si>
  <si>
    <t>Wickliffe City SD</t>
  </si>
  <si>
    <t>Willard City SD</t>
  </si>
  <si>
    <t>Willoughby-Eastlake City SD</t>
  </si>
  <si>
    <t>Wilmington City SD</t>
  </si>
  <si>
    <t>Wooster City SD</t>
  </si>
  <si>
    <t>Worthington City SD</t>
  </si>
  <si>
    <t>Wyoming City SD</t>
  </si>
  <si>
    <t>Xenia Community City SD</t>
  </si>
  <si>
    <t>Youngstown City SD</t>
  </si>
  <si>
    <t>Zanesville City SD</t>
  </si>
  <si>
    <t>Ada Ex Vill SD</t>
  </si>
  <si>
    <t>Amherst Ex Vill SD</t>
  </si>
  <si>
    <t>Barnesville Ex Vill SD</t>
  </si>
  <si>
    <t>Bluffton Ex Vill SD</t>
  </si>
  <si>
    <t>Bradford Ex Vill SD</t>
  </si>
  <si>
    <t>Bridgeport Ex Vill SD</t>
  </si>
  <si>
    <t>Harrison Hills City SD</t>
  </si>
  <si>
    <t>Caldwell Ex Vill SD</t>
  </si>
  <si>
    <t>Carey Ex Vill SD</t>
  </si>
  <si>
    <t>Carrollton Ex Vill SD</t>
  </si>
  <si>
    <t>Chagrin Falls Ex Vill SD</t>
  </si>
  <si>
    <t>Chesapeake Union Ex Vill SD</t>
  </si>
  <si>
    <t>Clyde-Green Springs Ex Vill</t>
  </si>
  <si>
    <t>Coldwater Ex Vill SD</t>
  </si>
  <si>
    <t>Columbiana Ex Vill SD</t>
  </si>
  <si>
    <t>Covington Ex Vill SD</t>
  </si>
  <si>
    <t>Crestline Ex Vill SD</t>
  </si>
  <si>
    <t>Crooksville Ex Vill SD</t>
  </si>
  <si>
    <t>Fairport Harbor Ex Vill SD</t>
  </si>
  <si>
    <t>Georgetown Ex Vill SD</t>
  </si>
  <si>
    <t>Gibsonburg Ex Vill SD</t>
  </si>
  <si>
    <t>Granville Ex Vill SD</t>
  </si>
  <si>
    <t>Greenfield Ex Vill SD</t>
  </si>
  <si>
    <t>Hicksville Ex Vill SD</t>
  </si>
  <si>
    <t>Hubbard Ex Vill SD</t>
  </si>
  <si>
    <t>Indian Hill Ex Vill SD</t>
  </si>
  <si>
    <t>Leetonia Ex Vill SD</t>
  </si>
  <si>
    <t>Lisbon Ex Vill SD</t>
  </si>
  <si>
    <t>Loudonville-Perrysville Ex V</t>
  </si>
  <si>
    <t>Marysville Ex Vill SD</t>
  </si>
  <si>
    <t>Mechanicsburg Ex Vill SD</t>
  </si>
  <si>
    <t>Mentor Ex Vill SD</t>
  </si>
  <si>
    <t>Milford Ex Vill SD</t>
  </si>
  <si>
    <t>Milton-Union Ex Vill SD</t>
  </si>
  <si>
    <t>Montpelier Ex Vill SD</t>
  </si>
  <si>
    <t>Mount Gilead Ex Vill SD</t>
  </si>
  <si>
    <t>Newcomerstown Ex Vill SD</t>
  </si>
  <si>
    <t>New Richmond Ex Vill SD</t>
  </si>
  <si>
    <t>Newton Falls Ex Vill SD</t>
  </si>
  <si>
    <t>Paulding Ex Vill SD</t>
  </si>
  <si>
    <t>Perrysburg Ex Vill SD</t>
  </si>
  <si>
    <t>Rittman Ex Vill SD</t>
  </si>
  <si>
    <t>Rossford Ex Vill SD</t>
  </si>
  <si>
    <t>Tipp City Ex Vill SD</t>
  </si>
  <si>
    <t>Upper Sandusky Ex Vill SD</t>
  </si>
  <si>
    <t>Versailles Ex Vill SD</t>
  </si>
  <si>
    <t>Wauseon Ex Vill SD</t>
  </si>
  <si>
    <t>Wellington Ex Vill SD</t>
  </si>
  <si>
    <t>Windham Ex Vill SD</t>
  </si>
  <si>
    <t>Yellow Springs Ex Vill SD</t>
  </si>
  <si>
    <t>Allen East Local SD</t>
  </si>
  <si>
    <t>Bath Local SD</t>
  </si>
  <si>
    <t>Elida Local SD</t>
  </si>
  <si>
    <t>Perry Local SD</t>
  </si>
  <si>
    <t>Shawnee Local SD</t>
  </si>
  <si>
    <t>Spencerville Local SD</t>
  </si>
  <si>
    <t>Hillsdale Local SD</t>
  </si>
  <si>
    <t>Mapleton Local SD</t>
  </si>
  <si>
    <t>Buckeye Local SD</t>
  </si>
  <si>
    <t>Grand Valley Local SD</t>
  </si>
  <si>
    <t>Jefferson Area Local SD</t>
  </si>
  <si>
    <t>Pymatuning Valley Local SD</t>
  </si>
  <si>
    <t>Alexander Local SD</t>
  </si>
  <si>
    <t>Federal Hocking Local SD</t>
  </si>
  <si>
    <t>Trimble Local SD</t>
  </si>
  <si>
    <t>Minster Local SD</t>
  </si>
  <si>
    <t>New Bremen Local SD</t>
  </si>
  <si>
    <t>New Knoxville Local SD</t>
  </si>
  <si>
    <t>Waynesfield-Goshen Local SD</t>
  </si>
  <si>
    <t>St Clairsville-Richland City</t>
  </si>
  <si>
    <t>Shadyside Local SD</t>
  </si>
  <si>
    <t>Union Local SD</t>
  </si>
  <si>
    <t>Eastern Local SD</t>
  </si>
  <si>
    <t>Fayetteville-Perry Local SD</t>
  </si>
  <si>
    <t>Western Brown Local SD</t>
  </si>
  <si>
    <t>Ripley-Union-Lewis Local SD</t>
  </si>
  <si>
    <t>Edgewood City SD</t>
  </si>
  <si>
    <t>Fairfield City SD</t>
  </si>
  <si>
    <t>Lakota Local SD</t>
  </si>
  <si>
    <t>Madison Local SD</t>
  </si>
  <si>
    <t>New Miami Local SD</t>
  </si>
  <si>
    <t>Ross Local SD</t>
  </si>
  <si>
    <t>Talawanda City SD</t>
  </si>
  <si>
    <t>Brown Local SD</t>
  </si>
  <si>
    <t>Graham Local SD</t>
  </si>
  <si>
    <t>Triad Local SD</t>
  </si>
  <si>
    <t>West Liberty-Salem Local SD</t>
  </si>
  <si>
    <t>Greenon Local SD</t>
  </si>
  <si>
    <t>Tecumseh Local SD</t>
  </si>
  <si>
    <t>Northeastern Local SD</t>
  </si>
  <si>
    <t>Northwestern Local SD</t>
  </si>
  <si>
    <t>Southeastern Local SD</t>
  </si>
  <si>
    <t>Clark-Shawnee Local SD</t>
  </si>
  <si>
    <t>Batavia Local SD</t>
  </si>
  <si>
    <t>Bethel-Tate Local SD</t>
  </si>
  <si>
    <t>Clermont-Northeastern Local</t>
  </si>
  <si>
    <t>Felicity-Franklin Local SD</t>
  </si>
  <si>
    <t>Goshen Local SD</t>
  </si>
  <si>
    <t>West Clermont Local SD</t>
  </si>
  <si>
    <t>Williamsburg Local SD</t>
  </si>
  <si>
    <t>Blanchester Local SD</t>
  </si>
  <si>
    <t>Clinton-Massie Local SD</t>
  </si>
  <si>
    <t>East Clinton Local SD</t>
  </si>
  <si>
    <t>Beaver Local SD</t>
  </si>
  <si>
    <t>Crestview Local SD</t>
  </si>
  <si>
    <t>Southern Local SD</t>
  </si>
  <si>
    <t>United Local SD</t>
  </si>
  <si>
    <t>Ridgewood Local SD</t>
  </si>
  <si>
    <t>River View Local SD</t>
  </si>
  <si>
    <t>Buckeye Central Local SD</t>
  </si>
  <si>
    <t>Colonel Crawford Local SD</t>
  </si>
  <si>
    <t>Wynford Local SD</t>
  </si>
  <si>
    <t>Cuyahoga Heights Local SD</t>
  </si>
  <si>
    <t>Independence Local SD</t>
  </si>
  <si>
    <t>Olmsted Falls City SD</t>
  </si>
  <si>
    <t>Orange City SD</t>
  </si>
  <si>
    <t>Richmond Heights Local SD</t>
  </si>
  <si>
    <t>Solon City SD</t>
  </si>
  <si>
    <t>Ansonia Local SD</t>
  </si>
  <si>
    <t>Arcanum Butler Local SD</t>
  </si>
  <si>
    <t>Franklin-Monroe Local SD</t>
  </si>
  <si>
    <t>Mississinawa Valley Local SD</t>
  </si>
  <si>
    <t>Tri-Village Local SD</t>
  </si>
  <si>
    <t>Ayersville Local SD</t>
  </si>
  <si>
    <t>Central Local SD</t>
  </si>
  <si>
    <t>Big Walnut Local SD</t>
  </si>
  <si>
    <t>Buckeye Valley Local SD</t>
  </si>
  <si>
    <t>Olentangy Local SD</t>
  </si>
  <si>
    <t>Edison Local SD</t>
  </si>
  <si>
    <t>Kelleys Island Local SD</t>
  </si>
  <si>
    <t>Margaretta Local SD</t>
  </si>
  <si>
    <t>Perkins Local SD</t>
  </si>
  <si>
    <t>Vermilion Local SD</t>
  </si>
  <si>
    <t>Amanda-Clearcreek Local SD</t>
  </si>
  <si>
    <t>Berne Union Local SD</t>
  </si>
  <si>
    <t>Bloom Carroll Local SD</t>
  </si>
  <si>
    <t>Fairfield Union Local SD</t>
  </si>
  <si>
    <t>Liberty Union-Thurston Local</t>
  </si>
  <si>
    <t>Pickerington Local SD</t>
  </si>
  <si>
    <t>Walnut Township Local SD</t>
  </si>
  <si>
    <t>Miami Trace Local SD</t>
  </si>
  <si>
    <t>Canal Winchester Local SD</t>
  </si>
  <si>
    <t>Hamilton Local SD</t>
  </si>
  <si>
    <t>Gahanna-Jefferson City SD</t>
  </si>
  <si>
    <t>Groveport Madison Local SD</t>
  </si>
  <si>
    <t>New Albany-Plain Local SD</t>
  </si>
  <si>
    <t>Reynoldsburg City SD</t>
  </si>
  <si>
    <t>Hilliard City SD</t>
  </si>
  <si>
    <t>Dublin City SD</t>
  </si>
  <si>
    <t>Archbold-Area Local SD</t>
  </si>
  <si>
    <t>Evergreen Local SD</t>
  </si>
  <si>
    <t>Fayette Local SD</t>
  </si>
  <si>
    <t>Pettisville Local SD</t>
  </si>
  <si>
    <t>Pike-Delta-York Local SD</t>
  </si>
  <si>
    <t>Swanton Local SD</t>
  </si>
  <si>
    <t>Berkshire Local SD</t>
  </si>
  <si>
    <t>Cardinal Local SD</t>
  </si>
  <si>
    <t>Chardon Local SD</t>
  </si>
  <si>
    <t>Kenston Local SD</t>
  </si>
  <si>
    <t>Newbury Local SD</t>
  </si>
  <si>
    <t>West Geauga Local SD</t>
  </si>
  <si>
    <t>Beavercreek City SD</t>
  </si>
  <si>
    <t>Cedar Cliff Local SD</t>
  </si>
  <si>
    <t>Greeneview Local SD</t>
  </si>
  <si>
    <t>Sugarcreek Local SD</t>
  </si>
  <si>
    <t>Rolling Hills Local SD</t>
  </si>
  <si>
    <t>Finneytown Local SD</t>
  </si>
  <si>
    <t>Forest Hills Local SD</t>
  </si>
  <si>
    <t>Northwest Local SD</t>
  </si>
  <si>
    <t>Oak Hills Local SD</t>
  </si>
  <si>
    <t>Southwest Local SD</t>
  </si>
  <si>
    <t>Three Rivers Local SD</t>
  </si>
  <si>
    <t>Arcadia Local SD</t>
  </si>
  <si>
    <t>Arlington Local SD</t>
  </si>
  <si>
    <t>Cory-Rawson Local SD</t>
  </si>
  <si>
    <t>Liberty Benton Local SD</t>
  </si>
  <si>
    <t>McComb Local SD</t>
  </si>
  <si>
    <t>Van Buren Local SD</t>
  </si>
  <si>
    <t>Vanlue Local SD</t>
  </si>
  <si>
    <t>Hardin Northern Local SD</t>
  </si>
  <si>
    <t>Ridgemont Local SD</t>
  </si>
  <si>
    <t>Riverdale Local SD</t>
  </si>
  <si>
    <t>Upper Scioto Valley Local SD</t>
  </si>
  <si>
    <t>Conotton Valley Union Local</t>
  </si>
  <si>
    <t>Holgate Local SD</t>
  </si>
  <si>
    <t>Liberty Center Local SD</t>
  </si>
  <si>
    <t>Patrick Henry Local SD</t>
  </si>
  <si>
    <t>Bright Local SD</t>
  </si>
  <si>
    <t>Fairfield Local SD</t>
  </si>
  <si>
    <t>Lynchburg-Clay Local SD</t>
  </si>
  <si>
    <t>East Holmes Local SD</t>
  </si>
  <si>
    <t>West Holmes Local SD</t>
  </si>
  <si>
    <t>Monroeville Local SD</t>
  </si>
  <si>
    <t>New London Local SD</t>
  </si>
  <si>
    <t>South Central Local SD</t>
  </si>
  <si>
    <t>Western Reserve Local SD</t>
  </si>
  <si>
    <t>Oak Hill Union Local SD</t>
  </si>
  <si>
    <t>Indian Creek Local SD</t>
  </si>
  <si>
    <t>Centerburg Local SD</t>
  </si>
  <si>
    <t>Danville Local SD</t>
  </si>
  <si>
    <t>East Knox Local SD</t>
  </si>
  <si>
    <t>Fredericktown Local SD</t>
  </si>
  <si>
    <t>Kirtland Local SD</t>
  </si>
  <si>
    <t>Riverside Local SD</t>
  </si>
  <si>
    <t>Dawson-Bryant Local SD</t>
  </si>
  <si>
    <t>Fairland Local SD</t>
  </si>
  <si>
    <t>Rock Hill Local SD</t>
  </si>
  <si>
    <t>South Point Local SD</t>
  </si>
  <si>
    <t>Symmes Valley Local SD</t>
  </si>
  <si>
    <t>Johnstown-Monroe Local SD</t>
  </si>
  <si>
    <t>Lakewood Local SD</t>
  </si>
  <si>
    <t>Licking Heights Local SD</t>
  </si>
  <si>
    <t>Licking Valley Local SD</t>
  </si>
  <si>
    <t>North Fork Local SD</t>
  </si>
  <si>
    <t>Northridge Local SD</t>
  </si>
  <si>
    <t>Southwest Licking Local SD</t>
  </si>
  <si>
    <t>Benjamin Logan Local SD</t>
  </si>
  <si>
    <t>Indian Lake Local SD</t>
  </si>
  <si>
    <t>Avon Local SD</t>
  </si>
  <si>
    <t>Avon Lake City SD</t>
  </si>
  <si>
    <t>Clearview Local SD</t>
  </si>
  <si>
    <t>Columbia Local SD</t>
  </si>
  <si>
    <t>Firelands Local SD</t>
  </si>
  <si>
    <t>Keystone Local SD</t>
  </si>
  <si>
    <t>Midview Local SD</t>
  </si>
  <si>
    <t>Anthony Wayne Local SD</t>
  </si>
  <si>
    <t>Ottawa Hills Local SD</t>
  </si>
  <si>
    <t>Springfield Local SD</t>
  </si>
  <si>
    <t>Washington Local SD</t>
  </si>
  <si>
    <t>Jefferson Local SD</t>
  </si>
  <si>
    <t>Jonathan Alder Local SD</t>
  </si>
  <si>
    <t>Madison-Plains Local SD</t>
  </si>
  <si>
    <t>Austintown Local SD</t>
  </si>
  <si>
    <t>Boardman Local SD</t>
  </si>
  <si>
    <t>Canfield Local SD</t>
  </si>
  <si>
    <t>Jackson-Milton Local SD</t>
  </si>
  <si>
    <t>Lowellville Local SD</t>
  </si>
  <si>
    <t>Poland Local SD</t>
  </si>
  <si>
    <t>Sebring Local SD</t>
  </si>
  <si>
    <t>South Range Local SD</t>
  </si>
  <si>
    <t>West Branch Local SD</t>
  </si>
  <si>
    <t>Elgin Local SD</t>
  </si>
  <si>
    <t>Pleasant Local SD</t>
  </si>
  <si>
    <t>Ridgedale Local SD</t>
  </si>
  <si>
    <t>River Valley Local SD</t>
  </si>
  <si>
    <t>Black River Local SD</t>
  </si>
  <si>
    <t>Cloverleaf Local SD</t>
  </si>
  <si>
    <t>Highland Local SD</t>
  </si>
  <si>
    <t>Meigs Local SD</t>
  </si>
  <si>
    <t>Marion Local SD</t>
  </si>
  <si>
    <t>Parkway Local SD</t>
  </si>
  <si>
    <t>St Henry Consolidated Local</t>
  </si>
  <si>
    <t>Fort Recovery Local SD</t>
  </si>
  <si>
    <t>Bethel Local SD</t>
  </si>
  <si>
    <t>Miami East Local SD</t>
  </si>
  <si>
    <t>Newton Local SD</t>
  </si>
  <si>
    <t>Switzerland Of Ohio Local SD</t>
  </si>
  <si>
    <t>Brookville Local SD</t>
  </si>
  <si>
    <t>Jefferson Township Local SD</t>
  </si>
  <si>
    <t>Trotwood-Madison City SD</t>
  </si>
  <si>
    <t>Mad River Local SD</t>
  </si>
  <si>
    <t>New Lebanon Local SD</t>
  </si>
  <si>
    <t>Northmont City SD</t>
  </si>
  <si>
    <t>Valley View Local SD</t>
  </si>
  <si>
    <t>Huber Heights City SD</t>
  </si>
  <si>
    <t>Morgan Local SD</t>
  </si>
  <si>
    <t>Cardington-Lincoln Local SD</t>
  </si>
  <si>
    <t>Northmor Local SD</t>
  </si>
  <si>
    <t>East Muskingum Local SD</t>
  </si>
  <si>
    <t>Franklin Local SD</t>
  </si>
  <si>
    <t>Maysville Local SD</t>
  </si>
  <si>
    <t>Tri-Valley Local SD</t>
  </si>
  <si>
    <t>West Muskingum Local SD</t>
  </si>
  <si>
    <t>Noble Local SD</t>
  </si>
  <si>
    <t>Benton Carroll Salem Local S</t>
  </si>
  <si>
    <t>Danbury Local SD</t>
  </si>
  <si>
    <t>Genoa Area Local SD</t>
  </si>
  <si>
    <t>Middle Bass Local SD</t>
  </si>
  <si>
    <t>North Bass Local SD</t>
  </si>
  <si>
    <t>Put-In-Bay Local SD</t>
  </si>
  <si>
    <t>Antwerp Local SD</t>
  </si>
  <si>
    <t>Wayne Trace Local SD</t>
  </si>
  <si>
    <t>Northern Local SD</t>
  </si>
  <si>
    <t>Logan Elm Local SD</t>
  </si>
  <si>
    <t>Teays Valley Local SD</t>
  </si>
  <si>
    <t>Westfall Local SD</t>
  </si>
  <si>
    <t>Scioto Valley Local SD</t>
  </si>
  <si>
    <t>Waverly City SD</t>
  </si>
  <si>
    <t>Western Local SD</t>
  </si>
  <si>
    <t>Aurora City SD</t>
  </si>
  <si>
    <t>Crestwood Local SD</t>
  </si>
  <si>
    <t>Field Local SD</t>
  </si>
  <si>
    <t>James A Garfield Local SD</t>
  </si>
  <si>
    <t>Rootstown Local SD</t>
  </si>
  <si>
    <t>Southeast Local SD</t>
  </si>
  <si>
    <t>Streetsboro City SD</t>
  </si>
  <si>
    <t>Waterloo Local SD</t>
  </si>
  <si>
    <t>National Trail Local SD</t>
  </si>
  <si>
    <t>Preble-Shawnee Local SD</t>
  </si>
  <si>
    <t>Twin Valley Community Local</t>
  </si>
  <si>
    <t>Columbus Grove Local SD</t>
  </si>
  <si>
    <t>Continental Local SD</t>
  </si>
  <si>
    <t>Jennings Local SD</t>
  </si>
  <si>
    <t>Kalida Local SD</t>
  </si>
  <si>
    <t>Leipsic Local SD</t>
  </si>
  <si>
    <t>Miller City-New Cleveland Lo</t>
  </si>
  <si>
    <t>Ottawa-Glandorf Local SD</t>
  </si>
  <si>
    <t>Ottoville Local SD</t>
  </si>
  <si>
    <t>Pandora-Gilboa Local SD</t>
  </si>
  <si>
    <t>Clear Fork Valley Local SD</t>
  </si>
  <si>
    <t>Lexington Local SD</t>
  </si>
  <si>
    <t>Lucas Local SD</t>
  </si>
  <si>
    <t>Plymouth-Shiloh Local SD</t>
  </si>
  <si>
    <t>Ontario Local SD</t>
  </si>
  <si>
    <t>Adena Local SD</t>
  </si>
  <si>
    <t>Huntington Local SD</t>
  </si>
  <si>
    <t>Paint Valley Local SD</t>
  </si>
  <si>
    <t>Union Scioto Local SD</t>
  </si>
  <si>
    <t>Zane Trace Local SD</t>
  </si>
  <si>
    <t>Woodmore Local SD</t>
  </si>
  <si>
    <t>Bloom-Vernon Local SD</t>
  </si>
  <si>
    <t>Clay Local SD</t>
  </si>
  <si>
    <t>Green Local SD</t>
  </si>
  <si>
    <t>Minford Local SD</t>
  </si>
  <si>
    <t>Valley Local SD</t>
  </si>
  <si>
    <t>Washington-Nile Local SD</t>
  </si>
  <si>
    <t>Wheelersburg Local SD</t>
  </si>
  <si>
    <t>Seneca East Local SD</t>
  </si>
  <si>
    <t>Hopewell-Loudon Local SD</t>
  </si>
  <si>
    <t>New Riegel Local SD</t>
  </si>
  <si>
    <t>Old Fort Local SD</t>
  </si>
  <si>
    <t>Anna Local SD</t>
  </si>
  <si>
    <t>Botkins Local SD</t>
  </si>
  <si>
    <t>Fairlawn Local SD</t>
  </si>
  <si>
    <t>Fort Loramie Local SD</t>
  </si>
  <si>
    <t>Hardin-Houston Local SD</t>
  </si>
  <si>
    <t>Jackson Center Local SD</t>
  </si>
  <si>
    <t>Russia Local SD</t>
  </si>
  <si>
    <t>Canton Local SD</t>
  </si>
  <si>
    <t>Fairless Local SD</t>
  </si>
  <si>
    <t>Jackson Local SD</t>
  </si>
  <si>
    <t>Lake Local SD</t>
  </si>
  <si>
    <t>Louisville City SD</t>
  </si>
  <si>
    <t>Marlington Local SD</t>
  </si>
  <si>
    <t>Minerva Local SD</t>
  </si>
  <si>
    <t>Osnaburg Local SD</t>
  </si>
  <si>
    <t>Plain Local SD</t>
  </si>
  <si>
    <t>Sandy Valley Local SD</t>
  </si>
  <si>
    <t>Tuslaw Local SD</t>
  </si>
  <si>
    <t>Woodridge Local SD</t>
  </si>
  <si>
    <t>Copley-Fairlawn City SD</t>
  </si>
  <si>
    <t>Coventry Local SD</t>
  </si>
  <si>
    <t>Hudson City SD</t>
  </si>
  <si>
    <t>Mogadore Local SD</t>
  </si>
  <si>
    <t>Nordonia Hills City SD</t>
  </si>
  <si>
    <t>Revere Local SD</t>
  </si>
  <si>
    <t>Twinsburg City SD</t>
  </si>
  <si>
    <t>Bloomfield-Mespo Local SD</t>
  </si>
  <si>
    <t>Bristol Local SD</t>
  </si>
  <si>
    <t>Brookfield Local SD</t>
  </si>
  <si>
    <t>Champion Local SD</t>
  </si>
  <si>
    <t>Mathews Local SD</t>
  </si>
  <si>
    <t>Howland Local SD</t>
  </si>
  <si>
    <t>Joseph Badger Local SD</t>
  </si>
  <si>
    <t>Lakeview Local SD</t>
  </si>
  <si>
    <t>Liberty Local SD</t>
  </si>
  <si>
    <t>Lordstown Local SD</t>
  </si>
  <si>
    <t>Maplewood Local SD</t>
  </si>
  <si>
    <t>McDonald Local SD</t>
  </si>
  <si>
    <t>Southington Local SD</t>
  </si>
  <si>
    <t>La Brae Local SD</t>
  </si>
  <si>
    <t>Weathersfield Local SD</t>
  </si>
  <si>
    <t>Garaway Local SD</t>
  </si>
  <si>
    <t>Indian Valley Local SD</t>
  </si>
  <si>
    <t>Strasburg-Franklin Local SD</t>
  </si>
  <si>
    <t>Tuscarawas Valley Local SD</t>
  </si>
  <si>
    <t>Fairbanks Local SD</t>
  </si>
  <si>
    <t>North Union Local SD</t>
  </si>
  <si>
    <t>Lincolnview Local SD</t>
  </si>
  <si>
    <t>Vinton County Local SD</t>
  </si>
  <si>
    <t>Carlisle Local SD</t>
  </si>
  <si>
    <t>Springboro Community City SD</t>
  </si>
  <si>
    <t>Kings Local SD</t>
  </si>
  <si>
    <t>Little Miami Local SD</t>
  </si>
  <si>
    <t>Mason City SD</t>
  </si>
  <si>
    <t>Wayne Local SD</t>
  </si>
  <si>
    <t>Fort Frye Local SD</t>
  </si>
  <si>
    <t>Frontier Local SD</t>
  </si>
  <si>
    <t>Warren Local SD</t>
  </si>
  <si>
    <t>Wolf Creek Local SD</t>
  </si>
  <si>
    <t>Chippewa Local SD</t>
  </si>
  <si>
    <t>Dalton Local SD</t>
  </si>
  <si>
    <t>Norwayne Local SD</t>
  </si>
  <si>
    <t>Triway Local SD</t>
  </si>
  <si>
    <t>Edgerton Local SD</t>
  </si>
  <si>
    <t>Edon-Northwest Local SD</t>
  </si>
  <si>
    <t>Millcreek-West Unity Local S</t>
  </si>
  <si>
    <t>North Central Local SD</t>
  </si>
  <si>
    <t>Stryker Local SD</t>
  </si>
  <si>
    <t>Eastwood Local SD</t>
  </si>
  <si>
    <t>Elmwood Local SD</t>
  </si>
  <si>
    <t>North Baltimore Local SD</t>
  </si>
  <si>
    <t>Northwood Local SD</t>
  </si>
  <si>
    <t>Otsego Local SD</t>
  </si>
  <si>
    <t>Mohawk Local SD</t>
  </si>
  <si>
    <t>Ohio Valley Local SD</t>
  </si>
  <si>
    <t>College Corner Local SD</t>
  </si>
  <si>
    <t>Gallia County Local SD</t>
  </si>
  <si>
    <t>East Guernsey Local SD</t>
  </si>
  <si>
    <t>Tri-County North Local SD</t>
  </si>
  <si>
    <t>Monroe Local SD</t>
  </si>
  <si>
    <t>Row Labels</t>
  </si>
  <si>
    <t>Grand Total</t>
  </si>
  <si>
    <t>Sum of total aid</t>
  </si>
  <si>
    <t>(blank)</t>
  </si>
  <si>
    <t>#N/A</t>
  </si>
  <si>
    <t>Paste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</si>
</sst>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0.0000000000"/>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font>
    <font>
      <sz val="18"/>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cellStyleXfs>
  <cellXfs count="27">
    <xf numFmtId="0" fontId="0" fillId="0" borderId="0" xfId="0"/>
    <xf numFmtId="4" fontId="0" fillId="0" borderId="0" xfId="0" applyNumberFormat="1"/>
    <xf numFmtId="39" fontId="0" fillId="0" borderId="0" xfId="0" applyNumberFormat="1"/>
    <xf numFmtId="43" fontId="0" fillId="0" borderId="0" xfId="42" applyFont="1"/>
    <xf numFmtId="43" fontId="0" fillId="0" borderId="0" xfId="0" applyNumberFormat="1"/>
    <xf numFmtId="0" fontId="0" fillId="0" borderId="0" xfId="0" applyFill="1"/>
    <xf numFmtId="0" fontId="0" fillId="0" borderId="0" xfId="0" applyFont="1"/>
    <xf numFmtId="0" fontId="0" fillId="0" borderId="0" xfId="0" applyFont="1" applyFill="1"/>
    <xf numFmtId="0" fontId="19" fillId="0" borderId="0" xfId="0" applyFont="1"/>
    <xf numFmtId="0" fontId="13" fillId="33" borderId="10" xfId="0" applyFont="1" applyFill="1" applyBorder="1" applyAlignment="1">
      <alignment horizontal="center" vertical="center" wrapText="1"/>
    </xf>
    <xf numFmtId="0" fontId="13" fillId="33" borderId="0" xfId="0" applyFont="1" applyFill="1" applyBorder="1" applyAlignment="1">
      <alignment horizontal="center" vertical="center" wrapText="1"/>
    </xf>
    <xf numFmtId="44" fontId="0" fillId="0" borderId="0" xfId="43" applyFont="1" applyAlignment="1">
      <alignment vertical="center"/>
    </xf>
    <xf numFmtId="44" fontId="0" fillId="0" borderId="0" xfId="0" applyNumberFormat="1" applyAlignment="1">
      <alignment vertical="center"/>
    </xf>
    <xf numFmtId="0" fontId="0" fillId="0" borderId="0" xfId="0" applyBorder="1"/>
    <xf numFmtId="0" fontId="0" fillId="0" borderId="0" xfId="0" applyFont="1" applyAlignment="1">
      <alignment vertical="center"/>
    </xf>
    <xf numFmtId="0" fontId="0" fillId="0" borderId="0" xfId="0" applyFont="1" applyBorder="1"/>
    <xf numFmtId="0" fontId="18" fillId="0" borderId="0" xfId="0" applyFont="1" applyBorder="1"/>
    <xf numFmtId="4" fontId="1" fillId="0" borderId="0" xfId="42" applyNumberFormat="1" applyFont="1"/>
    <xf numFmtId="164" fontId="0" fillId="0" borderId="0" xfId="0" applyNumberFormat="1" applyFont="1"/>
    <xf numFmtId="44" fontId="1" fillId="0" borderId="0" xfId="43" applyFont="1" applyBorder="1" applyAlignment="1">
      <alignment horizontal="center"/>
    </xf>
    <xf numFmtId="44" fontId="1" fillId="0" borderId="0" xfId="43" applyFont="1" applyBorder="1"/>
    <xf numFmtId="44" fontId="1" fillId="0" borderId="0" xfId="44" applyFont="1" applyBorder="1"/>
    <xf numFmtId="4" fontId="1" fillId="0" borderId="0" xfId="42" applyNumberFormat="1" applyFont="1" applyFill="1"/>
    <xf numFmtId="164" fontId="0" fillId="0" borderId="0" xfId="0" applyNumberFormat="1" applyFont="1" applyFill="1"/>
    <xf numFmtId="0" fontId="0" fillId="0" borderId="0" xfId="0" pivotButton="1"/>
    <xf numFmtId="0" fontId="0" fillId="0" borderId="0" xfId="0" applyAlignment="1">
      <alignment horizontal="left"/>
    </xf>
    <xf numFmtId="0" fontId="0" fillId="0" borderId="0" xfId="0" applyNumberFormat="1"/>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urrency" xfId="43" builtinId="4"/>
    <cellStyle name="Currency 2" xfId="4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2">
    <dxf>
      <numFmt numFmtId="4" formatCode="#,##0.00"/>
    </dxf>
    <dxf>
      <numFmt numFmtId="4" formatCode="#,##0.00"/>
    </dxf>
    <dxf>
      <numFmt numFmtId="7" formatCode="#,##0.00_);\(#,##0.00\)"/>
    </dxf>
    <dxf>
      <numFmt numFmtId="35" formatCode="_(* #,##0.00_);_(* \(#,##0.00\);_(* &quot;-&quot;??_);_(@_)"/>
    </dxf>
    <dxf>
      <numFmt numFmtId="7" formatCode="#,##0.00_);\(#,##0.00\)"/>
    </dxf>
    <dxf>
      <font>
        <b val="0"/>
        <i val="0"/>
        <strike val="0"/>
        <condense val="0"/>
        <extend val="0"/>
        <outline val="0"/>
        <shadow val="0"/>
        <u val="none"/>
        <vertAlign val="baseline"/>
        <sz val="11"/>
        <color theme="1"/>
        <name val="Calibri"/>
        <family val="2"/>
        <scheme val="minor"/>
      </font>
    </dxf>
    <dxf>
      <numFmt numFmtId="7" formatCode="#,##0.00_);\(#,##0.00\)"/>
    </dxf>
    <dxf>
      <font>
        <b val="0"/>
        <i val="0"/>
        <strike val="0"/>
        <condense val="0"/>
        <extend val="0"/>
        <outline val="0"/>
        <shadow val="0"/>
        <u val="none"/>
        <vertAlign val="baseline"/>
        <sz val="11"/>
        <color theme="1"/>
        <name val="Calibri"/>
        <family val="2"/>
        <scheme val="minor"/>
      </font>
    </dxf>
    <dxf>
      <numFmt numFmtId="7" formatCode="#,##0.00_);\(#,##0.00\)"/>
    </dxf>
    <dxf>
      <font>
        <b val="0"/>
        <i val="0"/>
        <strike val="0"/>
        <condense val="0"/>
        <extend val="0"/>
        <outline val="0"/>
        <shadow val="0"/>
        <u val="none"/>
        <vertAlign val="baseline"/>
        <sz val="11"/>
        <color theme="1"/>
        <name val="Calibri"/>
        <family val="2"/>
        <scheme val="minor"/>
      </font>
    </dxf>
    <dxf>
      <numFmt numFmtId="7" formatCode="#,##0.00_);\(#,##0.00\)"/>
    </dxf>
    <dxf>
      <font>
        <b val="0"/>
        <i val="0"/>
        <strike val="0"/>
        <condense val="0"/>
        <extend val="0"/>
        <outline val="0"/>
        <shadow val="0"/>
        <u val="none"/>
        <vertAlign val="baseline"/>
        <sz val="11"/>
        <color theme="1"/>
        <name val="Calibri"/>
        <family val="2"/>
        <scheme val="minor"/>
      </font>
    </dxf>
    <dxf>
      <numFmt numFmtId="7" formatCode="#,##0.00_);\(#,##0.00\)"/>
    </dxf>
    <dxf>
      <font>
        <b val="0"/>
        <i val="0"/>
        <strike val="0"/>
        <condense val="0"/>
        <extend val="0"/>
        <outline val="0"/>
        <shadow val="0"/>
        <u val="none"/>
        <vertAlign val="baseline"/>
        <sz val="11"/>
        <color theme="1"/>
        <name val="Calibri"/>
        <family val="2"/>
        <scheme val="minor"/>
      </font>
    </dxf>
    <dxf>
      <numFmt numFmtId="7" formatCode="#,##0.00_);\(#,##0.00\)"/>
    </dxf>
    <dxf>
      <font>
        <b val="0"/>
        <i val="0"/>
        <strike val="0"/>
        <condense val="0"/>
        <extend val="0"/>
        <outline val="0"/>
        <shadow val="0"/>
        <u val="none"/>
        <vertAlign val="baseline"/>
        <sz val="11"/>
        <color theme="1"/>
        <name val="Calibri"/>
        <family val="2"/>
        <scheme val="minor"/>
      </font>
    </dxf>
    <dxf>
      <numFmt numFmtId="7" formatCode="#,##0.00_);\(#,##0.00\)"/>
    </dxf>
    <dxf>
      <font>
        <b val="0"/>
        <i val="0"/>
        <strike val="0"/>
        <condense val="0"/>
        <extend val="0"/>
        <outline val="0"/>
        <shadow val="0"/>
        <u val="none"/>
        <vertAlign val="baseline"/>
        <sz val="11"/>
        <color theme="1"/>
        <name val="Calibri"/>
        <family val="2"/>
        <scheme val="minor"/>
      </font>
    </dxf>
    <dxf>
      <numFmt numFmtId="7" formatCode="#,##0.00_);\(#,##0.00\)"/>
    </dxf>
    <dxf>
      <font>
        <b val="0"/>
        <i val="0"/>
        <strike val="0"/>
        <condense val="0"/>
        <extend val="0"/>
        <outline val="0"/>
        <shadow val="0"/>
        <u val="none"/>
        <vertAlign val="baseline"/>
        <sz val="11"/>
        <color theme="1"/>
        <name val="Calibri"/>
        <family val="2"/>
        <scheme val="minor"/>
      </font>
    </dxf>
    <dxf>
      <numFmt numFmtId="7" formatCode="#,##0.00_);\(#,##0.00\)"/>
    </dxf>
    <dxf>
      <font>
        <b val="0"/>
        <i val="0"/>
        <strike val="0"/>
        <condense val="0"/>
        <extend val="0"/>
        <outline val="0"/>
        <shadow val="0"/>
        <u val="none"/>
        <vertAlign val="baseline"/>
        <sz val="11"/>
        <color theme="1"/>
        <name val="Calibri"/>
        <family val="2"/>
        <scheme val="minor"/>
      </font>
    </dxf>
    <dxf>
      <numFmt numFmtId="7" formatCode="#,##0.00_);\(#,##0.00\)"/>
    </dxf>
    <dxf>
      <font>
        <b val="0"/>
        <i val="0"/>
        <strike val="0"/>
        <condense val="0"/>
        <extend val="0"/>
        <outline val="0"/>
        <shadow val="0"/>
        <u val="none"/>
        <vertAlign val="baseline"/>
        <sz val="11"/>
        <color theme="1"/>
        <name val="Calibri"/>
        <family val="2"/>
        <scheme val="minor"/>
      </font>
    </dxf>
    <dxf>
      <numFmt numFmtId="7" formatCode="#,##0.00_);\(#,##0.00\)"/>
    </dxf>
    <dxf>
      <font>
        <b val="0"/>
        <i val="0"/>
        <strike val="0"/>
        <condense val="0"/>
        <extend val="0"/>
        <outline val="0"/>
        <shadow val="0"/>
        <u val="none"/>
        <vertAlign val="baseline"/>
        <sz val="11"/>
        <color theme="1"/>
        <name val="Calibri"/>
        <family val="2"/>
        <scheme val="minor"/>
      </font>
    </dxf>
    <dxf>
      <numFmt numFmtId="7" formatCode="#,##0.00_);\(#,##0.00\)"/>
    </dxf>
    <dxf>
      <font>
        <b val="0"/>
        <i val="0"/>
        <strike val="0"/>
        <condense val="0"/>
        <extend val="0"/>
        <outline val="0"/>
        <shadow val="0"/>
        <u val="none"/>
        <vertAlign val="baseline"/>
        <sz val="11"/>
        <color theme="1"/>
        <name val="Calibri"/>
        <family val="2"/>
        <scheme val="minor"/>
      </font>
    </dxf>
    <dxf>
      <numFmt numFmtId="7" formatCode="#,##0.00_);\(#,##0.00\)"/>
    </dxf>
    <dxf>
      <font>
        <b val="0"/>
        <i val="0"/>
        <strike val="0"/>
        <condense val="0"/>
        <extend val="0"/>
        <outline val="0"/>
        <shadow val="0"/>
        <u val="none"/>
        <vertAlign val="baseline"/>
        <sz val="11"/>
        <color theme="1"/>
        <name val="Calibri"/>
        <family val="2"/>
        <scheme val="minor"/>
      </font>
    </dxf>
    <dxf>
      <numFmt numFmtId="7" formatCode="#,##0.00_);\(#,##0.00\)"/>
    </dxf>
    <dxf>
      <font>
        <b val="0"/>
        <i val="0"/>
        <strike val="0"/>
        <condense val="0"/>
        <extend val="0"/>
        <outline val="0"/>
        <shadow val="0"/>
        <u val="none"/>
        <vertAlign val="baseline"/>
        <sz val="11"/>
        <color theme="1"/>
        <name val="Calibri"/>
        <family val="2"/>
        <scheme val="minor"/>
      </font>
    </dxf>
    <dxf>
      <numFmt numFmtId="7" formatCode="#,##0.00_);\(#,##0.00\)"/>
    </dxf>
    <dxf>
      <font>
        <b val="0"/>
        <i val="0"/>
        <strike val="0"/>
        <condense val="0"/>
        <extend val="0"/>
        <outline val="0"/>
        <shadow val="0"/>
        <u val="none"/>
        <vertAlign val="baseline"/>
        <sz val="11"/>
        <color theme="1"/>
        <name val="Calibri"/>
        <family val="2"/>
        <scheme val="minor"/>
      </font>
    </dxf>
    <dxf>
      <numFmt numFmtId="7" formatCode="#,##0.00_);\(#,##0.00\)"/>
    </dxf>
    <dxf>
      <numFmt numFmtId="4" formatCode="#,##0.00"/>
    </dxf>
    <dxf>
      <numFmt numFmtId="7" formatCode="#,##0.00_);\(#,##0.00\)"/>
    </dxf>
    <dxf>
      <font>
        <b val="0"/>
        <i val="0"/>
        <strike val="0"/>
        <condense val="0"/>
        <extend val="0"/>
        <outline val="0"/>
        <shadow val="0"/>
        <u val="none"/>
        <vertAlign val="baseline"/>
        <sz val="11"/>
        <color theme="1"/>
        <name val="Calibri"/>
        <family val="2"/>
        <scheme val="minor"/>
      </font>
    </dxf>
    <dxf>
      <numFmt numFmtId="7" formatCode="#,##0.00_);\(#,##0.00\)"/>
    </dxf>
    <dxf>
      <numFmt numFmtId="7" formatCode="#,##0.00_);\(#,##0.00\)"/>
    </dxf>
    <dxf>
      <fill>
        <patternFill patternType="none">
          <fgColor indexed="64"/>
          <bgColor indexed="65"/>
        </patternFill>
      </fill>
    </dxf>
    <dxf>
      <numFmt numFmtId="0" formatCode="Genera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inEnd"/>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'Total by Fund'!$A$2:$C$2</c:f>
              <c:strCache>
                <c:ptCount val="3"/>
                <c:pt idx="0">
                  <c:v>Opportunity Grant</c:v>
                </c:pt>
                <c:pt idx="1">
                  <c:v>Special Education</c:v>
                </c:pt>
                <c:pt idx="2">
                  <c:v>Facilities</c:v>
                </c:pt>
              </c:strCache>
            </c:strRef>
          </c:cat>
          <c:val>
            <c:numRef>
              <c:f>'Total by Fund'!$A$3:$C$3</c:f>
              <c:numCache>
                <c:formatCode>_("$"* #,##0.00_);_("$"* \(#,##0.00\);_("$"* "-"??_);_(@_)</c:formatCode>
                <c:ptCount val="3"/>
                <c:pt idx="0">
                  <c:v>0</c:v>
                </c:pt>
                <c:pt idx="1">
                  <c:v>0</c:v>
                </c:pt>
                <c:pt idx="2">
                  <c:v>0</c:v>
                </c:pt>
              </c:numCache>
            </c:numRef>
          </c:val>
          <c:extLst>
            <c:ext xmlns:c16="http://schemas.microsoft.com/office/drawing/2014/chart" uri="{C3380CC4-5D6E-409C-BE32-E72D297353CC}">
              <c16:uniqueId val="{00000000-CA2B-455B-ADDB-3A6B74C2541D}"/>
            </c:ext>
          </c:extLst>
        </c:ser>
        <c:dLbls>
          <c:dLblPos val="inEnd"/>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[CS simulation by SSID and grade for E-SCH_3-21-2018.xlsx]Total by Grade!PivotTable1</c:name>
    <c:fmtId val="3"/>
  </c:pivotSource>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ivotFmts>
      <c:pivotFmt>
        <c:idx val="0"/>
      </c:pivotFmt>
      <c:pivotFmt>
        <c:idx val="1"/>
        <c:spPr>
          <a:solidFill>
            <a:schemeClr val="accent1">
              <a:alpha val="85000"/>
            </a:schemeClr>
          </a:solidFill>
          <a:ln w="9525" cap="flat" cmpd="sng" algn="ctr">
            <a:solidFill>
              <a:schemeClr val="lt1">
                <a:alpha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'Total by Grade'!$B$3</c:f>
              <c:strCache>
                <c:ptCount val="1"/>
                <c:pt idx="0">
                  <c:v>Total</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'Total by Grade'!$A$4:$A$5</c:f>
              <c:strCache>
                <c:ptCount val="1"/>
                <c:pt idx="0">
                  <c:v>(blank)</c:v>
                </c:pt>
              </c:strCache>
            </c:strRef>
          </c:cat>
          <c:val>
            <c:numRef>
              <c:f>'Total by Grade'!$B$4:$B$5</c:f>
              <c:numCache>
                <c:formatCode>#,##0.00</c:formatCode>
                <c:ptCount val="1"/>
                <c:pt idx="0">
                  <c:v>0</c:v>
                </c:pt>
              </c:numCache>
            </c:numRef>
          </c:val>
          <c:extLst>
            <c:ext xmlns:c16="http://schemas.microsoft.com/office/drawing/2014/chart" uri="{C3380CC4-5D6E-409C-BE32-E72D297353CC}">
              <c16:uniqueId val="{00000000-BFB3-4132-B35E-DA7356990FCC}"/>
            </c:ext>
          </c:extLst>
        </c:ser>
        <c:dLbls>
          <c:dLblPos val="inEnd"/>
          <c:showLegendKey val="0"/>
          <c:showVal val="1"/>
          <c:showCatName val="0"/>
          <c:showSerName val="0"/>
          <c:showPercent val="0"/>
          <c:showBubbleSize val="0"/>
        </c:dLbls>
        <c:gapWidth val="65"/>
        <c:axId val="1003717472"/>
        <c:axId val="1006717232"/>
      </c:barChart>
      <c:catAx>
        <c:axId val="100371747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006717232"/>
        <c:crosses val="autoZero"/>
        <c:auto val="1"/>
        <c:lblAlgn val="ctr"/>
        <c:lblOffset val="100"/>
        <c:noMultiLvlLbl val="0"/>
      </c:catAx>
      <c:valAx>
        <c:axId val="100671723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none"/>
        <c:minorTickMark val="none"/>
        <c:tickLblPos val="nextTo"/>
        <c:crossAx val="1003717472"/>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n-US"/>
          </a:p>
        </c:txPr>
      </c:dTable>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[CS simulation by SSID and grade for E-SCH_3-21-2018.xlsx]Total by district!PivotTable2</c:name>
    <c:fmtId val="2"/>
  </c:pivotSource>
  <c:chart>
    <c:title>
      <c:tx>
        <c:rich>
          <a:bodyPr rot="0" spcFirstLastPara="1" vertOverflow="ellipsis" vert="horz" wrap="square" anchor="ctr" anchorCtr="1"/>
          <a:lstStyle/>
          <a:p>
            <a:pPr>
              <a:defRPr sz="1500" b="1" i="0" u="none" strike="noStrike" kern="1200" cap="all" spc="100" normalizeH="0" baseline="0">
                <a:solidFill>
                  <a:schemeClr val="lt1"/>
                </a:solidFill>
                <a:latin typeface="+mn-lt"/>
                <a:ea typeface="+mn-ea"/>
                <a:cs typeface="+mn-cs"/>
              </a:defRPr>
            </a:pPr>
            <a:r>
              <a:rPr lang="en-US"/>
              <a:t>Total funding by district</a:t>
            </a:r>
          </a:p>
        </c:rich>
      </c:tx>
      <c:overlay val="0"/>
      <c:spPr>
        <a:noFill/>
        <a:ln>
          <a:noFill/>
        </a:ln>
        <a:effectLst/>
      </c:spPr>
      <c:txPr>
        <a:bodyPr rot="0" spcFirstLastPara="1" vertOverflow="ellipsis" vert="horz" wrap="square" anchor="ctr" anchorCtr="1"/>
        <a:lstStyle/>
        <a:p>
          <a:pPr>
            <a:defRPr sz="1500" b="1" i="0" u="none" strike="noStrike" kern="1200" cap="all" spc="100" normalizeH="0" baseline="0">
              <a:solidFill>
                <a:schemeClr val="lt1"/>
              </a:solidFill>
              <a:latin typeface="+mn-lt"/>
              <a:ea typeface="+mn-ea"/>
              <a:cs typeface="+mn-cs"/>
            </a:defRPr>
          </a:pPr>
          <a:endParaRPr lang="en-US"/>
        </a:p>
      </c:txPr>
    </c:title>
    <c:autoTitleDeleted val="0"/>
    <c:pivotFmts>
      <c:pivotFmt>
        <c:idx val="0"/>
      </c:pivotFmt>
      <c:pivotFmt>
        <c:idx val="1"/>
        <c:spPr>
          <a:solidFill>
            <a:schemeClr val="accent1">
              <a:lumMod val="20000"/>
              <a:lumOff val="80000"/>
            </a:schemeClr>
          </a:solidFill>
          <a:ln>
            <a:noFill/>
          </a:ln>
          <a:effectLst/>
          <a:sp3d/>
        </c:spPr>
        <c:marker>
          <c:symbol val="none"/>
        </c:marker>
        <c:dLbl>
          <c:idx val="0"/>
          <c:spPr>
            <a:solidFill>
              <a:srgbClr val="4472C4">
                <a:alpha val="70000"/>
              </a:srgb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0"/>
    </c:view3D>
    <c:floor>
      <c:thickness val="0"/>
      <c:spPr>
        <a:solidFill>
          <a:schemeClr val="accent1">
            <a:alpha val="30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'Total by district'!$B$3</c:f>
              <c:strCache>
                <c:ptCount val="1"/>
                <c:pt idx="0">
                  <c:v>Total</c:v>
                </c:pt>
              </c:strCache>
            </c:strRef>
          </c:tx>
          <c:spPr>
            <a:solidFill>
              <a:schemeClr val="accent1">
                <a:lumMod val="20000"/>
                <a:lumOff val="80000"/>
              </a:schemeClr>
            </a:solidFill>
            <a:ln>
              <a:noFill/>
            </a:ln>
            <a:effectLst/>
            <a:sp3d/>
          </c:spPr>
          <c:invertIfNegative val="0"/>
          <c:dLbls>
            <c:spPr>
              <a:solidFill>
                <a:srgbClr val="4472C4">
                  <a:alpha val="70000"/>
                </a:srgb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1">
                          <a:lumMod val="60000"/>
                          <a:lumOff val="40000"/>
                        </a:schemeClr>
                      </a:solidFill>
                    </a:ln>
                    <a:effectLst/>
                  </c:spPr>
                </c15:leaderLines>
              </c:ext>
            </c:extLst>
          </c:dLbls>
          <c:cat>
            <c:strRef>
              <c:f>'Total by district'!$A$4:$A$5</c:f>
              <c:strCache>
                <c:ptCount val="1"/>
                <c:pt idx="0">
                  <c:v>#N/A</c:v>
                </c:pt>
              </c:strCache>
            </c:strRef>
          </c:cat>
          <c:val>
            <c:numRef>
              <c:f>'Total by district'!$B$4:$B$5</c:f>
              <c:numCache>
                <c:formatCode>#,##0.00</c:formatCode>
                <c:ptCount val="1"/>
                <c:pt idx="0">
                  <c:v>0</c:v>
                </c:pt>
              </c:numCache>
            </c:numRef>
          </c:val>
          <c:extLst>
            <c:ext xmlns:c16="http://schemas.microsoft.com/office/drawing/2014/chart" uri="{C3380CC4-5D6E-409C-BE32-E72D297353CC}">
              <c16:uniqueId val="{00000000-4E6C-4E0F-8E7D-EF96835C10B1}"/>
            </c:ext>
          </c:extLst>
        </c:ser>
        <c:dLbls>
          <c:showLegendKey val="0"/>
          <c:showVal val="1"/>
          <c:showCatName val="0"/>
          <c:showSerName val="0"/>
          <c:showPercent val="0"/>
          <c:showBubbleSize val="0"/>
        </c:dLbls>
        <c:gapWidth val="154"/>
        <c:gapDepth val="0"/>
        <c:shape val="box"/>
        <c:axId val="504065679"/>
        <c:axId val="507744479"/>
        <c:axId val="0"/>
      </c:bar3DChart>
      <c:catAx>
        <c:axId val="504065679"/>
        <c:scaling>
          <c:orientation val="minMax"/>
        </c:scaling>
        <c:delete val="0"/>
        <c:axPos val="b"/>
        <c:majorGridlines>
          <c:spPr>
            <a:ln w="9525" cap="flat" cmpd="sng" algn="ctr">
              <a:solidFill>
                <a:schemeClr val="lt1">
                  <a:lumMod val="60000"/>
                  <a:lumOff val="4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cap="all" spc="150" normalizeH="0" baseline="0">
                <a:solidFill>
                  <a:schemeClr val="lt1"/>
                </a:solidFill>
                <a:latin typeface="+mn-lt"/>
                <a:ea typeface="+mn-ea"/>
                <a:cs typeface="+mn-cs"/>
              </a:defRPr>
            </a:pPr>
            <a:endParaRPr lang="en-US"/>
          </a:p>
        </c:txPr>
        <c:crossAx val="507744479"/>
        <c:crosses val="autoZero"/>
        <c:auto val="1"/>
        <c:lblAlgn val="ctr"/>
        <c:lblOffset val="100"/>
        <c:noMultiLvlLbl val="0"/>
      </c:catAx>
      <c:valAx>
        <c:axId val="507744479"/>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n-US"/>
          </a:p>
        </c:txPr>
        <c:crossAx val="50406567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n-US"/>
        </a:p>
      </c:txPr>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95">
  <cs:axisTitle>
    <cs:lnRef idx="0"/>
    <cs:fillRef idx="0"/>
    <cs:effectRef idx="0"/>
    <cs:fontRef idx="minor">
      <a:schemeClr val="lt1"/>
    </cs:fontRef>
    <cs:defRPr sz="900" b="1" kern="1200"/>
  </cs:axisTitle>
  <cs:categoryAxis>
    <cs:lnRef idx="0">
      <cs:styleClr val="0"/>
    </cs:lnRef>
    <cs:fillRef idx="0"/>
    <cs:effectRef idx="0"/>
    <cs:fontRef idx="minor">
      <a:schemeClr val="lt1"/>
    </cs:fontRef>
    <cs:defRPr sz="9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styleClr val="auto"/>
    </cs:fillRef>
    <cs:effectRef idx="0"/>
    <cs:fontRef idx="minor">
      <a:schemeClr val="lt1"/>
    </cs:fontRef>
    <cs:spPr>
      <a:solidFill>
        <a:schemeClr val="phClr">
          <a:alpha val="70000"/>
        </a:schemeClr>
      </a:solidFill>
    </cs:spPr>
    <cs:defRPr sz="900"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lumMod val="20000"/>
          <a:lumOff val="80000"/>
        </a:schemeClr>
      </a:solidFill>
    </cs:spPr>
  </cs:dataPoint>
  <cs:dataPoint3D>
    <cs:lnRef idx="0"/>
    <cs:fillRef idx="0">
      <cs:styleClr val="auto"/>
    </cs:fillRef>
    <cs:effectRef idx="0"/>
    <cs:fontRef idx="minor">
      <a:schemeClr val="dk1"/>
    </cs:fontRef>
    <cs:spPr>
      <a:solidFill>
        <a:schemeClr val="phClr">
          <a:lumMod val="20000"/>
          <a:lumOff val="80000"/>
        </a:schemeClr>
      </a:solidFill>
      <a:sp3d/>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styleClr val="0"/>
    </cs:fillRef>
    <cs:effectRef idx="0"/>
    <cs:fontRef idx="minor">
      <a:schemeClr val="dk1"/>
    </cs:fontRef>
    <cs:spPr>
      <a:solidFill>
        <a:schemeClr val="phClr">
          <a:alpha val="30000"/>
        </a:schemeClr>
      </a:solidFill>
      <a:sp3d/>
    </cs:spPr>
  </cs:floor>
  <cs:gridlineMajor>
    <cs:lnRef idx="0">
      <cs:styleClr val="0"/>
    </cs:lnRef>
    <cs:fillRef idx="0"/>
    <cs:effectRef idx="0"/>
    <cs:fontRef idx="minor">
      <a:schemeClr val="dk1"/>
    </cs:fontRef>
    <cs:spPr>
      <a:ln w="9525" cap="flat" cmpd="sng" algn="ctr">
        <a:solidFill>
          <a:schemeClr val="lt1">
            <a:lumMod val="60000"/>
            <a:lumOff val="40000"/>
          </a:schemeClr>
        </a:solidFill>
        <a:round/>
      </a:ln>
    </cs:spPr>
  </cs:gridlineMajor>
  <cs:gridlineMinor>
    <cs:lnRef idx="0">
      <cs:styleClr val="0"/>
    </cs:lnRef>
    <cs:fillRef idx="0"/>
    <cs:effectRef idx="0"/>
    <cs:fontRef idx="minor">
      <a:schemeClr val="dk1"/>
    </cs:fontRef>
    <cs:spPr>
      <a:ln>
        <a:solidFill>
          <a:schemeClr val="lt1">
            <a:lumMod val="50000"/>
            <a:lumOff val="5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19049</xdr:rowOff>
    </xdr:from>
    <xdr:to>
      <xdr:col>12</xdr:col>
      <xdr:colOff>466725</xdr:colOff>
      <xdr:row>82</xdr:row>
      <xdr:rowOff>85725</xdr:rowOff>
    </xdr:to>
    <xdr:sp macro="" textlink="">
      <xdr:nvSpPr>
        <xdr:cNvPr id="2" name="TextBox 1">
          <a:extLst>
            <a:ext uri="{FF2B5EF4-FFF2-40B4-BE49-F238E27FC236}">
              <a16:creationId xmlns:a16="http://schemas.microsoft.com/office/drawing/2014/main" id="{90099FA4-4538-4201-8248-D959BD02FAD5}"/>
            </a:ext>
          </a:extLst>
        </xdr:cNvPr>
        <xdr:cNvSpPr txBox="1"/>
      </xdr:nvSpPr>
      <xdr:spPr>
        <a:xfrm>
          <a:off x="28575" y="19049"/>
          <a:ext cx="7753350" cy="156876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latin typeface="Arial" panose="020B0604020202020204" pitchFamily="34" charset="0"/>
            <a:cs typeface="Arial" panose="020B0604020202020204" pitchFamily="34" charset="0"/>
          </a:endParaRPr>
        </a:p>
        <a:p>
          <a:endParaRPr lang="en-US" sz="1100">
            <a:latin typeface="Arial" panose="020B0604020202020204" pitchFamily="34" charset="0"/>
            <a:cs typeface="Arial" panose="020B0604020202020204" pitchFamily="34" charset="0"/>
          </a:endParaRPr>
        </a:p>
        <a:p>
          <a:endParaRPr lang="en-US" sz="1100">
            <a:latin typeface="Arial" panose="020B0604020202020204" pitchFamily="34" charset="0"/>
            <a:cs typeface="Arial" panose="020B0604020202020204" pitchFamily="34" charset="0"/>
          </a:endParaRPr>
        </a:p>
        <a:p>
          <a:endParaRPr lang="en-US" sz="1100">
            <a:latin typeface="Arial" panose="020B0604020202020204" pitchFamily="34" charset="0"/>
            <a:cs typeface="Arial" panose="020B0604020202020204" pitchFamily="34" charset="0"/>
          </a:endParaRPr>
        </a:p>
        <a:p>
          <a:endParaRPr lang="en-US" sz="1100">
            <a:latin typeface="Arial" panose="020B0604020202020204" pitchFamily="34" charset="0"/>
            <a:cs typeface="Arial" panose="020B0604020202020204" pitchFamily="34" charset="0"/>
          </a:endParaRPr>
        </a:p>
        <a:p>
          <a:endParaRPr lang="en-US" sz="1100">
            <a:latin typeface="Arial" panose="020B0604020202020204" pitchFamily="34" charset="0"/>
            <a:cs typeface="Arial" panose="020B0604020202020204" pitchFamily="34" charset="0"/>
          </a:endParaRPr>
        </a:p>
        <a:p>
          <a:endParaRPr lang="en-US" sz="1100">
            <a:latin typeface="Arial" panose="020B0604020202020204" pitchFamily="34" charset="0"/>
            <a:cs typeface="Arial" panose="020B0604020202020204" pitchFamily="34" charset="0"/>
          </a:endParaRPr>
        </a:p>
        <a:p>
          <a:endParaRPr lang="en-US" sz="1100">
            <a:latin typeface="Arial" panose="020B0604020202020204" pitchFamily="34" charset="0"/>
            <a:cs typeface="Arial" panose="020B0604020202020204" pitchFamily="34" charset="0"/>
          </a:endParaRPr>
        </a:p>
        <a:p>
          <a:endParaRPr lang="en-US" sz="1100" b="1">
            <a:solidFill>
              <a:schemeClr val="dk1"/>
            </a:solidFill>
            <a:effectLst/>
            <a:latin typeface="Arial" panose="020B0604020202020204" pitchFamily="34" charset="0"/>
            <a:ea typeface="+mn-ea"/>
            <a:cs typeface="Arial" panose="020B0604020202020204" pitchFamily="34" charset="0"/>
          </a:endParaRPr>
        </a:p>
        <a:p>
          <a:endParaRPr lang="en-US" sz="1100" b="1">
            <a:solidFill>
              <a:schemeClr val="dk1"/>
            </a:solidFill>
            <a:effectLst/>
            <a:latin typeface="Arial" panose="020B0604020202020204" pitchFamily="34" charset="0"/>
            <a:ea typeface="+mn-ea"/>
            <a:cs typeface="Arial" panose="020B0604020202020204" pitchFamily="34" charset="0"/>
          </a:endParaRPr>
        </a:p>
        <a:p>
          <a:endParaRPr lang="en-US" sz="1100" b="1">
            <a:solidFill>
              <a:schemeClr val="dk1"/>
            </a:solidFill>
            <a:effectLst/>
            <a:latin typeface="Arial" panose="020B0604020202020204" pitchFamily="34" charset="0"/>
            <a:ea typeface="+mn-ea"/>
            <a:cs typeface="Arial" panose="020B0604020202020204" pitchFamily="34" charset="0"/>
          </a:endParaRPr>
        </a:p>
        <a:p>
          <a:endParaRPr lang="en-US" sz="1100" b="1">
            <a:solidFill>
              <a:schemeClr val="dk1"/>
            </a:solidFill>
            <a:effectLst/>
            <a:latin typeface="Arial" panose="020B0604020202020204" pitchFamily="34" charset="0"/>
            <a:ea typeface="+mn-ea"/>
            <a:cs typeface="Arial" panose="020B0604020202020204" pitchFamily="34" charset="0"/>
          </a:endParaRPr>
        </a:p>
        <a:p>
          <a:endParaRPr lang="en-US" sz="1100" b="1">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The Ohio Department of Education’s Community School Funding Template assists community schools in determining the amount of funds the school generates per student record. This simulation should be used by online schools only. E-schools are not eligible for economic disadvantaged funding, targeted assistance funding, limited English proficiency funding, full facilities funding and K-3 Literacy funding. Brick-and-Mortar and Blended schools should use a different template available </a:t>
          </a:r>
          <a:r>
            <a:rPr lang="en-US" sz="11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here</a:t>
          </a:r>
          <a:r>
            <a:rPr lang="en-US" sz="1100">
              <a:solidFill>
                <a:schemeClr val="dk1"/>
              </a:solidFill>
              <a:effectLst/>
              <a:latin typeface="Arial" panose="020B0604020202020204" pitchFamily="34" charset="0"/>
              <a:ea typeface="+mn-ea"/>
              <a:cs typeface="Arial" panose="020B0604020202020204" pitchFamily="34" charset="0"/>
            </a:rPr>
            <a:t>.</a:t>
          </a:r>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The simulation calculates opportunity grant, facilities funding and special education funding. This simulation also allows schools to aggregate the data by funding component, grade level, individual student and district of residency. The school must use the data from its FTE Detail Report to populate the template. </a:t>
          </a:r>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Currently, this simulation does not use any career-technical education data; therefore, it will not include the career-technical education portion of the funding. The simulation also does not include transportation and report card data, and the graduation bonus and 3</a:t>
          </a:r>
          <a:r>
            <a:rPr lang="en-US" sz="1100" baseline="30000">
              <a:solidFill>
                <a:schemeClr val="dk1"/>
              </a:solidFill>
              <a:effectLst/>
              <a:latin typeface="Arial" panose="020B0604020202020204" pitchFamily="34" charset="0"/>
              <a:ea typeface="+mn-ea"/>
              <a:cs typeface="Arial" panose="020B0604020202020204" pitchFamily="34" charset="0"/>
            </a:rPr>
            <a:t>rd</a:t>
          </a:r>
          <a:r>
            <a:rPr lang="en-US" sz="1100">
              <a:solidFill>
                <a:schemeClr val="dk1"/>
              </a:solidFill>
              <a:effectLst/>
              <a:latin typeface="Arial" panose="020B0604020202020204" pitchFamily="34" charset="0"/>
              <a:ea typeface="+mn-ea"/>
              <a:cs typeface="Arial" panose="020B0604020202020204" pitchFamily="34" charset="0"/>
            </a:rPr>
            <a:t> grade reading bonus is not included.</a:t>
          </a:r>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Please note, the simulation should be used for informational purposes only and is not a guarantee of funding. The funding the school receives is based on the data the school submits in EMIS. The simulation does not account for any deductions, transfers, adjustments or payments to the retirement system. Review the school’s statement of settlement for actual payment.</a:t>
          </a:r>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For more detailed descriptions of community school funding components, visit the Department’s website </a:t>
          </a:r>
          <a:r>
            <a:rPr lang="en-US" sz="11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here</a:t>
          </a:r>
          <a:r>
            <a:rPr lang="en-US" sz="1100">
              <a:solidFill>
                <a:schemeClr val="dk1"/>
              </a:solidFill>
              <a:effectLst/>
              <a:latin typeface="Arial" panose="020B0604020202020204" pitchFamily="34" charset="0"/>
              <a:ea typeface="+mn-ea"/>
              <a:cs typeface="Arial" panose="020B0604020202020204" pitchFamily="34" charset="0"/>
            </a:rPr>
            <a:t>.</a:t>
          </a:r>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To use the simulation, follow these steps:</a:t>
          </a:r>
          <a:endParaRPr lang="en-US" b="1">
            <a:effectLst/>
            <a:latin typeface="Arial" panose="020B0604020202020204" pitchFamily="34" charset="0"/>
            <a:cs typeface="Arial" panose="020B0604020202020204" pitchFamily="34" charset="0"/>
          </a:endParaRPr>
        </a:p>
        <a:p>
          <a:pPr lvl="1"/>
          <a:r>
            <a:rPr lang="en-US" sz="1100">
              <a:solidFill>
                <a:schemeClr val="dk1"/>
              </a:solidFill>
              <a:effectLst/>
              <a:latin typeface="Arial" panose="020B0604020202020204" pitchFamily="34" charset="0"/>
              <a:ea typeface="+mn-ea"/>
              <a:cs typeface="Arial" panose="020B0604020202020204" pitchFamily="34" charset="0"/>
            </a:rPr>
            <a:t>Open the template file and click in cell A2 of the Simulation tab. </a:t>
          </a:r>
        </a:p>
        <a:p>
          <a:pPr lvl="1"/>
          <a:r>
            <a:rPr lang="en-US" sz="1100">
              <a:solidFill>
                <a:schemeClr val="dk1"/>
              </a:solidFill>
              <a:effectLst/>
              <a:latin typeface="Arial" panose="020B0604020202020204" pitchFamily="34" charset="0"/>
              <a:ea typeface="+mn-ea"/>
              <a:cs typeface="Arial" panose="020B0604020202020204" pitchFamily="34" charset="0"/>
            </a:rPr>
            <a:t>Run the FTE Detail Report. Delete all columns, except the 8 shown in the screenshot below. </a:t>
          </a:r>
        </a:p>
        <a:p>
          <a:pPr lvl="1"/>
          <a:endParaRPr lang="en-US" sz="1100">
            <a:solidFill>
              <a:schemeClr val="dk1"/>
            </a:solidFill>
            <a:effectLst/>
            <a:latin typeface="Arial" panose="020B0604020202020204" pitchFamily="34" charset="0"/>
            <a:ea typeface="+mn-ea"/>
            <a:cs typeface="Arial" panose="020B0604020202020204" pitchFamily="34" charset="0"/>
          </a:endParaRPr>
        </a:p>
        <a:p>
          <a:pPr lvl="0"/>
          <a:endParaRPr lang="en-US" sz="1100">
            <a:solidFill>
              <a:schemeClr val="dk1"/>
            </a:solidFill>
            <a:effectLst/>
            <a:latin typeface="Arial" panose="020B0604020202020204" pitchFamily="34" charset="0"/>
            <a:ea typeface="+mn-ea"/>
            <a:cs typeface="Arial" panose="020B0604020202020204" pitchFamily="34" charset="0"/>
          </a:endParaRPr>
        </a:p>
        <a:p>
          <a:pPr lvl="0"/>
          <a:endParaRPr lang="en-US" sz="1100">
            <a:solidFill>
              <a:schemeClr val="dk1"/>
            </a:solidFill>
            <a:effectLst/>
            <a:latin typeface="Arial" panose="020B0604020202020204" pitchFamily="34" charset="0"/>
            <a:ea typeface="+mn-ea"/>
            <a:cs typeface="Arial" panose="020B0604020202020204" pitchFamily="34" charset="0"/>
          </a:endParaRPr>
        </a:p>
        <a:p>
          <a:pPr lvl="0"/>
          <a:endParaRPr lang="en-US" sz="1100">
            <a:solidFill>
              <a:schemeClr val="dk1"/>
            </a:solidFill>
            <a:effectLst/>
            <a:latin typeface="Arial" panose="020B0604020202020204" pitchFamily="34" charset="0"/>
            <a:ea typeface="+mn-ea"/>
            <a:cs typeface="Arial" panose="020B0604020202020204" pitchFamily="34" charset="0"/>
          </a:endParaRPr>
        </a:p>
        <a:p>
          <a:pPr lvl="0"/>
          <a:endParaRPr lang="en-US" sz="1100">
            <a:solidFill>
              <a:schemeClr val="dk1"/>
            </a:solidFill>
            <a:effectLst/>
            <a:latin typeface="Arial" panose="020B0604020202020204" pitchFamily="34" charset="0"/>
            <a:ea typeface="+mn-ea"/>
            <a:cs typeface="Arial" panose="020B0604020202020204" pitchFamily="34" charset="0"/>
          </a:endParaRPr>
        </a:p>
        <a:p>
          <a:pPr lvl="0"/>
          <a:endParaRPr lang="en-US" sz="1100">
            <a:solidFill>
              <a:schemeClr val="dk1"/>
            </a:solidFill>
            <a:effectLst/>
            <a:latin typeface="Arial" panose="020B0604020202020204" pitchFamily="34" charset="0"/>
            <a:ea typeface="+mn-ea"/>
            <a:cs typeface="Arial" panose="020B0604020202020204" pitchFamily="34" charset="0"/>
          </a:endParaRPr>
        </a:p>
        <a:p>
          <a:pPr lvl="0"/>
          <a:endParaRPr lang="en-US" sz="1100">
            <a:solidFill>
              <a:schemeClr val="dk1"/>
            </a:solidFill>
            <a:effectLst/>
            <a:latin typeface="Arial" panose="020B0604020202020204" pitchFamily="34" charset="0"/>
            <a:ea typeface="+mn-ea"/>
            <a:cs typeface="Arial" panose="020B0604020202020204" pitchFamily="34" charset="0"/>
          </a:endParaRPr>
        </a:p>
        <a:p>
          <a:pPr lvl="0"/>
          <a:endParaRPr lang="en-US" sz="1100">
            <a:solidFill>
              <a:schemeClr val="dk1"/>
            </a:solidFill>
            <a:effectLst/>
            <a:latin typeface="Arial" panose="020B0604020202020204" pitchFamily="34" charset="0"/>
            <a:ea typeface="+mn-ea"/>
            <a:cs typeface="Arial" panose="020B0604020202020204" pitchFamily="34" charset="0"/>
          </a:endParaRPr>
        </a:p>
        <a:p>
          <a:pPr lvl="0"/>
          <a:endParaRPr lang="en-US" sz="1100">
            <a:solidFill>
              <a:schemeClr val="dk1"/>
            </a:solidFill>
            <a:effectLst/>
            <a:latin typeface="Arial" panose="020B0604020202020204" pitchFamily="34" charset="0"/>
            <a:ea typeface="+mn-ea"/>
            <a:cs typeface="Arial" panose="020B0604020202020204" pitchFamily="34" charset="0"/>
          </a:endParaRPr>
        </a:p>
        <a:p>
          <a:pPr lvl="0"/>
          <a:endParaRPr lang="en-US" sz="1100">
            <a:solidFill>
              <a:schemeClr val="dk1"/>
            </a:solidFill>
            <a:effectLst/>
            <a:latin typeface="Arial" panose="020B0604020202020204" pitchFamily="34" charset="0"/>
            <a:ea typeface="+mn-ea"/>
            <a:cs typeface="Arial" panose="020B0604020202020204" pitchFamily="34" charset="0"/>
          </a:endParaRPr>
        </a:p>
        <a:p>
          <a:pPr lvl="0"/>
          <a:endParaRPr lang="en-US" sz="1100">
            <a:solidFill>
              <a:schemeClr val="dk1"/>
            </a:solidFill>
            <a:effectLst/>
            <a:latin typeface="Arial" panose="020B0604020202020204" pitchFamily="34" charset="0"/>
            <a:ea typeface="+mn-ea"/>
            <a:cs typeface="Arial" panose="020B0604020202020204" pitchFamily="34" charset="0"/>
          </a:endParaRPr>
        </a:p>
        <a:p>
          <a:pPr lvl="0"/>
          <a:endParaRPr lang="en-US" sz="1100">
            <a:solidFill>
              <a:schemeClr val="dk1"/>
            </a:solidFill>
            <a:effectLst/>
            <a:latin typeface="Arial" panose="020B0604020202020204" pitchFamily="34" charset="0"/>
            <a:ea typeface="+mn-ea"/>
            <a:cs typeface="Arial" panose="020B0604020202020204" pitchFamily="34" charset="0"/>
          </a:endParaRPr>
        </a:p>
        <a:p>
          <a:pPr lvl="0"/>
          <a:endParaRPr lang="en-US" sz="1100">
            <a:solidFill>
              <a:schemeClr val="dk1"/>
            </a:solidFill>
            <a:effectLst/>
            <a:latin typeface="Arial" panose="020B0604020202020204" pitchFamily="34" charset="0"/>
            <a:ea typeface="+mn-ea"/>
            <a:cs typeface="Arial" panose="020B0604020202020204" pitchFamily="34" charset="0"/>
          </a:endParaRPr>
        </a:p>
        <a:p>
          <a:pPr lvl="0"/>
          <a:endParaRPr lang="en-US" sz="1100">
            <a:solidFill>
              <a:schemeClr val="dk1"/>
            </a:solidFill>
            <a:effectLst/>
            <a:latin typeface="Arial" panose="020B0604020202020204" pitchFamily="34" charset="0"/>
            <a:ea typeface="+mn-ea"/>
            <a:cs typeface="Arial" panose="020B0604020202020204" pitchFamily="34" charset="0"/>
          </a:endParaRPr>
        </a:p>
        <a:p>
          <a:pPr lvl="0"/>
          <a:endParaRPr lang="en-US" sz="1100">
            <a:solidFill>
              <a:schemeClr val="dk1"/>
            </a:solidFill>
            <a:effectLst/>
            <a:latin typeface="Arial" panose="020B0604020202020204" pitchFamily="34" charset="0"/>
            <a:ea typeface="+mn-ea"/>
            <a:cs typeface="Arial" panose="020B0604020202020204" pitchFamily="34" charset="0"/>
          </a:endParaRPr>
        </a:p>
        <a:p>
          <a:pPr lvl="0"/>
          <a:endParaRPr lang="en-US" sz="1100">
            <a:solidFill>
              <a:schemeClr val="dk1"/>
            </a:solidFill>
            <a:effectLst/>
            <a:latin typeface="Arial" panose="020B0604020202020204" pitchFamily="34" charset="0"/>
            <a:ea typeface="+mn-ea"/>
            <a:cs typeface="Arial" panose="020B0604020202020204" pitchFamily="34" charset="0"/>
          </a:endParaRPr>
        </a:p>
        <a:p>
          <a:pPr lvl="0"/>
          <a:endParaRPr lang="en-US" sz="1100">
            <a:solidFill>
              <a:schemeClr val="dk1"/>
            </a:solidFill>
            <a:effectLst/>
            <a:latin typeface="Arial" panose="020B0604020202020204" pitchFamily="34" charset="0"/>
            <a:ea typeface="+mn-ea"/>
            <a:cs typeface="Arial" panose="020B0604020202020204" pitchFamily="34" charset="0"/>
          </a:endParaRPr>
        </a:p>
        <a:p>
          <a:pPr lvl="0"/>
          <a:endParaRPr lang="en-US" sz="1100">
            <a:solidFill>
              <a:schemeClr val="dk1"/>
            </a:solidFill>
            <a:effectLst/>
            <a:latin typeface="Arial" panose="020B0604020202020204" pitchFamily="34" charset="0"/>
            <a:ea typeface="+mn-ea"/>
            <a:cs typeface="Arial" panose="020B0604020202020204" pitchFamily="34" charset="0"/>
          </a:endParaRPr>
        </a:p>
        <a:p>
          <a:pPr lvl="0"/>
          <a:endParaRPr lang="en-US" sz="1100">
            <a:solidFill>
              <a:schemeClr val="dk1"/>
            </a:solidFill>
            <a:effectLst/>
            <a:latin typeface="Arial" panose="020B0604020202020204" pitchFamily="34" charset="0"/>
            <a:ea typeface="+mn-ea"/>
            <a:cs typeface="Arial" panose="020B0604020202020204" pitchFamily="34" charset="0"/>
          </a:endParaRPr>
        </a:p>
        <a:p>
          <a:pPr lvl="1"/>
          <a:r>
            <a:rPr lang="en-US" sz="1100">
              <a:solidFill>
                <a:schemeClr val="dk1"/>
              </a:solidFill>
              <a:effectLst/>
              <a:latin typeface="Arial" panose="020B0604020202020204" pitchFamily="34" charset="0"/>
              <a:ea typeface="+mn-ea"/>
              <a:cs typeface="Arial" panose="020B0604020202020204" pitchFamily="34" charset="0"/>
            </a:rPr>
            <a:t>Position your cursor in cell A2, and select and copy an area between columns A through J and all the rows of your records. Position your cursor in cell A2 in the Simulation tab and paste your selection. The template will calculate the amounts using a prewritten formula. You can review the totals by grade, district or student by moving through the tabs.</a:t>
          </a:r>
        </a:p>
        <a:p>
          <a:r>
            <a:rPr lang="en-US" sz="1100">
              <a:solidFill>
                <a:schemeClr val="dk1"/>
              </a:solidFill>
              <a:effectLst/>
              <a:latin typeface="Arial" panose="020B0604020202020204" pitchFamily="34" charset="0"/>
              <a:ea typeface="+mn-ea"/>
              <a:cs typeface="Arial" panose="020B0604020202020204" pitchFamily="34" charset="0"/>
            </a:rPr>
            <a:t> </a:t>
          </a:r>
        </a:p>
        <a:p>
          <a:endParaRPr lang="en-US">
            <a:effectLst/>
            <a:latin typeface="Arial" panose="020B0604020202020204" pitchFamily="34" charset="0"/>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To update the data in the pivot tables, please follow these steps:</a:t>
          </a:r>
          <a:endParaRPr lang="en-US" b="1">
            <a:effectLst/>
            <a:latin typeface="Arial" panose="020B0604020202020204" pitchFamily="34" charset="0"/>
            <a:cs typeface="Arial" panose="020B0604020202020204" pitchFamily="34" charset="0"/>
          </a:endParaRPr>
        </a:p>
        <a:p>
          <a:pPr lvl="1"/>
          <a:r>
            <a:rPr lang="en-US" sz="1100">
              <a:solidFill>
                <a:schemeClr val="dk1"/>
              </a:solidFill>
              <a:effectLst/>
              <a:latin typeface="Arial" panose="020B0604020202020204" pitchFamily="34" charset="0"/>
              <a:ea typeface="+mn-ea"/>
              <a:cs typeface="Arial" panose="020B0604020202020204" pitchFamily="34" charset="0"/>
            </a:rPr>
            <a:t>With your mouse, right click on the pivot chart.</a:t>
          </a:r>
        </a:p>
        <a:p>
          <a:pPr lvl="1"/>
          <a:r>
            <a:rPr lang="en-US" sz="1100">
              <a:solidFill>
                <a:schemeClr val="dk1"/>
              </a:solidFill>
              <a:effectLst/>
              <a:latin typeface="Arial" panose="020B0604020202020204" pitchFamily="34" charset="0"/>
              <a:ea typeface="+mn-ea"/>
              <a:cs typeface="Arial" panose="020B0604020202020204" pitchFamily="34" charset="0"/>
            </a:rPr>
            <a:t>Click on Refresh.</a:t>
          </a:r>
        </a:p>
        <a:p>
          <a:pPr lvl="1"/>
          <a:r>
            <a:rPr lang="en-US" sz="1100">
              <a:solidFill>
                <a:schemeClr val="dk1"/>
              </a:solidFill>
              <a:effectLst/>
              <a:latin typeface="Arial" panose="020B0604020202020204" pitchFamily="34" charset="0"/>
              <a:ea typeface="+mn-ea"/>
              <a:cs typeface="Arial" panose="020B0604020202020204" pitchFamily="34" charset="0"/>
            </a:rPr>
            <a:t> </a:t>
          </a:r>
        </a:p>
        <a:p>
          <a:pPr lvl="1"/>
          <a:endParaRPr lang="en-US" sz="1100">
            <a:solidFill>
              <a:schemeClr val="dk1"/>
            </a:solidFill>
            <a:effectLst/>
            <a:latin typeface="Arial" panose="020B0604020202020204" pitchFamily="34" charset="0"/>
            <a:ea typeface="+mn-ea"/>
            <a:cs typeface="Arial" panose="020B0604020202020204" pitchFamily="34" charset="0"/>
          </a:endParaRPr>
        </a:p>
        <a:p>
          <a:pPr lvl="1"/>
          <a:endParaRPr lang="en-US" sz="1100">
            <a:solidFill>
              <a:schemeClr val="dk1"/>
            </a:solidFill>
            <a:effectLst/>
            <a:latin typeface="Arial" panose="020B0604020202020204" pitchFamily="34" charset="0"/>
            <a:ea typeface="+mn-ea"/>
            <a:cs typeface="Arial" panose="020B0604020202020204" pitchFamily="34" charset="0"/>
          </a:endParaRPr>
        </a:p>
        <a:p>
          <a:pPr lvl="1"/>
          <a:endParaRPr lang="en-US" sz="1100">
            <a:solidFill>
              <a:schemeClr val="dk1"/>
            </a:solidFill>
            <a:effectLst/>
            <a:latin typeface="Arial" panose="020B0604020202020204" pitchFamily="34" charset="0"/>
            <a:ea typeface="+mn-ea"/>
            <a:cs typeface="Arial" panose="020B0604020202020204" pitchFamily="34" charset="0"/>
          </a:endParaRPr>
        </a:p>
        <a:p>
          <a:pPr lvl="1"/>
          <a:endParaRPr lang="en-US" sz="1100">
            <a:solidFill>
              <a:schemeClr val="dk1"/>
            </a:solidFill>
            <a:effectLst/>
            <a:latin typeface="Arial" panose="020B0604020202020204" pitchFamily="34" charset="0"/>
            <a:ea typeface="+mn-ea"/>
            <a:cs typeface="Arial" panose="020B0604020202020204" pitchFamily="34" charset="0"/>
          </a:endParaRPr>
        </a:p>
        <a:p>
          <a:pPr lvl="1"/>
          <a:endParaRPr lang="en-US" sz="1100">
            <a:solidFill>
              <a:schemeClr val="dk1"/>
            </a:solidFill>
            <a:effectLst/>
            <a:latin typeface="Arial" panose="020B0604020202020204" pitchFamily="34" charset="0"/>
            <a:ea typeface="+mn-ea"/>
            <a:cs typeface="Arial" panose="020B0604020202020204" pitchFamily="34" charset="0"/>
          </a:endParaRPr>
        </a:p>
        <a:p>
          <a:pPr lvl="1"/>
          <a:endParaRPr lang="en-US" sz="1100">
            <a:solidFill>
              <a:schemeClr val="dk1"/>
            </a:solidFill>
            <a:effectLst/>
            <a:latin typeface="Arial" panose="020B0604020202020204" pitchFamily="34" charset="0"/>
            <a:ea typeface="+mn-ea"/>
            <a:cs typeface="Arial" panose="020B0604020202020204" pitchFamily="34" charset="0"/>
          </a:endParaRPr>
        </a:p>
        <a:p>
          <a:pPr lvl="1"/>
          <a:endParaRPr lang="en-US" sz="1100">
            <a:solidFill>
              <a:schemeClr val="dk1"/>
            </a:solidFill>
            <a:effectLst/>
            <a:latin typeface="Arial" panose="020B0604020202020204" pitchFamily="34" charset="0"/>
            <a:ea typeface="+mn-ea"/>
            <a:cs typeface="Arial" panose="020B0604020202020204" pitchFamily="34" charset="0"/>
          </a:endParaRPr>
        </a:p>
        <a:p>
          <a:pPr lvl="1"/>
          <a:endParaRPr lang="en-US" sz="1100">
            <a:solidFill>
              <a:schemeClr val="dk1"/>
            </a:solidFill>
            <a:effectLst/>
            <a:latin typeface="Arial" panose="020B0604020202020204" pitchFamily="34" charset="0"/>
            <a:ea typeface="+mn-ea"/>
            <a:cs typeface="Arial" panose="020B0604020202020204" pitchFamily="34" charset="0"/>
          </a:endParaRPr>
        </a:p>
        <a:p>
          <a:pPr lvl="1"/>
          <a:endParaRPr lang="en-US" sz="1100">
            <a:solidFill>
              <a:schemeClr val="dk1"/>
            </a:solidFill>
            <a:effectLst/>
            <a:latin typeface="Arial" panose="020B0604020202020204" pitchFamily="34" charset="0"/>
            <a:ea typeface="+mn-ea"/>
            <a:cs typeface="Arial" panose="020B0604020202020204" pitchFamily="34" charset="0"/>
          </a:endParaRPr>
        </a:p>
        <a:p>
          <a:pPr lvl="1"/>
          <a:endParaRPr lang="en-US" sz="1100">
            <a:solidFill>
              <a:schemeClr val="dk1"/>
            </a:solidFill>
            <a:effectLst/>
            <a:latin typeface="Arial" panose="020B0604020202020204" pitchFamily="34" charset="0"/>
            <a:ea typeface="+mn-ea"/>
            <a:cs typeface="Arial" panose="020B0604020202020204" pitchFamily="34" charset="0"/>
          </a:endParaRPr>
        </a:p>
        <a:p>
          <a:pPr lvl="1"/>
          <a:endParaRPr lang="en-US" sz="1100">
            <a:solidFill>
              <a:schemeClr val="dk1"/>
            </a:solidFill>
            <a:effectLst/>
            <a:latin typeface="Arial" panose="020B0604020202020204" pitchFamily="34" charset="0"/>
            <a:ea typeface="+mn-ea"/>
            <a:cs typeface="Arial" panose="020B0604020202020204" pitchFamily="34" charset="0"/>
          </a:endParaRPr>
        </a:p>
        <a:p>
          <a:pPr lvl="1"/>
          <a:endParaRPr lang="en-US" sz="1100">
            <a:solidFill>
              <a:schemeClr val="dk1"/>
            </a:solidFill>
            <a:effectLst/>
            <a:latin typeface="Arial" panose="020B0604020202020204" pitchFamily="34" charset="0"/>
            <a:ea typeface="+mn-ea"/>
            <a:cs typeface="Arial" panose="020B0604020202020204" pitchFamily="34" charset="0"/>
          </a:endParaRPr>
        </a:p>
        <a:p>
          <a:pPr lvl="1"/>
          <a:endParaRPr lang="en-US" sz="1100">
            <a:solidFill>
              <a:schemeClr val="dk1"/>
            </a:solidFill>
            <a:effectLst/>
            <a:latin typeface="Arial" panose="020B0604020202020204" pitchFamily="34" charset="0"/>
            <a:ea typeface="+mn-ea"/>
            <a:cs typeface="Arial" panose="020B0604020202020204" pitchFamily="34" charset="0"/>
          </a:endParaRPr>
        </a:p>
        <a:p>
          <a:pPr lvl="1"/>
          <a:endParaRPr lang="en-US" sz="1100">
            <a:solidFill>
              <a:schemeClr val="dk1"/>
            </a:solidFill>
            <a:effectLst/>
            <a:latin typeface="Arial" panose="020B0604020202020204" pitchFamily="34" charset="0"/>
            <a:ea typeface="+mn-ea"/>
            <a:cs typeface="Arial" panose="020B0604020202020204" pitchFamily="34" charset="0"/>
          </a:endParaRPr>
        </a:p>
        <a:p>
          <a:pPr lvl="1"/>
          <a:endParaRPr lang="en-US" sz="1100">
            <a:solidFill>
              <a:schemeClr val="dk1"/>
            </a:solidFill>
            <a:effectLst/>
            <a:latin typeface="Arial" panose="020B0604020202020204" pitchFamily="34" charset="0"/>
            <a:ea typeface="+mn-ea"/>
            <a:cs typeface="Arial" panose="020B0604020202020204" pitchFamily="34" charset="0"/>
          </a:endParaRPr>
        </a:p>
        <a:p>
          <a:pPr lvl="1"/>
          <a:endParaRPr lang="en-US" sz="1100">
            <a:solidFill>
              <a:schemeClr val="dk1"/>
            </a:solidFill>
            <a:effectLst/>
            <a:latin typeface="Arial" panose="020B0604020202020204" pitchFamily="34" charset="0"/>
            <a:ea typeface="+mn-ea"/>
            <a:cs typeface="Arial" panose="020B0604020202020204" pitchFamily="34" charset="0"/>
          </a:endParaRPr>
        </a:p>
        <a:p>
          <a:pPr lvl="1"/>
          <a:endParaRPr lang="en-US" sz="1100">
            <a:solidFill>
              <a:schemeClr val="dk1"/>
            </a:solidFill>
            <a:effectLst/>
            <a:latin typeface="Arial" panose="020B0604020202020204" pitchFamily="34" charset="0"/>
            <a:ea typeface="+mn-ea"/>
            <a:cs typeface="Arial" panose="020B0604020202020204" pitchFamily="34" charset="0"/>
          </a:endParaRPr>
        </a:p>
        <a:p>
          <a:pPr lvl="1"/>
          <a:endParaRPr lang="en-US" sz="1100">
            <a:solidFill>
              <a:schemeClr val="dk1"/>
            </a:solidFill>
            <a:effectLst/>
            <a:latin typeface="Arial" panose="020B0604020202020204" pitchFamily="34" charset="0"/>
            <a:ea typeface="+mn-ea"/>
            <a:cs typeface="Arial" panose="020B0604020202020204" pitchFamily="34" charset="0"/>
          </a:endParaRPr>
        </a:p>
        <a:p>
          <a:pPr lvl="1"/>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If you have additional questions, contact Chris Perin at </a:t>
          </a:r>
          <a:r>
            <a:rPr lang="en-US" sz="11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Christopher.Perin@education.ohio.gov</a:t>
          </a:r>
          <a:r>
            <a:rPr lang="en-US" sz="1100">
              <a:solidFill>
                <a:schemeClr val="dk1"/>
              </a:solidFill>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a:endParaRPr lang="en-US" sz="1100">
            <a:latin typeface="Arial" panose="020B0604020202020204" pitchFamily="34" charset="0"/>
            <a:cs typeface="Arial" panose="020B0604020202020204" pitchFamily="34" charset="0"/>
          </a:endParaRPr>
        </a:p>
      </xdr:txBody>
    </xdr:sp>
    <xdr:clientData/>
  </xdr:twoCellAnchor>
  <xdr:twoCellAnchor editAs="oneCell">
    <xdr:from>
      <xdr:col>0</xdr:col>
      <xdr:colOff>57150</xdr:colOff>
      <xdr:row>0</xdr:row>
      <xdr:rowOff>0</xdr:rowOff>
    </xdr:from>
    <xdr:to>
      <xdr:col>12</xdr:col>
      <xdr:colOff>470535</xdr:colOff>
      <xdr:row>7</xdr:row>
      <xdr:rowOff>19050</xdr:rowOff>
    </xdr:to>
    <xdr:pic>
      <xdr:nvPicPr>
        <xdr:cNvPr id="3" name="Picture 2" descr="BG.jpg">
          <a:extLst>
            <a:ext uri="{FF2B5EF4-FFF2-40B4-BE49-F238E27FC236}">
              <a16:creationId xmlns:a16="http://schemas.microsoft.com/office/drawing/2014/main" id="{50DCFB8C-850F-4B78-BD4B-2E0425F2BBE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0"/>
          <a:ext cx="7728585" cy="1352550"/>
        </a:xfrm>
        <a:prstGeom prst="rect">
          <a:avLst/>
        </a:prstGeom>
      </xdr:spPr>
    </xdr:pic>
    <xdr:clientData/>
  </xdr:twoCellAnchor>
  <xdr:oneCellAnchor>
    <xdr:from>
      <xdr:col>0</xdr:col>
      <xdr:colOff>220943</xdr:colOff>
      <xdr:row>6</xdr:row>
      <xdr:rowOff>41988</xdr:rowOff>
    </xdr:from>
    <xdr:ext cx="7389532" cy="1094274"/>
    <xdr:sp macro="" textlink="">
      <xdr:nvSpPr>
        <xdr:cNvPr id="4" name="Rectangle 3">
          <a:extLst>
            <a:ext uri="{FF2B5EF4-FFF2-40B4-BE49-F238E27FC236}">
              <a16:creationId xmlns:a16="http://schemas.microsoft.com/office/drawing/2014/main" id="{4B136303-934A-4F65-8D81-0BE750E83DD9}"/>
            </a:ext>
          </a:extLst>
        </xdr:cNvPr>
        <xdr:cNvSpPr/>
      </xdr:nvSpPr>
      <xdr:spPr>
        <a:xfrm>
          <a:off x="220943" y="1184988"/>
          <a:ext cx="7389532" cy="1094274"/>
        </a:xfrm>
        <a:prstGeom prst="rect">
          <a:avLst/>
        </a:prstGeom>
        <a:noFill/>
      </xdr:spPr>
      <xdr:txBody>
        <a:bodyPr wrap="square" lIns="91440" tIns="45720" rIns="91440" bIns="45720">
          <a:spAutoFit/>
        </a:bodyPr>
        <a:lstStyle/>
        <a:p>
          <a:pPr algn="ctr"/>
          <a:r>
            <a:rPr lang="en-US" sz="3200" b="0" cap="none" spc="0">
              <a:ln w="0"/>
              <a:solidFill>
                <a:schemeClr val="accent1"/>
              </a:solidFill>
              <a:effectLst>
                <a:outerShdw blurRad="38100" dist="25400" dir="5400000" algn="ctr" rotWithShape="0">
                  <a:srgbClr val="6E747A">
                    <a:alpha val="43000"/>
                  </a:srgbClr>
                </a:outerShdw>
              </a:effectLst>
              <a:latin typeface="+mn-lt"/>
              <a:ea typeface="+mn-ea"/>
              <a:cs typeface="+mn-cs"/>
            </a:rPr>
            <a:t>Directions for Using Funding Simulation Template for Online Community Schools</a:t>
          </a:r>
          <a:endParaRPr lang="en-US" sz="3200" b="0" cap="none" spc="0">
            <a:ln w="0"/>
            <a:solidFill>
              <a:schemeClr val="accent1"/>
            </a:solidFill>
            <a:effectLst>
              <a:outerShdw blurRad="38100" dist="25400" dir="5400000" algn="ctr" rotWithShape="0">
                <a:srgbClr val="6E747A">
                  <a:alpha val="43000"/>
                </a:srgbClr>
              </a:outerShdw>
            </a:effectLst>
          </a:endParaRPr>
        </a:p>
      </xdr:txBody>
    </xdr:sp>
    <xdr:clientData/>
  </xdr:oneCellAnchor>
  <xdr:twoCellAnchor editAs="oneCell">
    <xdr:from>
      <xdr:col>0</xdr:col>
      <xdr:colOff>419100</xdr:colOff>
      <xdr:row>33</xdr:row>
      <xdr:rowOff>66675</xdr:rowOff>
    </xdr:from>
    <xdr:to>
      <xdr:col>11</xdr:col>
      <xdr:colOff>542925</xdr:colOff>
      <xdr:row>46</xdr:row>
      <xdr:rowOff>114300</xdr:rowOff>
    </xdr:to>
    <xdr:pic>
      <xdr:nvPicPr>
        <xdr:cNvPr id="5" name="Picture 4">
          <a:extLst>
            <a:ext uri="{FF2B5EF4-FFF2-40B4-BE49-F238E27FC236}">
              <a16:creationId xmlns:a16="http://schemas.microsoft.com/office/drawing/2014/main" id="{EB170F02-32A3-44A9-8816-D46F68DD38C4}"/>
            </a:ext>
          </a:extLst>
        </xdr:cNvPr>
        <xdr:cNvPicPr/>
      </xdr:nvPicPr>
      <xdr:blipFill>
        <a:blip xmlns:r="http://schemas.openxmlformats.org/officeDocument/2006/relationships" r:embed="rId2"/>
        <a:stretch>
          <a:fillRect/>
        </a:stretch>
      </xdr:blipFill>
      <xdr:spPr>
        <a:xfrm>
          <a:off x="419100" y="6353175"/>
          <a:ext cx="6829425" cy="2524125"/>
        </a:xfrm>
        <a:prstGeom prst="rect">
          <a:avLst/>
        </a:prstGeom>
      </xdr:spPr>
    </xdr:pic>
    <xdr:clientData/>
  </xdr:twoCellAnchor>
  <xdr:twoCellAnchor editAs="oneCell">
    <xdr:from>
      <xdr:col>2</xdr:col>
      <xdr:colOff>561975</xdr:colOff>
      <xdr:row>57</xdr:row>
      <xdr:rowOff>152399</xdr:rowOff>
    </xdr:from>
    <xdr:to>
      <xdr:col>8</xdr:col>
      <xdr:colOff>114300</xdr:colOff>
      <xdr:row>75</xdr:row>
      <xdr:rowOff>133349</xdr:rowOff>
    </xdr:to>
    <xdr:pic>
      <xdr:nvPicPr>
        <xdr:cNvPr id="6" name="Picture 5">
          <a:extLst>
            <a:ext uri="{FF2B5EF4-FFF2-40B4-BE49-F238E27FC236}">
              <a16:creationId xmlns:a16="http://schemas.microsoft.com/office/drawing/2014/main" id="{68AEFABC-4D6A-424A-BFB7-EC75B92DC042}"/>
            </a:ext>
          </a:extLst>
        </xdr:cNvPr>
        <xdr:cNvPicPr/>
      </xdr:nvPicPr>
      <xdr:blipFill>
        <a:blip xmlns:r="http://schemas.openxmlformats.org/officeDocument/2006/relationships" r:embed="rId3"/>
        <a:stretch>
          <a:fillRect/>
        </a:stretch>
      </xdr:blipFill>
      <xdr:spPr>
        <a:xfrm>
          <a:off x="1781175" y="11010899"/>
          <a:ext cx="3209925" cy="3409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3</xdr:row>
      <xdr:rowOff>190499</xdr:rowOff>
    </xdr:from>
    <xdr:to>
      <xdr:col>8</xdr:col>
      <xdr:colOff>9525</xdr:colOff>
      <xdr:row>26</xdr:row>
      <xdr:rowOff>9524</xdr:rowOff>
    </xdr:to>
    <xdr:graphicFrame macro="">
      <xdr:nvGraphicFramePr>
        <xdr:cNvPr id="2" name="Chart 1">
          <a:extLst>
            <a:ext uri="{FF2B5EF4-FFF2-40B4-BE49-F238E27FC236}">
              <a16:creationId xmlns:a16="http://schemas.microsoft.com/office/drawing/2014/main" id="{581175FB-3BE3-4B6D-9142-FC886423A0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581024</xdr:colOff>
      <xdr:row>0</xdr:row>
      <xdr:rowOff>161924</xdr:rowOff>
    </xdr:from>
    <xdr:to>
      <xdr:col>17</xdr:col>
      <xdr:colOff>38099</xdr:colOff>
      <xdr:row>34</xdr:row>
      <xdr:rowOff>19049</xdr:rowOff>
    </xdr:to>
    <xdr:graphicFrame macro="">
      <xdr:nvGraphicFramePr>
        <xdr:cNvPr id="3" name="Chart 2">
          <a:extLst>
            <a:ext uri="{FF2B5EF4-FFF2-40B4-BE49-F238E27FC236}">
              <a16:creationId xmlns:a16="http://schemas.microsoft.com/office/drawing/2014/main" id="{DE86C1D8-DFCF-48D0-AED9-13464D98BE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195261</xdr:colOff>
      <xdr:row>1</xdr:row>
      <xdr:rowOff>176212</xdr:rowOff>
    </xdr:from>
    <xdr:to>
      <xdr:col>24</xdr:col>
      <xdr:colOff>276224</xdr:colOff>
      <xdr:row>31</xdr:row>
      <xdr:rowOff>152400</xdr:rowOff>
    </xdr:to>
    <xdr:graphicFrame macro="">
      <xdr:nvGraphicFramePr>
        <xdr:cNvPr id="3" name="Chart 2">
          <a:extLst>
            <a:ext uri="{FF2B5EF4-FFF2-40B4-BE49-F238E27FC236}">
              <a16:creationId xmlns:a16="http://schemas.microsoft.com/office/drawing/2014/main" id="{00A5B311-3FD4-49D5-9929-4D264D193FE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anders, Elena" refreshedDate="43180.558031597226" createdVersion="6" refreshedVersion="6" minRefreshableVersion="3" recordCount="1">
  <cacheSource type="worksheet">
    <worksheetSource name="Table1"/>
  </cacheSource>
  <cacheFields count="29">
    <cacheField name="SSID" numFmtId="0">
      <sharedItems/>
    </cacheField>
    <cacheField name="LAST NAME" numFmtId="0">
      <sharedItems containsNonDate="0" containsString="0" containsBlank="1"/>
    </cacheField>
    <cacheField name="FIRST NAME" numFmtId="0">
      <sharedItems containsNonDate="0" containsString="0" containsBlank="1"/>
    </cacheField>
    <cacheField name="ADJSTD FTE" numFmtId="0">
      <sharedItems containsNonDate="0" containsString="0" containsBlank="1"/>
    </cacheField>
    <cacheField name="ADJSTD SPECED CAT FTE" numFmtId="0">
      <sharedItems containsNonDate="0" containsString="0" containsBlank="1"/>
    </cacheField>
    <cacheField name="LEGAL DIST OF RES IRN" numFmtId="0">
      <sharedItems containsNonDate="0" containsString="0" containsBlank="1"/>
    </cacheField>
    <cacheField name="STATE EQUIV GRADE LEVEL CODE" numFmtId="0">
      <sharedItems containsNonDate="0" containsBlank="1" count="15">
        <m/>
        <s v="09" u="1"/>
        <s v="11" u="1"/>
        <s v="02" u="1"/>
        <s v="04" u="1"/>
        <s v="06" u="1"/>
        <s v="08" u="1"/>
        <s v="KG" u="1"/>
        <s v="23" u="1"/>
        <s v="10" u="1"/>
        <s v="12" u="1"/>
        <s v="01" u="1"/>
        <s v="03" u="1"/>
        <s v="05" u="1"/>
        <s v="07" u="1"/>
      </sharedItems>
    </cacheField>
    <cacheField name="SPECED CAT CODE" numFmtId="0">
      <sharedItems containsNonDate="0" containsString="0" containsBlank="1"/>
    </cacheField>
    <cacheField name="District Name" numFmtId="0">
      <sharedItems count="565">
        <e v="#N/A"/>
        <s v="Franklin Local SD" u="1"/>
        <s v="Mariemont City SD" u="1"/>
        <s v="Licking Valley Local SD" u="1"/>
        <s v="New Richmond Ex Vill SD" u="1"/>
        <s v="National Trail Local SD" u="1"/>
        <s v="Scioto Valley Local SD" u="1"/>
        <s v="Frontier Local SD" u="1"/>
        <s v="Indian Lake Local SD" u="1"/>
        <s v="Barberton City SD" u="1"/>
        <s v="Carrollton Ex Vill SD" u="1"/>
        <s v="Wadsworth City SD" u="1"/>
        <s v="Wooster City SD" u="1"/>
        <s v="Lordstown Local SD" u="1"/>
        <s v="Independence Local SD" u="1"/>
        <s v="Teays Valley Local SD" u="1"/>
        <s v="Celina City SD" u="1"/>
        <s v="Western Local SD" u="1"/>
        <s v="Jackson Center Local SD" u="1"/>
        <s v="Jackson-Milton Local SD" u="1"/>
        <s v="Fostoria City SD" u="1"/>
        <s v="Plain Local SD" u="1"/>
        <s v="Georgetown Ex Vill SD" u="1"/>
        <s v="Gibsonburg Ex Vill SD" u="1"/>
        <s v="Centerburg Local SD" u="1"/>
        <s v="Lucas Local SD" u="1"/>
        <s v="Sycamore Community City SD" u="1"/>
        <s v="Rossford Ex Vill SD" u="1"/>
        <s v="Upper Scioto Valley Local SD" u="1"/>
        <s v="Dawson-Bryant Local SD" u="1"/>
        <s v="Salem City SD" u="1"/>
        <s v="Southwest Licking Local SD" u="1"/>
        <s v="Canfield Local SD" u="1"/>
        <s v="Portsmouth City SD" u="1"/>
        <s v="New Lebanon Local SD" u="1"/>
        <s v="Martins Ferry City SD" u="1"/>
        <s v="Hamilton City SD" u="1"/>
        <s v="Colonel Crawford Local SD" u="1"/>
        <s v="Danville Local SD" u="1"/>
        <s v="Southern Local SD" u="1"/>
        <s v="Struthers City SD" u="1"/>
        <s v="Cleveland Hts-Univ Hts City" u="1"/>
        <s v="Coldwater Ex Vill SD" u="1"/>
        <s v="North Fork Local SD" u="1"/>
        <s v="Northridge Local SD" u="1"/>
        <s v="Maumee City SD" u="1"/>
        <s v="Southeast Local SD" u="1"/>
        <s v="Southwest Local SD" u="1"/>
        <s v="Joseph Badger Local SD" u="1"/>
        <s v="Chippewa Local SD" u="1"/>
        <s v="Elida Local SD" u="1"/>
        <s v="Medina City SD" u="1"/>
        <s v="Chesapeake Union Ex Vill SD" u="1"/>
        <s v="Urbana City SD" u="1"/>
        <s v="Patrick Henry Local SD" u="1"/>
        <s v="Wayne Trace Local SD" u="1"/>
        <s v="Olentangy Local SD" u="1"/>
        <s v="Centerville City SD" u="1"/>
        <s v="Claymont City SD" u="1"/>
        <s v="Cuyahoga Heights Local SD" u="1"/>
        <s v="Ripley-Union-Lewis Local SD" u="1"/>
        <s v="Lorain City SD" u="1"/>
        <s v="Blanchester Local SD" u="1"/>
        <s v="Milton-Union Ex Vill SD" u="1"/>
        <s v="Painsville City Local SD" u="1"/>
        <s v="Lincolnview Local SD" u="1"/>
        <s v="Williamsburg Local SD" u="1"/>
        <s v="Morgan Local SD" u="1"/>
        <s v="South Central Local SD" u="1"/>
        <s v="Tecumseh Local SD" u="1"/>
        <s v="Triad Local SD" u="1"/>
        <s v="Massillon City SD" u="1"/>
        <s v="Jackson Local SD" u="1"/>
        <s v="Springboro Community City SD" u="1"/>
        <s v="Sylvania City SD" u="1"/>
        <s v="Three Rivers Local SD" u="1"/>
        <s v="Indian Creek Local SD" u="1"/>
        <s v="Granville Ex Vill SD" u="1"/>
        <s v="Coshocton City SD" u="1"/>
        <s v="North Canton City SD" u="1"/>
        <s v="Field Local SD" u="1"/>
        <s v="Bradford Ex Vill SD" u="1"/>
        <s v="North Union Local SD" u="1"/>
        <s v="Jonathan Alder Local SD" u="1"/>
        <s v="River View Local SD" u="1"/>
        <s v="Antwerp Local SD" u="1"/>
        <s v="Port Clinton City SD" u="1"/>
        <s v="Vinton County Local SD" u="1"/>
        <s v="Fairfield Union Local SD" u="1"/>
        <s v="Warren Local SD" u="1"/>
        <s v="Washington Court House City" u="1"/>
        <s v="Goshen Local SD" u="1"/>
        <s v="Waterloo Local SD" u="1"/>
        <s v="Canal Winchester Local SD" u="1"/>
        <s v="Perkins Local SD" u="1"/>
        <s v="Tallmadge City SD" u="1"/>
        <s v="Clark-Shawnee Local SD" u="1"/>
        <s v="Hubbard Ex Vill SD" u="1"/>
        <s v="Pleasant Local SD" u="1"/>
        <s v="Sandusky City SD" u="1"/>
        <s v="Delaware City SD" u="1"/>
        <s v="Wolf Creek Local SD" u="1"/>
        <s v="Anna Local SD" u="1"/>
        <s v="Aurora City SD" u="1"/>
        <s v="Bethel Local SD" u="1"/>
        <s v="Parkway Local SD" u="1"/>
        <s v="Barnesville Ex Vill SD" u="1"/>
        <s v="Oak Hill Union Local SD" u="1"/>
        <s v="Lebanon City SD" u="1"/>
        <s v="Swanton Local SD" u="1"/>
        <s v="Amanda-Clearcreek Local SD" u="1"/>
        <s v="Hudson City SD" u="1"/>
        <s v="Switzerland Of Ohio Local SD" u="1"/>
        <s v="Berea City SD" u="1"/>
        <s v="Franklin-Monroe Local SD" u="1"/>
        <s v="New Lexington City SD" u="1"/>
        <s v="Hopewell-Loudon Local SD" u="1"/>
        <s v="Bethel-Tate Local SD" u="1"/>
        <s v="Fort Loramie Local SD" u="1"/>
        <s v="Madeira City SD" u="1"/>
        <s v="Bridgeport Ex Vill SD" u="1"/>
        <s v="Fairfield City SD" u="1"/>
        <s v="Canton Local SD" u="1"/>
        <s v="Cambridge City SD" u="1"/>
        <s v="Columbus Grove Local SD" u="1"/>
        <s v="Lancaster City SD" u="1"/>
        <s v="Covington Ex Vill SD" u="1"/>
        <s v="Newcomerstown Ex Vill SD" u="1"/>
        <s v="Carlisle Local SD" u="1"/>
        <s v="Zane Trace Local SD" u="1"/>
        <s v="Union Local SD" u="1"/>
        <s v="Van Wert City SD" u="1"/>
        <s v="Zanesville City SD" u="1"/>
        <s v="Allen East Local SD" u="1"/>
        <s v="Monroe Local SD" u="1"/>
        <s v="Westerville City SD" u="1"/>
        <s v="Grand Valley Local SD" u="1"/>
        <s v="Rock Hill Local SD" u="1"/>
        <s v="West Branch Local SD" u="1"/>
        <s v="West Geauga Local SD" u="1"/>
        <s v="West Holmes Local SD" u="1"/>
        <s v="Clinton-Massie Local SD" u="1"/>
        <s v="Fremont City SD" u="1"/>
        <s v="East Clinton Local SD" u="1"/>
        <s v="Crestline Ex Vill SD" u="1"/>
        <s v="Cardington-Lincoln Local SD" u="1"/>
        <s v="Hicksville Ex Vill SD" u="1"/>
        <s v="Bexley City SD" u="1"/>
        <s v="Northeastern Local SD" u="1"/>
        <s v="Northwestern Local SD" u="1"/>
        <s v="Bloom-Vernon Local SD" u="1"/>
        <s v="Leipsic Local SD" u="1"/>
        <s v="London City SD" u="1"/>
        <s v="Northmont City SD" u="1"/>
        <s v="Fairport Harbor Ex Vill SD" u="1"/>
        <s v="Napoleon City SD" u="1"/>
        <s v="Mount Healthy City SD" u="1"/>
        <s v="Garaway Local SD" u="1"/>
        <s v="Marysville Ex Vill SD" u="1"/>
        <s v="Alexander Local SD" u="1"/>
        <s v="Dayton City SD" u="1"/>
        <s v="Arcanum Butler Local SD" u="1"/>
        <s v="Orange City SD" u="1"/>
        <s v="Mapleton Local SD" u="1"/>
        <s v="Arlington Local SD" u="1"/>
        <s v="Girard City SD" u="1"/>
        <s v="Lakota Local SD" u="1"/>
        <s v="Edon-Northwest Local SD" u="1"/>
        <s v="Triway Local SD" u="1"/>
        <s v="Archbold-Area Local SD" u="1"/>
        <s v="Fairborn City SD" u="1"/>
        <s v="Gallia County Local SD" u="1"/>
        <s v="Bright Local SD" u="1"/>
        <s v="Maplewood Local SD" u="1"/>
        <s v="Lakewood City SD" u="1"/>
        <s v="Youngstown City SD" u="1"/>
        <s v="Mason City SD" u="1"/>
        <s v="Newark City SD" u="1"/>
        <s v="Graham Local SD" u="1"/>
        <s v="Finneytown Local SD" u="1"/>
        <s v="Tri-County North Local SD" u="1"/>
        <s v="Boardman Local SD" u="1"/>
        <s v="Findlay City SD" u="1"/>
        <s v="Paulding Ex Vill SD" u="1"/>
        <s v="Symmes Valley Local SD" u="1"/>
        <s v="Rolling Hills Local SD" u="1"/>
        <s v="Anthony Wayne Local SD" u="1"/>
        <s v="Hillsboro City SD" u="1"/>
        <s v="Olmsted Falls City SD" u="1"/>
        <s v="Lisbon Ex Vill SD" u="1"/>
        <s v="River Valley Local SD" u="1"/>
        <s v="Pymatuning Valley Local SD" u="1"/>
        <s v="Franklin City SD" u="1"/>
        <s v="Gahanna-Jefferson City SD" u="1"/>
        <s v="Willard City SD" u="1"/>
        <s v="Norwood City SD" u="1"/>
        <s v="Reading Community City SD" u="1"/>
        <s v="Brooklyn City SD" u="1"/>
        <s v="Ironton City SD" u="1"/>
        <s v="Adena Local SD" u="1"/>
        <s v="Mogadore Local SD" u="1"/>
        <s v="Yellow Springs Ex Vill SD" u="1"/>
        <s v="Osnaburg Local SD" u="1"/>
        <s v="Mount Gilead Ex Vill SD" u="1"/>
        <s v="Athens City SD" u="1"/>
        <s v="Berne Union Local SD" u="1"/>
        <s v="Cincinnati City SD" u="1"/>
        <s v="St Clairsville-Richland City" u="1"/>
        <s v="Ottawa Hills Local SD" u="1"/>
        <s v="Maple Heights City SD" u="1"/>
        <s v="Union Scioto Local SD" u="1"/>
        <s v="Arcadia Local SD" u="1"/>
        <s v="Middletown City SD" u="1"/>
        <s v="New Miami Local SD" u="1"/>
        <s v="Defiance City SD" u="1"/>
        <s v="Ashtabula Area City SD" u="1"/>
        <s v="Indian Valley Local SD" u="1"/>
        <s v="Wauseon Ex Vill SD" u="1"/>
        <s v="Elgin Local SD" u="1"/>
        <s v="Holgate Local SD" u="1"/>
        <s v="Oakwood City SD" u="1"/>
        <s v="Minerva Local SD" u="1"/>
        <s v="Westlake City SD" u="1"/>
        <s v="Euclid City SD" u="1"/>
        <s v="Mount Vernon City SD" u="1"/>
        <s v="Mentor Ex Vill SD" u="1"/>
        <s v="Trimble Local SD" u="1"/>
        <s v="Stow-Munroe Falls City SD" u="1"/>
        <s v="Clay Local SD" u="1"/>
        <s v="Coventry Local SD" u="1"/>
        <s v="Galion City SD" u="1"/>
        <s v="Fort Frye Local SD" u="1"/>
        <s v="Sugarcreek Local SD" u="1"/>
        <s v="Minford Local SD" u="1"/>
        <s v="Brunswick City SD" u="1"/>
        <s v="Madison-Plains Local SD" u="1"/>
        <s v="New Knoxville Local SD" u="1"/>
        <s v="Streetsboro City SD" u="1"/>
        <s v="Wynford Local SD" u="1"/>
        <s v="United Local SD" u="1"/>
        <s v="Hilliard City SD" u="1"/>
        <s v="Tuscarawas Valley Local SD" u="1"/>
        <s v="Bryan City SD" u="1"/>
        <s v="Caldwell Ex Vill SD" u="1"/>
        <s v="Washington-Nile Local SD" u="1"/>
        <s v="Cedar Cliff Local SD" u="1"/>
        <s v="Benton Carroll Salem Local S" u="1"/>
        <s v="Chagrin Falls Ex Vill SD" u="1"/>
        <s v="Huntington Local SD" u="1"/>
        <s v="Van Buren Local SD" u="1"/>
        <s v="Eaton Community Schools City" u="1"/>
        <s v="Edgewood City SD" u="1"/>
        <s v="Bristol Local SD" u="1"/>
        <s v="Eastwood Local SD" u="1"/>
        <s v="Valley View Local SD" u="1"/>
        <s v="Wyoming City SD" u="1"/>
        <s v="Keystone Local SD" u="1"/>
        <s v="Chardon Local SD" u="1"/>
        <s v="Firelands Local SD" u="1"/>
        <s v="Bellevue City SD" u="1"/>
        <s v="Northern Local SD" u="1"/>
        <s v="Northmor Local SD" u="1"/>
        <s v="Fort Recovery Local SD" u="1"/>
        <s v="East Knox Local SD" u="1"/>
        <s v="Kirtland Local SD" u="1"/>
        <s v="Marion City SD" u="1"/>
        <s v="Pickerington Local SD" u="1"/>
        <s v="West Carrollton City SD" u="1"/>
        <s v="Botkins Local SD" u="1"/>
        <s v="Northwest Local SD" u="1"/>
        <s v="Northwood Local SD" u="1"/>
        <s v="New Philadelphia City SD" u="1"/>
        <s v="Columbiana Ex Vill SD" u="1"/>
        <s v="Delphos City SD" u="1"/>
        <s v="Leetonia Ex Vill SD" u="1"/>
        <s v="Oberlin City SD" u="1"/>
        <s v="Loudonville-Perrysville Ex V" u="1"/>
        <s v="Circleville City SD" u="1"/>
        <s v="South Euclid-Lyndhurst City" u="1"/>
        <s v="Vandalia-Butler City SD" u="1"/>
        <s v="Waverly City SD" u="1"/>
        <s v="Brookfield Local SD" u="1"/>
        <s v="Brookville Local SD" u="1"/>
        <s v="Maysville Local SD" u="1"/>
        <s v="Niles City SD" u="1"/>
        <s v="Rootstown Local SD" u="1"/>
        <s v="Fairview Park City SD" u="1"/>
        <s v="Continental Local SD" u="1"/>
        <s v="St Bernard-Elmwood Place Cit" u="1"/>
        <s v="Clear Fork Valley Local SD" u="1"/>
        <s v="Ontario Local SD" u="1"/>
        <s v="Huber Heights City SD" u="1"/>
        <s v="Beaver Local SD" u="1"/>
        <s v="East Guernsey Local SD" u="1"/>
        <s v="Avon Local SD" u="1"/>
        <s v="Liberty Union-Thurston Local" u="1"/>
        <s v="Copley-Fairlawn City SD" u="1"/>
        <s v="Mathews Local SD" u="1"/>
        <s v="Grandview Heights City SD" u="1"/>
        <s v="Monroeville Local SD" u="1"/>
        <s v="Manchester Local SD" u="1"/>
        <s v="Johnstown-Monroe Local SD" u="1"/>
        <s v="Woodmore Local SD" u="1"/>
        <s v="Lakeview Local SD" u="1"/>
        <s v="Lakewood Local SD" u="1"/>
        <s v="Chillicothe City SD" u="1"/>
        <s v="Springfield City SD" u="1"/>
        <s v="North Central Local SD" u="1"/>
        <s v="Shelby City SD" u="1"/>
        <s v="Montpelier Ex Vill SD" u="1"/>
        <s v="Jefferson Local SD" u="1"/>
        <s v="Springfield Local SD" u="1"/>
        <s v="Parma City SD" u="1"/>
        <s v="Perrysburg Ex Vill SD" u="1"/>
        <s v="Bloom Carroll Local SD" u="1"/>
        <s v="Woodridge Local SD" u="1"/>
        <s v="Madison Local SD" u="1"/>
        <s v="Clearview Local SD" u="1"/>
        <s v="Gallipolis City SD" u="1"/>
        <s v="Jackson City SD" u="1"/>
        <s v="Greenon Local SD" u="1"/>
        <s v="Tipp City Ex Vill SD" u="1"/>
        <s v="Highland Local SD" u="1"/>
        <s v="Evergreen Local SD" u="1"/>
        <s v="Tri-Valley Local SD" u="1"/>
        <s v="Howland Local SD" u="1"/>
        <s v="Strongsville City SD" u="1"/>
        <s v="Norwayne Local SD" u="1"/>
        <s v="Riverdale Local SD" u="1"/>
        <s v="Riverside Local SD" u="1"/>
        <s v="Campbell City SD" u="1"/>
        <s v="Deer Park Community City SD" u="1"/>
        <s v="Old Fort Local SD" u="1"/>
        <s v="Wickliffe City SD" u="1"/>
        <s v="Felicity-Franklin Local SD" u="1"/>
        <s v="Westfall Local SD" u="1"/>
        <s v="North Royalton City SD" u="1"/>
        <s v="Alliance City SD" u="1"/>
        <s v="Orrville City SD" u="1"/>
        <s v="Toronto City SD" u="1"/>
        <s v="Crestview Local SD" u="1"/>
        <s v="Crestwood Local SD" u="1"/>
        <s v="Geneva Area City SD" u="1"/>
        <s v="North College Hill City SD" u="1"/>
        <s v="Oregon City SD" u="1"/>
        <s v="Wheelersburg Local SD" u="1"/>
        <s v="Ross Local SD" u="1"/>
        <s v="Reynoldsburg City SD" u="1"/>
        <s v="Newton Falls Ex Vill SD" u="1"/>
        <s v="North Ridgeville City SD" u="1"/>
        <s v="Paint Valley Local SD" u="1"/>
        <s v="Columbus City SD" u="1"/>
        <s v="Ridgedale Local SD" u="1"/>
        <s v="Ridgemont Local SD" u="1"/>
        <s v="Ridgewood Local SD" u="1"/>
        <s v="Sheffield-Sheffield Lake Cit" u="1"/>
        <s v="Princeton City SD" u="1"/>
        <s v="Lowellville Local SD" u="1"/>
        <s v="Wapakoneta City SD" u="1"/>
        <s v="Versailles Ex Vill SD" u="1"/>
        <s v="Beavercreek City SD" u="1"/>
        <s v="Walnut Township Local SD" u="1"/>
        <s v="Weathersfield Local SD" u="1"/>
        <s v="Hamilton Local SD" u="1"/>
        <s v="Nelsonville-York City SD" u="1"/>
        <s v="Elmwood Local SD" u="1"/>
        <s v="Tri-Village Local SD" u="1"/>
        <s v="East Liverpool City SD" u="1"/>
        <s v="Lynchburg-Clay Local SD" u="1"/>
        <s v="South Point Local SD" u="1"/>
        <s v="South Range Local SD" u="1"/>
        <s v="Southington Local SD" u="1"/>
        <s v="West Clermont Local SD" u="1"/>
        <s v="Western Brown Local SD" u="1"/>
        <s v="McComb Local SD" u="1"/>
        <s v="Berkshire Local SD" u="1"/>
        <s v="Beachwood City SD" u="1"/>
        <s v="Akron City SD" u="1"/>
        <s v="Noble Local SD" u="1"/>
        <s v="Mississinawa Valley Local SD" u="1"/>
        <s v="Ashland City SD" u="1"/>
        <s v="Lake Local SD" u="1"/>
        <s v="New Albany-Plain Local SD" u="1"/>
        <s v="Talawanda City SD" u="1"/>
        <s v="Norwalk City SD" u="1"/>
        <s v="North Olmsted City SD" u="1"/>
        <s v="Margaretta Local SD" u="1"/>
        <s v="Toledo City SD" u="1"/>
        <s v="Huron City SD" u="1"/>
        <s v="Bellaire Local SD" u="1"/>
        <s v="Twinsburg City SD" u="1"/>
        <s v="Warrensville Heights City SD" u="1"/>
        <s v="Lexington Local SD" u="1"/>
        <s v="St Marys City SD" u="1"/>
        <s v="Louisville City SD" u="1"/>
        <s v="Trotwood-Madison City SD" u="1"/>
        <s v="Bath Local SD" u="1"/>
        <s v="Warren City SD" u="1"/>
        <s v="Poland Local SD" u="1"/>
        <s v="Federal Hocking Local SD" u="1"/>
        <s v="Dalton Local SD" u="1"/>
        <s v="Upper Arlington City SD" u="1"/>
        <s v="Fredericktown Local SD" u="1"/>
        <s v="Tuslaw Local SD" u="1"/>
        <s v="North Baltimore Local SD" u="1"/>
        <s v="Conneaut Area City SD" u="1"/>
        <s v="Hardin Northern Local SD" u="1"/>
        <s v="Forest Hills Local SD" u="1"/>
        <s v="Groveport Madison Local SD" u="1"/>
        <s v="Willoughby-Eastlake City SD" u="1"/>
        <s v="Hillsdale Local SD" u="1"/>
        <s v="Seneca East Local SD" u="1"/>
        <s v="Waynesfield-Goshen Local SD" u="1"/>
        <s v="Wellston City SD" u="1"/>
        <s v="Bedford City SD" u="1"/>
        <s v="Worthington City SD" u="1"/>
        <s v="Belpre City SD" u="1"/>
        <s v="Bluffton Ex Vill SD" u="1"/>
        <s v="Edgerton Local SD" u="1"/>
        <s v="Lima City SD" u="1"/>
        <s v="Amherst Ex Vill SD" u="1"/>
        <s v="Avon Lake City SD" u="1"/>
        <s v="Black River Local SD" u="1"/>
        <s v="Greeneview Local SD" u="1"/>
        <s v="Cuyahoga Falls City SD" u="1"/>
        <s v="Xenia Community City SD" u="1"/>
        <s v="Kings Local SD" u="1"/>
        <s v="Perry Local SD" u="1"/>
        <s v="Batavia Local SD" u="1"/>
        <s v="Garfield Heights City SD" u="1"/>
        <s v="Ohio Valley Local SD" u="1"/>
        <s v="Indian Hill Ex Vill SD" u="1"/>
        <s v="Greenville City SD" u="1"/>
        <s v="Marietta City SD" u="1"/>
        <s v="East Muskingum Local SD" u="1"/>
        <s v="Loveland City SD" u="1"/>
        <s v="Clyde-Green Springs Ex Vill" u="1"/>
        <s v="Mohawk Local SD" u="1"/>
        <s v="Canton City SD" u="1"/>
        <s v="Steubenville City SD" u="1"/>
        <s v="Greenfield Ex Vill SD" u="1"/>
        <s v="Hardin-Houston Local SD" u="1"/>
        <s v="Meigs Local SD" u="1"/>
        <s v="Little Miami Local SD" u="1"/>
        <s v="Wilmington City SD" u="1"/>
        <s v="Troy City SD" u="1"/>
        <s v="Pike-Delta-York Local SD" u="1"/>
        <s v="Shawnee Local SD" u="1"/>
        <s v="Green Local SD" u="1"/>
        <s v="Newton Local SD" u="1"/>
        <s v="Plymouth-Shiloh Local SD" u="1"/>
        <s v="Liberty Benton Local SD" u="1"/>
        <s v="Liberty Center Local SD" u="1"/>
        <s v="Cloverleaf Local SD" u="1"/>
        <s v="Piqua City SD" u="1"/>
        <s v="Danbury Local SD" u="1"/>
        <s v="Solon City SD" u="1"/>
        <s v="Mansfield City SD" u="1"/>
        <s v="Washington Local SD" u="1"/>
        <s v="Bloomfield-Mespo Local SD" u="1"/>
        <s v="Norton City SD" u="1"/>
        <s v="Heath City SD" u="1"/>
        <s v="Miamisburg City SD" u="1"/>
        <s v="Shadyside Local SD" u="1"/>
        <s v="Southeastern Local SD" u="1"/>
        <s v="Buckeye Central Local SD" u="1"/>
        <s v="La Brae Local SD" u="1"/>
        <s v="Stryker Local SD" u="1"/>
        <s v="Kenton City SD" u="1"/>
        <s v="Fayetteville-Perry Local SD" u="1"/>
        <s v="Twin Valley Community Local" u="1"/>
        <s v="Bucyrus City SD" u="1"/>
        <s v="Big Walnut Local SD" u="1"/>
        <s v="Clermont-Northeastern Local" u="1"/>
        <s v="Brown Local SD" u="1"/>
        <s v="Tiffin City SD" u="1"/>
        <s v="Jefferson Area Local SD" u="1"/>
        <s v="Miami East Local SD" u="1"/>
        <s v="Pandora-Gilboa Local SD" u="1"/>
        <s v="Ayersville Local SD" u="1"/>
        <s v="Western Reserve Local SD" u="1"/>
        <s v="James A Garfield Local SD" u="1"/>
        <s v="Upper Sandusky Ex Vill SD" u="1"/>
        <s v="Central Local SD" u="1"/>
        <s v="Dublin City SD" u="1"/>
        <s v="Jefferson Township Local SD" u="1"/>
        <s v="South-Western City SD" u="1"/>
        <s v="Spencerville Local SD" u="1"/>
        <s v="Brecksville-Broadview Height" u="1"/>
        <s v="Marlington Local SD" u="1"/>
        <s v="Sandy Valley Local SD" u="1"/>
        <s v="Mechanicsburg Ex Vill SD" u="1"/>
        <s v="Winton Woods City SD" u="1"/>
        <s v="Kent City SD" u="1"/>
        <s v="Buckeye Valley Local SD" u="1"/>
        <s v="Valley Local SD" u="1"/>
        <s v="Ottawa-Glandorf Local SD" u="1"/>
        <s v="Newbury Local SD" u="1"/>
        <s v="Mayfield City SD" u="1"/>
        <s v="Kenston Local SD" u="1"/>
        <s v="Whitehall City SD" u="1"/>
        <s v="McDonald Local SD" u="1"/>
        <s v="Otsego Local SD" u="1"/>
        <s v="Ravenna City SD" u="1"/>
        <s v="Eastern Local SD" u="1"/>
        <s v="Genoa Area Local SD" u="1"/>
        <s v="Rittman Ex Vill SD" u="1"/>
        <s v="Millcreek-West Unity Local S" u="1"/>
        <s v="Ada Ex Vill SD" u="1"/>
        <s v="Ansonia Local SD" u="1"/>
        <s v="West Muskingum Local SD" u="1"/>
        <s v="Logan Elm Local SD" u="1"/>
        <s v="Sebring Local SD" u="1"/>
        <s v="Milford Ex Vill SD" u="1"/>
        <s v="Carey Ex Vill SD" u="1"/>
        <s v="Wayne Local SD" u="1"/>
        <s v="Crooksville Ex Vill SD" u="1"/>
        <s v="Vermilion Local SD" u="1"/>
        <s v="Kettering City SD" u="1"/>
        <s v="Benjamin Logan Local SD" u="1"/>
        <s v="Mad River Local SD" u="1"/>
        <s v="East Palestine City SD" u="1"/>
        <s v="Harrison Hills City SD" u="1"/>
        <s v="West Liberty-Salem Local SD" u="1"/>
        <s v="Windham Ex Vill SD" u="1"/>
        <s v="Wellsville Local SD" u="1"/>
        <s v="Liberty Local SD" u="1"/>
        <s v="Miami Trace Local SD" u="1"/>
        <s v="Rocky River City SD" u="1"/>
        <s v="Sidney City SD" u="1"/>
        <s v="Oak Hills Local SD" u="1"/>
        <s v="Edison Local SD" u="1"/>
        <s v="Fairland Local SD" u="1"/>
        <s v="Fairlawn Local SD" u="1"/>
        <s v="Fairless Local SD" u="1"/>
        <s v="Austintown Local SD" u="1"/>
        <s v="Wellington Ex Vill SD" u="1"/>
        <s v="Dover City SD" u="1"/>
        <s v="East Cleveland City SD" u="1"/>
        <s v="Licking Heights Local SD" u="1"/>
        <s v="Lockland City SD" u="1"/>
        <s v="Logan-Hocking Local SD" u="1"/>
        <s v="Fairbanks Local SD" u="1"/>
        <s v="Fairfield Local SD" u="1"/>
        <s v="Bellefontaine City SD" u="1"/>
        <s v="Marion Local SD" u="1"/>
        <s v="Preble-Shawnee Local SD" u="1"/>
        <s v="Columbia Local SD" u="1"/>
        <s v="Nordonia Hills City SD" u="1"/>
        <s v="New Boston Local SD" u="1"/>
        <s v="New Bremen Local SD" u="1"/>
        <s v="New London Local SD" u="1"/>
        <s v="New Riegel Local SD" u="1"/>
        <s v="Richmond Heights Local SD" u="1"/>
        <s v="Midview Local SD" u="1"/>
        <s v="Bay Village City SD" u="1"/>
        <s v="Elyria City SD" u="1"/>
        <s v="Cleveland Municipal SD" u="1"/>
        <s v="Strasburg-Franklin Local SD" u="1"/>
        <s v="Champion Local SD" u="1"/>
        <s v="Revere Local SD" u="1"/>
        <s v="Bowling Green City SD" u="1"/>
        <s v="Cardinal Local SD" u="1"/>
        <s v="Shaker Heights City SD" u="1"/>
        <s v="Buckeye Local SD" u="1"/>
      </sharedItems>
    </cacheField>
    <cacheField name="REG" numFmtId="0">
      <sharedItems containsSemiMixedTypes="0" containsString="0" containsNumber="1" containsInteger="1" minValue="0" maxValue="0"/>
    </cacheField>
    <cacheField name="tot_ogrant" numFmtId="39">
      <sharedItems containsSemiMixedTypes="0" containsString="0" containsNumber="1" containsInteger="1" minValue="0" maxValue="0"/>
    </cacheField>
    <cacheField name="spe_aid" numFmtId="43">
      <sharedItems containsSemiMixedTypes="0" containsString="0" containsNumber="1" containsInteger="1" minValue="0" maxValue="0"/>
    </cacheField>
    <cacheField name="FCF" numFmtId="4">
      <sharedItems containsSemiMixedTypes="0" containsString="0" containsNumber="1" containsInteger="1" minValue="0" maxValue="0"/>
    </cacheField>
    <cacheField name="KG_aid" numFmtId="43">
      <sharedItems containsSemiMixedTypes="0" containsString="0" containsNumber="1" containsInteger="1" minValue="0" maxValue="0"/>
    </cacheField>
    <cacheField name="g_1_aid" numFmtId="43">
      <sharedItems containsSemiMixedTypes="0" containsString="0" containsNumber="1" containsInteger="1" minValue="0" maxValue="0"/>
    </cacheField>
    <cacheField name="g_2_aid" numFmtId="43">
      <sharedItems containsSemiMixedTypes="0" containsString="0" containsNumber="1" containsInteger="1" minValue="0" maxValue="0"/>
    </cacheField>
    <cacheField name="g_3_aid" numFmtId="43">
      <sharedItems containsSemiMixedTypes="0" containsString="0" containsNumber="1" containsInteger="1" minValue="0" maxValue="0"/>
    </cacheField>
    <cacheField name="g_4_aid" numFmtId="43">
      <sharedItems containsSemiMixedTypes="0" containsString="0" containsNumber="1" containsInteger="1" minValue="0" maxValue="0"/>
    </cacheField>
    <cacheField name="g_5_aid" numFmtId="43">
      <sharedItems containsSemiMixedTypes="0" containsString="0" containsNumber="1" containsInteger="1" minValue="0" maxValue="0"/>
    </cacheField>
    <cacheField name="g_6_aid" numFmtId="43">
      <sharedItems containsSemiMixedTypes="0" containsString="0" containsNumber="1" containsInteger="1" minValue="0" maxValue="0"/>
    </cacheField>
    <cacheField name="g_7_aid" numFmtId="43">
      <sharedItems containsSemiMixedTypes="0" containsString="0" containsNumber="1" containsInteger="1" minValue="0" maxValue="0"/>
    </cacheField>
    <cacheField name="g_8_aid" numFmtId="43">
      <sharedItems containsSemiMixedTypes="0" containsString="0" containsNumber="1" containsInteger="1" minValue="0" maxValue="0"/>
    </cacheField>
    <cacheField name="g_9_aid" numFmtId="43">
      <sharedItems containsSemiMixedTypes="0" containsString="0" containsNumber="1" containsInteger="1" minValue="0" maxValue="0"/>
    </cacheField>
    <cacheField name="g_10_aid" numFmtId="43">
      <sharedItems containsSemiMixedTypes="0" containsString="0" containsNumber="1" containsInteger="1" minValue="0" maxValue="0"/>
    </cacheField>
    <cacheField name="g_11_aid" numFmtId="43">
      <sharedItems containsSemiMixedTypes="0" containsString="0" containsNumber="1" containsInteger="1" minValue="0" maxValue="0"/>
    </cacheField>
    <cacheField name="g_12_aid" numFmtId="43">
      <sharedItems containsSemiMixedTypes="0" containsString="0" containsNumber="1" containsInteger="1" minValue="0" maxValue="0"/>
    </cacheField>
    <cacheField name="g_13_aid" numFmtId="43">
      <sharedItems containsSemiMixedTypes="0" containsString="0" containsNumber="1" containsInteger="1" minValue="0" maxValue="0"/>
    </cacheField>
    <cacheField name="g_23_aid" numFmtId="43">
      <sharedItems containsSemiMixedTypes="0" containsString="0" containsNumber="1" containsInteger="1" minValue="0" maxValue="0"/>
    </cacheField>
    <cacheField name="total aid" numFmtId="43">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anders, Elena" refreshedDate="43180.558615046299" createdVersion="6" refreshedVersion="6" minRefreshableVersion="3" recordCount="3">
  <cacheSource type="worksheet">
    <worksheetSource ref="A1:AC1048576" sheet="Simulation"/>
  </cacheSource>
  <cacheFields count="29">
    <cacheField name="SSID" numFmtId="0">
      <sharedItems containsBlank="1" count="2">
        <s v="Paste Here"/>
        <m/>
      </sharedItems>
    </cacheField>
    <cacheField name="LAST NAME" numFmtId="0">
      <sharedItems containsNonDate="0" containsString="0" containsBlank="1"/>
    </cacheField>
    <cacheField name="FIRST NAME" numFmtId="0">
      <sharedItems containsNonDate="0" containsString="0" containsBlank="1"/>
    </cacheField>
    <cacheField name="ADJSTD FTE" numFmtId="0">
      <sharedItems containsNonDate="0" containsString="0" containsBlank="1"/>
    </cacheField>
    <cacheField name="ADJSTD SPECED CAT FTE" numFmtId="0">
      <sharedItems containsNonDate="0" containsString="0" containsBlank="1"/>
    </cacheField>
    <cacheField name="LEGAL DIST OF RES IRN" numFmtId="0">
      <sharedItems containsNonDate="0" containsString="0" containsBlank="1"/>
    </cacheField>
    <cacheField name="STATE EQUIV GRADE LEVEL CODE" numFmtId="0">
      <sharedItems containsNonDate="0" containsString="0" containsBlank="1"/>
    </cacheField>
    <cacheField name="SPECED CAT CODE" numFmtId="0">
      <sharedItems containsNonDate="0" containsString="0" containsBlank="1"/>
    </cacheField>
    <cacheField name="District Name" numFmtId="0">
      <sharedItems containsBlank="1"/>
    </cacheField>
    <cacheField name="REG" numFmtId="0">
      <sharedItems containsString="0" containsBlank="1" containsNumber="1" containsInteger="1" minValue="0" maxValue="0"/>
    </cacheField>
    <cacheField name="tot_ogrant" numFmtId="0">
      <sharedItems containsString="0" containsBlank="1" containsNumber="1" containsInteger="1" minValue="0" maxValue="0"/>
    </cacheField>
    <cacheField name="spe_aid" numFmtId="0">
      <sharedItems containsString="0" containsBlank="1" containsNumber="1" containsInteger="1" minValue="0" maxValue="0"/>
    </cacheField>
    <cacheField name="FCF" numFmtId="0">
      <sharedItems containsString="0" containsBlank="1" containsNumber="1" containsInteger="1" minValue="0" maxValue="0"/>
    </cacheField>
    <cacheField name="KG_aid" numFmtId="0">
      <sharedItems containsString="0" containsBlank="1" containsNumber="1" containsInteger="1" minValue="0" maxValue="0"/>
    </cacheField>
    <cacheField name="g_1_aid" numFmtId="0">
      <sharedItems containsString="0" containsBlank="1" containsNumber="1" containsInteger="1" minValue="0" maxValue="0"/>
    </cacheField>
    <cacheField name="g_2_aid" numFmtId="0">
      <sharedItems containsString="0" containsBlank="1" containsNumber="1" containsInteger="1" minValue="0" maxValue="0"/>
    </cacheField>
    <cacheField name="g_3_aid" numFmtId="0">
      <sharedItems containsString="0" containsBlank="1" containsNumber="1" containsInteger="1" minValue="0" maxValue="0"/>
    </cacheField>
    <cacheField name="g_4_aid" numFmtId="0">
      <sharedItems containsString="0" containsBlank="1" containsNumber="1" containsInteger="1" minValue="0" maxValue="0"/>
    </cacheField>
    <cacheField name="g_5_aid" numFmtId="0">
      <sharedItems containsString="0" containsBlank="1" containsNumber="1" containsInteger="1" minValue="0" maxValue="0"/>
    </cacheField>
    <cacheField name="g_6_aid" numFmtId="0">
      <sharedItems containsString="0" containsBlank="1" containsNumber="1" containsInteger="1" minValue="0" maxValue="0"/>
    </cacheField>
    <cacheField name="g_7_aid" numFmtId="0">
      <sharedItems containsString="0" containsBlank="1" containsNumber="1" containsInteger="1" minValue="0" maxValue="0"/>
    </cacheField>
    <cacheField name="g_8_aid" numFmtId="0">
      <sharedItems containsString="0" containsBlank="1" containsNumber="1" containsInteger="1" minValue="0" maxValue="0"/>
    </cacheField>
    <cacheField name="g_9_aid" numFmtId="0">
      <sharedItems containsString="0" containsBlank="1" containsNumber="1" containsInteger="1" minValue="0" maxValue="0"/>
    </cacheField>
    <cacheField name="g_10_aid" numFmtId="0">
      <sharedItems containsString="0" containsBlank="1" containsNumber="1" containsInteger="1" minValue="0" maxValue="0"/>
    </cacheField>
    <cacheField name="g_11_aid" numFmtId="0">
      <sharedItems containsString="0" containsBlank="1" containsNumber="1" containsInteger="1" minValue="0" maxValue="0"/>
    </cacheField>
    <cacheField name="g_12_aid" numFmtId="0">
      <sharedItems containsString="0" containsBlank="1" containsNumber="1" containsInteger="1" minValue="0" maxValue="0"/>
    </cacheField>
    <cacheField name="g_13_aid" numFmtId="0">
      <sharedItems containsString="0" containsBlank="1" containsNumber="1" containsInteger="1" minValue="0" maxValue="0"/>
    </cacheField>
    <cacheField name="g_23_aid" numFmtId="0">
      <sharedItems containsString="0" containsBlank="1" containsNumber="1" containsInteger="1" minValue="0" maxValue="0"/>
    </cacheField>
    <cacheField name="total aid" numFmtId="0">
      <sharedItems containsString="0" containsBlank="1"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
  <r>
    <s v="Paste Here"/>
    <m/>
    <m/>
    <m/>
    <m/>
    <m/>
    <x v="0"/>
    <m/>
    <x v="0"/>
    <n v="0"/>
    <n v="0"/>
    <n v="0"/>
    <n v="0"/>
    <n v="0"/>
    <n v="0"/>
    <n v="0"/>
    <n v="0"/>
    <n v="0"/>
    <n v="0"/>
    <n v="0"/>
    <n v="0"/>
    <n v="0"/>
    <n v="0"/>
    <n v="0"/>
    <n v="0"/>
    <n v="0"/>
    <n v="0"/>
    <n v="0"/>
    <n v="0"/>
  </r>
</pivotCacheRecords>
</file>

<file path=xl/pivotCache/pivotCacheRecords2.xml><?xml version="1.0" encoding="utf-8"?>
<pivotCacheRecords xmlns="http://schemas.openxmlformats.org/spreadsheetml/2006/main" xmlns:r="http://schemas.openxmlformats.org/officeDocument/2006/relationships" count="3">
  <r>
    <x v="0"/>
    <m/>
    <m/>
    <m/>
    <m/>
    <m/>
    <m/>
    <m/>
    <e v="#N/A"/>
    <n v="0"/>
    <n v="0"/>
    <n v="0"/>
    <n v="0"/>
    <n v="0"/>
    <n v="0"/>
    <n v="0"/>
    <n v="0"/>
    <n v="0"/>
    <n v="0"/>
    <n v="0"/>
    <n v="0"/>
    <n v="0"/>
    <n v="0"/>
    <n v="0"/>
    <n v="0"/>
    <n v="0"/>
    <n v="0"/>
    <n v="0"/>
    <n v="0"/>
  </r>
  <r>
    <x v="1"/>
    <m/>
    <m/>
    <m/>
    <m/>
    <m/>
    <m/>
    <m/>
    <m/>
    <m/>
    <n v="0"/>
    <n v="0"/>
    <n v="0"/>
    <n v="0"/>
    <n v="0"/>
    <n v="0"/>
    <n v="0"/>
    <n v="0"/>
    <n v="0"/>
    <n v="0"/>
    <n v="0"/>
    <n v="0"/>
    <n v="0"/>
    <n v="0"/>
    <n v="0"/>
    <n v="0"/>
    <n v="0"/>
    <n v="0"/>
    <n v="0"/>
  </r>
  <r>
    <x v="1"/>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
  <location ref="A3:B5" firstHeaderRow="1" firstDataRow="1" firstDataCol="1"/>
  <pivotFields count="29">
    <pivotField subtotalTop="0" showAll="0"/>
    <pivotField subtotalTop="0" showAll="0"/>
    <pivotField subtotalTop="0" showAll="0"/>
    <pivotField subtotalTop="0" showAll="0"/>
    <pivotField subtotalTop="0" showAll="0"/>
    <pivotField subtotalTop="0" showAll="0"/>
    <pivotField axis="axisRow" subtotalTop="0" showAll="0">
      <items count="16">
        <item m="1" x="11"/>
        <item m="1" x="3"/>
        <item m="1" x="12"/>
        <item m="1" x="4"/>
        <item m="1" x="13"/>
        <item m="1" x="5"/>
        <item m="1" x="14"/>
        <item m="1" x="6"/>
        <item m="1" x="1"/>
        <item m="1" x="9"/>
        <item m="1" x="2"/>
        <item m="1" x="10"/>
        <item m="1" x="8"/>
        <item m="1" x="7"/>
        <item x="0"/>
        <item t="default"/>
      </items>
    </pivotField>
    <pivotField subtotalTop="0" showAll="0"/>
    <pivotField subtotalTop="0" showAll="0"/>
    <pivotField subtotalTop="0" showAll="0"/>
    <pivotField numFmtId="39" subtotalTop="0" showAll="0"/>
    <pivotField numFmtId="43" subtotalTop="0" showAll="0"/>
    <pivotField numFmtId="4" subtotalTop="0" showAll="0"/>
    <pivotField numFmtId="43" subtotalTop="0" showAll="0"/>
    <pivotField numFmtId="43" subtotalTop="0" showAll="0"/>
    <pivotField numFmtId="43" subtotalTop="0" showAll="0"/>
    <pivotField numFmtId="43" subtotalTop="0" showAll="0"/>
    <pivotField numFmtId="43" subtotalTop="0" showAll="0"/>
    <pivotField numFmtId="43" subtotalTop="0" showAll="0"/>
    <pivotField numFmtId="43" subtotalTop="0" showAll="0"/>
    <pivotField numFmtId="43" subtotalTop="0" showAll="0"/>
    <pivotField numFmtId="43" subtotalTop="0" showAll="0"/>
    <pivotField numFmtId="43" subtotalTop="0" showAll="0"/>
    <pivotField numFmtId="43" subtotalTop="0" showAll="0"/>
    <pivotField numFmtId="43" subtotalTop="0" showAll="0"/>
    <pivotField numFmtId="43" subtotalTop="0" showAll="0"/>
    <pivotField numFmtId="43" subtotalTop="0" showAll="0"/>
    <pivotField numFmtId="43" subtotalTop="0" showAll="0"/>
    <pivotField dataField="1" numFmtId="43" subtotalTop="0" showAll="0"/>
  </pivotFields>
  <rowFields count="1">
    <field x="6"/>
  </rowFields>
  <rowItems count="2">
    <i>
      <x v="14"/>
    </i>
    <i t="grand">
      <x/>
    </i>
  </rowItems>
  <colItems count="1">
    <i/>
  </colItems>
  <dataFields count="1">
    <dataField name="Sum of total aid" fld="28" baseField="0" baseItem="0" numFmtId="4"/>
  </dataFields>
  <formats count="1">
    <format dxfId="1">
      <pivotArea outline="0" collapsedLevelsAreSubtotals="1" fieldPosition="0"/>
    </format>
  </formats>
  <chartFormats count="1">
    <chartFormat chart="3"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3:B5" firstHeaderRow="1" firstDataRow="1" firstDataCol="1"/>
  <pivotFields count="29">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Row" subtotalTop="0" showAll="0">
      <items count="566">
        <item m="1" x="508"/>
        <item m="1" x="199"/>
        <item m="1" x="377"/>
        <item m="1" x="159"/>
        <item m="1" x="133"/>
        <item m="1" x="337"/>
        <item m="1" x="110"/>
        <item m="1" x="420"/>
        <item m="1" x="102"/>
        <item m="1" x="509"/>
        <item m="1" x="186"/>
        <item m="1" x="85"/>
        <item m="1" x="211"/>
        <item m="1" x="161"/>
        <item m="1" x="169"/>
        <item m="1" x="164"/>
        <item m="1" x="380"/>
        <item m="1" x="215"/>
        <item m="1" x="204"/>
        <item m="1" x="103"/>
        <item m="1" x="535"/>
        <item m="1" x="421"/>
        <item m="1" x="294"/>
        <item m="1" x="479"/>
        <item m="1" x="9"/>
        <item m="1" x="106"/>
        <item m="1" x="428"/>
        <item m="1" x="396"/>
        <item m="1" x="555"/>
        <item m="1" x="376"/>
        <item m="1" x="292"/>
        <item m="1" x="360"/>
        <item m="1" x="414"/>
        <item m="1" x="389"/>
        <item m="1" x="544"/>
        <item m="1" x="259"/>
        <item m="1" x="416"/>
        <item m="1" x="519"/>
        <item m="1" x="246"/>
        <item m="1" x="113"/>
        <item m="1" x="375"/>
        <item m="1" x="205"/>
        <item m="1" x="104"/>
        <item m="1" x="117"/>
        <item m="1" x="147"/>
        <item m="1" x="472"/>
        <item m="1" x="422"/>
        <item m="1" x="62"/>
        <item m="1" x="314"/>
        <item m="1" x="459"/>
        <item m="1" x="150"/>
        <item m="1" x="417"/>
        <item m="1" x="181"/>
        <item m="1" x="268"/>
        <item m="1" x="561"/>
        <item m="1" x="81"/>
        <item m="1" x="488"/>
        <item m="1" x="120"/>
        <item m="1" x="172"/>
        <item m="1" x="252"/>
        <item m="1" x="281"/>
        <item m="1" x="197"/>
        <item m="1" x="282"/>
        <item m="1" x="474"/>
        <item m="1" x="234"/>
        <item m="1" x="242"/>
        <item m="1" x="465"/>
        <item m="1" x="564"/>
        <item m="1" x="494"/>
        <item m="1" x="471"/>
        <item m="1" x="243"/>
        <item m="1" x="123"/>
        <item m="1" x="330"/>
        <item m="1" x="93"/>
        <item m="1" x="32"/>
        <item m="1" x="438"/>
        <item m="1" x="122"/>
        <item m="1" x="562"/>
        <item m="1" x="145"/>
        <item m="1" x="514"/>
        <item m="1" x="128"/>
        <item m="1" x="10"/>
        <item m="1" x="245"/>
        <item m="1" x="16"/>
        <item m="1" x="24"/>
        <item m="1" x="57"/>
        <item m="1" x="483"/>
        <item m="1" x="247"/>
        <item m="1" x="559"/>
        <item m="1" x="257"/>
        <item m="1" x="52"/>
        <item m="1" x="305"/>
        <item m="1" x="49"/>
        <item m="1" x="206"/>
        <item m="1" x="277"/>
        <item m="1" x="96"/>
        <item m="1" x="228"/>
        <item m="1" x="58"/>
        <item m="1" x="289"/>
        <item m="1" x="317"/>
        <item m="1" x="473"/>
        <item m="1" x="41"/>
        <item m="1" x="557"/>
        <item m="1" x="141"/>
        <item m="1" x="453"/>
        <item m="1" x="436"/>
        <item m="1" x="42"/>
        <item m="1" x="37"/>
        <item m="1" x="547"/>
        <item m="1" x="272"/>
        <item m="1" x="351"/>
        <item m="1" x="124"/>
        <item m="1" x="405"/>
        <item m="1" x="287"/>
        <item m="1" x="296"/>
        <item m="1" x="78"/>
        <item m="1" x="229"/>
        <item m="1" x="126"/>
        <item m="1" x="144"/>
        <item m="1" x="340"/>
        <item m="1" x="341"/>
        <item m="1" x="516"/>
        <item m="1" x="424"/>
        <item m="1" x="59"/>
        <item m="1" x="400"/>
        <item m="1" x="455"/>
        <item m="1" x="38"/>
        <item m="1" x="29"/>
        <item m="1" x="160"/>
        <item m="1" x="331"/>
        <item m="1" x="214"/>
        <item m="1" x="100"/>
        <item m="1" x="273"/>
        <item m="1" x="537"/>
        <item m="1" x="484"/>
        <item m="1" x="538"/>
        <item m="1" x="143"/>
        <item m="1" x="293"/>
        <item m="1" x="263"/>
        <item m="1" x="367"/>
        <item m="1" x="434"/>
        <item m="1" x="521"/>
        <item m="1" x="504"/>
        <item m="1" x="253"/>
        <item m="1" x="250"/>
        <item m="1" x="418"/>
        <item m="1" x="251"/>
        <item m="1" x="531"/>
        <item m="1" x="167"/>
        <item m="1" x="218"/>
        <item m="1" x="50"/>
        <item m="1" x="365"/>
        <item m="1" x="556"/>
        <item m="1" x="223"/>
        <item m="1" x="323"/>
        <item m="1" x="542"/>
        <item m="1" x="170"/>
        <item m="1" x="121"/>
        <item m="1" x="543"/>
        <item m="1" x="88"/>
        <item m="1" x="532"/>
        <item m="1" x="533"/>
        <item m="1" x="534"/>
        <item m="1" x="154"/>
        <item m="1" x="286"/>
        <item m="1" x="469"/>
        <item m="1" x="399"/>
        <item m="1" x="334"/>
        <item m="1" x="80"/>
        <item m="1" x="182"/>
        <item m="1" x="179"/>
        <item m="1" x="258"/>
        <item m="1" x="407"/>
        <item m="1" x="231"/>
        <item m="1" x="118"/>
        <item m="1" x="262"/>
        <item m="1" x="20"/>
        <item m="1" x="192"/>
        <item m="1" x="1"/>
        <item m="1" x="114"/>
        <item m="1" x="402"/>
        <item m="1" x="142"/>
        <item m="1" x="7"/>
        <item m="1" x="193"/>
        <item m="1" x="230"/>
        <item m="1" x="171"/>
        <item m="1" x="318"/>
        <item m="1" x="157"/>
        <item m="1" x="429"/>
        <item m="1" x="342"/>
        <item m="1" x="505"/>
        <item m="1" x="22"/>
        <item m="1" x="23"/>
        <item m="1" x="165"/>
        <item m="1" x="91"/>
        <item m="1" x="178"/>
        <item m="1" x="136"/>
        <item m="1" x="298"/>
        <item m="1" x="77"/>
        <item m="1" x="448"/>
        <item m="1" x="423"/>
        <item m="1" x="440"/>
        <item m="1" x="320"/>
        <item m="1" x="432"/>
        <item m="1" x="408"/>
        <item m="1" x="36"/>
        <item m="1" x="363"/>
        <item m="1" x="406"/>
        <item m="1" x="441"/>
        <item m="1" x="522"/>
        <item m="1" x="461"/>
        <item m="1" x="146"/>
        <item m="1" x="322"/>
        <item m="1" x="240"/>
        <item m="1" x="187"/>
        <item m="1" x="410"/>
        <item m="1" x="219"/>
        <item m="1" x="116"/>
        <item m="1" x="325"/>
        <item m="1" x="97"/>
        <item m="1" x="291"/>
        <item m="1" x="111"/>
        <item m="1" x="248"/>
        <item m="1" x="388"/>
        <item m="1" x="14"/>
        <item m="1" x="76"/>
        <item m="1" x="431"/>
        <item m="1" x="8"/>
        <item m="1" x="216"/>
        <item m="1" x="198"/>
        <item m="1" x="18"/>
        <item m="1" x="319"/>
        <item m="1" x="72"/>
        <item m="1" x="19"/>
        <item m="1" x="481"/>
        <item m="1" x="476"/>
        <item m="1" x="310"/>
        <item m="1" x="485"/>
        <item m="1" x="301"/>
        <item m="1" x="83"/>
        <item m="1" x="48"/>
        <item m="1" x="499"/>
        <item m="1" x="493"/>
        <item m="1" x="468"/>
        <item m="1" x="518"/>
        <item m="1" x="256"/>
        <item m="1" x="426"/>
        <item m="1" x="264"/>
        <item m="1" x="466"/>
        <item m="1" x="381"/>
        <item m="1" x="303"/>
        <item m="1" x="174"/>
        <item m="1" x="304"/>
        <item m="1" x="166"/>
        <item m="1" x="125"/>
        <item m="1" x="108"/>
        <item m="1" x="274"/>
        <item m="1" x="151"/>
        <item m="1" x="392"/>
        <item m="1" x="451"/>
        <item m="1" x="452"/>
        <item m="1" x="526"/>
        <item m="1" x="295"/>
        <item m="1" x="539"/>
        <item m="1" x="3"/>
        <item m="1" x="419"/>
        <item m="1" x="65"/>
        <item m="1" x="189"/>
        <item m="1" x="443"/>
        <item m="1" x="540"/>
        <item m="1" x="511"/>
        <item m="1" x="541"/>
        <item m="1" x="152"/>
        <item m="1" x="61"/>
        <item m="1" x="13"/>
        <item m="1" x="276"/>
        <item m="1" x="394"/>
        <item m="1" x="435"/>
        <item m="1" x="357"/>
        <item m="1" x="25"/>
        <item m="1" x="368"/>
        <item m="1" x="520"/>
        <item m="1" x="119"/>
        <item m="1" x="316"/>
        <item m="1" x="235"/>
        <item m="1" x="300"/>
        <item m="1" x="457"/>
        <item m="1" x="209"/>
        <item m="1" x="163"/>
        <item m="1" x="173"/>
        <item m="1" x="386"/>
        <item m="1" x="2"/>
        <item m="1" x="433"/>
        <item m="1" x="265"/>
        <item m="1" x="545"/>
        <item m="1" x="489"/>
        <item m="1" x="35"/>
        <item m="1" x="158"/>
        <item m="1" x="176"/>
        <item m="1" x="71"/>
        <item m="1" x="297"/>
        <item m="1" x="45"/>
        <item m="1" x="498"/>
        <item m="1" x="283"/>
        <item m="1" x="374"/>
        <item m="1" x="501"/>
        <item m="1" x="491"/>
        <item m="1" x="51"/>
        <item m="1" x="442"/>
        <item m="1" x="225"/>
        <item m="1" x="477"/>
        <item m="1" x="527"/>
        <item m="1" x="462"/>
        <item m="1" x="212"/>
        <item m="1" x="554"/>
        <item m="1" x="513"/>
        <item m="1" x="507"/>
        <item m="1" x="63"/>
        <item m="1" x="221"/>
        <item m="1" x="233"/>
        <item m="1" x="379"/>
        <item m="1" x="200"/>
        <item m="1" x="437"/>
        <item m="1" x="134"/>
        <item m="1" x="299"/>
        <item m="1" x="309"/>
        <item m="1" x="67"/>
        <item m="1" x="203"/>
        <item m="1" x="156"/>
        <item m="1" x="224"/>
        <item m="1" x="155"/>
        <item m="1" x="5"/>
        <item m="1" x="364"/>
        <item m="1" x="382"/>
        <item m="1" x="549"/>
        <item m="1" x="550"/>
        <item m="1" x="236"/>
        <item m="1" x="34"/>
        <item m="1" x="115"/>
        <item m="1" x="551"/>
        <item m="1" x="213"/>
        <item m="1" x="271"/>
        <item m="1" x="4"/>
        <item m="1" x="552"/>
        <item m="1" x="177"/>
        <item m="1" x="497"/>
        <item m="1" x="127"/>
        <item m="1" x="348"/>
        <item m="1" x="449"/>
        <item m="1" x="284"/>
        <item m="1" x="378"/>
        <item m="1" x="548"/>
        <item m="1" x="404"/>
        <item m="1" x="79"/>
        <item m="1" x="307"/>
        <item m="1" x="343"/>
        <item m="1" x="43"/>
        <item m="1" x="385"/>
        <item m="1" x="349"/>
        <item m="1" x="336"/>
        <item m="1" x="82"/>
        <item m="1" x="148"/>
        <item m="1" x="260"/>
        <item m="1" x="153"/>
        <item m="1" x="261"/>
        <item m="1" x="44"/>
        <item m="1" x="269"/>
        <item m="1" x="149"/>
        <item m="1" x="270"/>
        <item m="1" x="460"/>
        <item m="1" x="384"/>
        <item m="1" x="327"/>
        <item m="1" x="195"/>
        <item m="1" x="107"/>
        <item m="1" x="530"/>
        <item m="1" x="220"/>
        <item m="1" x="275"/>
        <item m="1" x="430"/>
        <item m="1" x="332"/>
        <item m="1" x="56"/>
        <item m="1" x="188"/>
        <item m="1" x="290"/>
        <item m="1" x="162"/>
        <item m="1" x="344"/>
        <item m="1" x="338"/>
        <item m="1" x="202"/>
        <item m="1" x="502"/>
        <item m="1" x="208"/>
        <item m="1" x="496"/>
        <item m="1" x="64"/>
        <item m="1" x="350"/>
        <item m="1" x="478"/>
        <item m="1" x="105"/>
        <item m="1" x="312"/>
        <item m="1" x="54"/>
        <item m="1" x="183"/>
        <item m="1" x="94"/>
        <item m="1" x="427"/>
        <item m="1" x="313"/>
        <item m="1" x="266"/>
        <item m="1" x="446"/>
        <item m="1" x="454"/>
        <item m="1" x="21"/>
        <item m="1" x="98"/>
        <item m="1" x="450"/>
        <item m="1" x="398"/>
        <item m="1" x="86"/>
        <item m="1" x="33"/>
        <item m="1" x="546"/>
        <item m="1" x="356"/>
        <item m="1" x="191"/>
        <item m="1" x="503"/>
        <item m="1" x="196"/>
        <item m="1" x="560"/>
        <item m="1" x="347"/>
        <item m="1" x="553"/>
        <item m="1" x="352"/>
        <item m="1" x="353"/>
        <item m="1" x="354"/>
        <item m="1" x="60"/>
        <item m="1" x="506"/>
        <item m="1" x="190"/>
        <item m="1" x="84"/>
        <item m="1" x="328"/>
        <item m="1" x="329"/>
        <item m="1" x="137"/>
        <item m="1" x="528"/>
        <item m="1" x="185"/>
        <item m="1" x="285"/>
        <item m="1" x="346"/>
        <item m="1" x="27"/>
        <item m="1" x="30"/>
        <item m="1" x="99"/>
        <item m="1" x="490"/>
        <item m="1" x="6"/>
        <item m="1" x="512"/>
        <item m="1" x="411"/>
        <item m="1" x="463"/>
        <item m="1" x="563"/>
        <item m="1" x="447"/>
        <item m="1" x="355"/>
        <item m="1" x="308"/>
        <item m="1" x="529"/>
        <item m="1" x="456"/>
        <item m="1" x="68"/>
        <item m="1" x="278"/>
        <item m="1" x="369"/>
        <item m="1" x="370"/>
        <item m="1" x="46"/>
        <item m="1" x="464"/>
        <item m="1" x="39"/>
        <item m="1" x="371"/>
        <item m="1" x="31"/>
        <item m="1" x="47"/>
        <item m="1" x="486"/>
        <item m="1" x="487"/>
        <item m="1" x="73"/>
        <item m="1" x="306"/>
        <item m="1" x="311"/>
        <item m="1" x="288"/>
        <item m="1" x="207"/>
        <item m="1" x="393"/>
        <item m="1" x="439"/>
        <item m="1" x="227"/>
        <item m="1" x="558"/>
        <item m="1" x="237"/>
        <item m="1" x="326"/>
        <item m="1" x="40"/>
        <item m="1" x="467"/>
        <item m="1" x="232"/>
        <item m="1" x="109"/>
        <item m="1" x="112"/>
        <item m="1" x="26"/>
        <item m="1" x="74"/>
        <item m="1" x="184"/>
        <item m="1" x="383"/>
        <item m="1" x="95"/>
        <item m="1" x="15"/>
        <item m="1" x="69"/>
        <item m="1" x="75"/>
        <item m="1" x="475"/>
        <item m="1" x="321"/>
        <item m="1" x="387"/>
        <item m="1" x="339"/>
        <item m="1" x="70"/>
        <item m="1" x="180"/>
        <item m="1" x="226"/>
        <item m="1" x="324"/>
        <item m="1" x="366"/>
        <item m="1" x="168"/>
        <item m="1" x="395"/>
        <item m="1" x="445"/>
        <item m="1" x="241"/>
        <item m="1" x="403"/>
        <item m="1" x="470"/>
        <item m="1" x="390"/>
        <item m="1" x="130"/>
        <item m="1" x="210"/>
        <item m="1" x="239"/>
        <item m="1" x="401"/>
        <item m="1" x="482"/>
        <item m="1" x="28"/>
        <item m="1" x="53"/>
        <item m="1" x="495"/>
        <item m="1" x="254"/>
        <item m="1" x="249"/>
        <item m="1" x="131"/>
        <item m="1" x="279"/>
        <item m="1" x="517"/>
        <item m="1" x="359"/>
        <item m="1" x="87"/>
        <item m="1" x="11"/>
        <item m="1" x="361"/>
        <item m="1" x="358"/>
        <item m="1" x="397"/>
        <item m="1" x="89"/>
        <item m="1" x="391"/>
        <item m="1" x="90"/>
        <item m="1" x="458"/>
        <item m="1" x="244"/>
        <item m="1" x="92"/>
        <item m="1" x="217"/>
        <item m="1" x="280"/>
        <item m="1" x="515"/>
        <item m="1" x="55"/>
        <item m="1" x="412"/>
        <item m="1" x="362"/>
        <item m="1" x="536"/>
        <item m="1" x="413"/>
        <item m="1" x="525"/>
        <item m="1" x="138"/>
        <item m="1" x="267"/>
        <item m="1" x="372"/>
        <item m="1" x="139"/>
        <item m="1" x="140"/>
        <item m="1" x="523"/>
        <item m="1" x="510"/>
        <item m="1" x="373"/>
        <item m="1" x="17"/>
        <item m="1" x="480"/>
        <item m="1" x="135"/>
        <item m="1" x="335"/>
        <item m="1" x="222"/>
        <item m="1" x="345"/>
        <item m="1" x="500"/>
        <item m="1" x="333"/>
        <item m="1" x="194"/>
        <item m="1" x="66"/>
        <item m="1" x="409"/>
        <item m="1" x="444"/>
        <item m="1" x="524"/>
        <item m="1" x="492"/>
        <item m="1" x="101"/>
        <item m="1" x="302"/>
        <item m="1" x="315"/>
        <item m="1" x="12"/>
        <item m="1" x="415"/>
        <item m="1" x="238"/>
        <item m="1" x="255"/>
        <item m="1" x="425"/>
        <item m="1" x="201"/>
        <item m="1" x="175"/>
        <item m="1" x="129"/>
        <item m="1" x="132"/>
        <item x="0"/>
        <item t="default"/>
      </items>
    </pivotField>
    <pivotField subtotalTop="0" showAll="0"/>
    <pivotField numFmtId="39" subtotalTop="0" showAll="0"/>
    <pivotField numFmtId="43" subtotalTop="0" showAll="0"/>
    <pivotField numFmtId="4" subtotalTop="0" showAll="0"/>
    <pivotField numFmtId="43" subtotalTop="0" showAll="0"/>
    <pivotField numFmtId="43" subtotalTop="0" showAll="0"/>
    <pivotField numFmtId="43" subtotalTop="0" showAll="0"/>
    <pivotField numFmtId="43" subtotalTop="0" showAll="0"/>
    <pivotField numFmtId="43" subtotalTop="0" showAll="0"/>
    <pivotField numFmtId="43" subtotalTop="0" showAll="0"/>
    <pivotField numFmtId="43" subtotalTop="0" showAll="0"/>
    <pivotField numFmtId="43" subtotalTop="0" showAll="0"/>
    <pivotField numFmtId="43" subtotalTop="0" showAll="0"/>
    <pivotField numFmtId="43" subtotalTop="0" showAll="0"/>
    <pivotField numFmtId="43" subtotalTop="0" showAll="0"/>
    <pivotField numFmtId="43" subtotalTop="0" showAll="0"/>
    <pivotField numFmtId="43" subtotalTop="0" showAll="0"/>
    <pivotField numFmtId="43" subtotalTop="0" showAll="0"/>
    <pivotField numFmtId="43" subtotalTop="0" showAll="0"/>
    <pivotField dataField="1" numFmtId="43" subtotalTop="0" showAll="0"/>
  </pivotFields>
  <rowFields count="1">
    <field x="8"/>
  </rowFields>
  <rowItems count="2">
    <i>
      <x v="564"/>
    </i>
    <i t="grand">
      <x/>
    </i>
  </rowItems>
  <colItems count="1">
    <i/>
  </colItems>
  <dataFields count="1">
    <dataField name="Sum of total aid" fld="28" baseField="0" baseItem="0" numFmtId="4"/>
  </dataFields>
  <formats count="1">
    <format dxfId="0">
      <pivotArea outline="0" collapsedLevelsAreSubtotals="1" fieldPosition="0"/>
    </format>
  </formats>
  <chartFormats count="3">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1" cacheId="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B4" firstHeaderRow="1" firstDataRow="1" firstDataCol="1"/>
  <pivotFields count="29">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s>
  <rowFields count="1">
    <field x="0"/>
  </rowFields>
  <rowItems count="3">
    <i>
      <x/>
    </i>
    <i>
      <x v="1"/>
    </i>
    <i t="grand">
      <x/>
    </i>
  </rowItems>
  <colItems count="1">
    <i/>
  </colItems>
  <dataFields count="1">
    <dataField name="Sum of total aid" fld="2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e1" displayName="Table1" ref="A1:AC3" totalsRowCount="1" headerRowDxfId="51" dataDxfId="50" dataCellStyle="Comma">
  <autoFilter ref="A1:AC2"/>
  <tableColumns count="29">
    <tableColumn id="1" name="SSID" totalsRowDxfId="49"/>
    <tableColumn id="2" name="LAST NAME" totalsRowDxfId="48"/>
    <tableColumn id="3" name="FIRST NAME" totalsRowDxfId="47"/>
    <tableColumn id="4" name="ADJSTD FTE" totalsRowDxfId="46"/>
    <tableColumn id="5" name="ADJSTD SPECED CAT FTE" totalsRowDxfId="45"/>
    <tableColumn id="6" name="LEGAL DIST OF RES IRN" totalsRowDxfId="44"/>
    <tableColumn id="7" name="STATE EQUIV GRADE LEVEL CODE" totalsRowDxfId="43"/>
    <tableColumn id="8" name="SPECED CAT CODE" totalsRowDxfId="42"/>
    <tableColumn id="29" name="District Name" dataDxfId="41" totalsRowDxfId="40">
      <calculatedColumnFormula>VLOOKUP(Table1[[#This Row],[LEGAL DIST OF RES IRN]],e_idx_pp!$A$2:$D$613,4,FALSE)</calculatedColumnFormula>
    </tableColumn>
    <tableColumn id="9" name="REG">
      <calculatedColumnFormula>IF(H2="*",D2,0)</calculatedColumnFormula>
    </tableColumn>
    <tableColumn id="10" name="tot_ogrant" totalsRowFunction="sum" dataDxfId="39" totalsRowDxfId="38">
      <calculatedColumnFormula>D2*e_idx_pp!$G$6</calculatedColumnFormula>
    </tableColumn>
    <tableColumn id="11" name="spe_aid" totalsRowFunction="sum" dataDxfId="37" totalsRowDxfId="36" dataCellStyle="Comma">
      <calculatedColumnFormula>IF(H2="1",e_idx_pp!$H$7*E2,IF(H2="2",e_idx_pp!$I$7*E2,IF(H2="3",E2*e_idx_pp!$J$7,IF(H2="4",e_idx_pp!$K$7*E2,IF(H2="5",e_idx_pp!$L$7*E2,IF(H2="6",e_idx_pp!$M$7*E2,0))))))</calculatedColumnFormula>
    </tableColumn>
    <tableColumn id="12" name="FCF" totalsRowFunction="sum" dataDxfId="35" totalsRowDxfId="34">
      <calculatedColumnFormula>e_idx_pp!$G$8*D2*0.981174488</calculatedColumnFormula>
    </tableColumn>
    <tableColumn id="13" name="KG_aid" totalsRowFunction="sum" dataDxfId="33" totalsRowDxfId="32" dataCellStyle="Comma">
      <calculatedColumnFormula>IF(G2="KG",(K2+L2+M2),0)</calculatedColumnFormula>
    </tableColumn>
    <tableColumn id="14" name="g_1_aid" totalsRowFunction="sum" dataDxfId="31" totalsRowDxfId="30" dataCellStyle="Comma">
      <calculatedColumnFormula>IF(G2="01",(K2+L2+M2),0)</calculatedColumnFormula>
    </tableColumn>
    <tableColumn id="15" name="g_2_aid" totalsRowFunction="sum" dataDxfId="29" totalsRowDxfId="28" dataCellStyle="Comma">
      <calculatedColumnFormula>IF(G2="02",(K2+L2+M2),0)</calculatedColumnFormula>
    </tableColumn>
    <tableColumn id="16" name="g_3_aid" totalsRowFunction="sum" dataDxfId="27" totalsRowDxfId="26" dataCellStyle="Comma">
      <calculatedColumnFormula>IF(G2="03",(K2+L2+M2),0)</calculatedColumnFormula>
    </tableColumn>
    <tableColumn id="17" name="g_4_aid" totalsRowFunction="sum" dataDxfId="25" totalsRowDxfId="24" dataCellStyle="Comma">
      <calculatedColumnFormula>IF(G2="04",(K2+L2+M2),0)</calculatedColumnFormula>
    </tableColumn>
    <tableColumn id="18" name="g_5_aid" totalsRowFunction="sum" dataDxfId="23" totalsRowDxfId="22" dataCellStyle="Comma">
      <calculatedColumnFormula>IF(G2="05",(K2+L2+M2),0)</calculatedColumnFormula>
    </tableColumn>
    <tableColumn id="19" name="g_6_aid" totalsRowFunction="sum" dataDxfId="21" totalsRowDxfId="20" dataCellStyle="Comma">
      <calculatedColumnFormula>IF(G2="06",(K2+L2+M2),0)</calculatedColumnFormula>
    </tableColumn>
    <tableColumn id="20" name="g_7_aid" totalsRowFunction="sum" dataDxfId="19" totalsRowDxfId="18" dataCellStyle="Comma">
      <calculatedColumnFormula>IF(G2="07",(K2+L2+M2),0)</calculatedColumnFormula>
    </tableColumn>
    <tableColumn id="21" name="g_8_aid" totalsRowFunction="sum" dataDxfId="17" totalsRowDxfId="16" dataCellStyle="Comma">
      <calculatedColumnFormula>IF(G2="08",(K2+L2+M2),0)</calculatedColumnFormula>
    </tableColumn>
    <tableColumn id="22" name="g_9_aid" totalsRowFunction="sum" dataDxfId="15" totalsRowDxfId="14" dataCellStyle="Comma">
      <calculatedColumnFormula>IF(G2="09",(K2+L2+M2),0)</calculatedColumnFormula>
    </tableColumn>
    <tableColumn id="23" name="g_10_aid" totalsRowFunction="sum" dataDxfId="13" totalsRowDxfId="12" dataCellStyle="Comma">
      <calculatedColumnFormula>IF(G2="10",(K2+L2+M2),0)</calculatedColumnFormula>
    </tableColumn>
    <tableColumn id="24" name="g_11_aid" totalsRowFunction="sum" dataDxfId="11" totalsRowDxfId="10" dataCellStyle="Comma">
      <calculatedColumnFormula>IF(G2="11",(K2+L2+M2),0)</calculatedColumnFormula>
    </tableColumn>
    <tableColumn id="25" name="g_12_aid" totalsRowFunction="sum" dataDxfId="9" totalsRowDxfId="8" dataCellStyle="Comma">
      <calculatedColumnFormula>IF(G2="12",(K2+L2+M2),0)</calculatedColumnFormula>
    </tableColumn>
    <tableColumn id="26" name="g_13_aid" totalsRowFunction="sum" dataDxfId="7" totalsRowDxfId="6" dataCellStyle="Comma">
      <calculatedColumnFormula>IF(G2="13",K2+L2+M2,0)</calculatedColumnFormula>
    </tableColumn>
    <tableColumn id="27" name="g_23_aid" totalsRowFunction="sum" dataDxfId="5" totalsRowDxfId="4" dataCellStyle="Comma">
      <calculatedColumnFormula>IF(G2="23",K2+L2+M2,0)</calculatedColumnFormula>
    </tableColumn>
    <tableColumn id="28" name="total aid" totalsRowFunction="sum" dataDxfId="3" totalsRowDxfId="2">
      <calculatedColumnFormula>N2+O2+P2+Q2+R2+S2+T2+U2+V2+W2+X2+Y2+Z2+AA2+AB2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Q18" sqref="Q18"/>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
  <sheetViews>
    <sheetView workbookViewId="0">
      <pane ySplit="1" topLeftCell="A2" activePane="bottomLeft" state="frozen"/>
      <selection pane="bottomLeft" activeCell="G27" sqref="G27"/>
    </sheetView>
  </sheetViews>
  <sheetFormatPr defaultRowHeight="15" x14ac:dyDescent="0.25"/>
  <cols>
    <col min="1" max="1" width="11.28515625" style="5" bestFit="1" customWidth="1"/>
    <col min="2" max="2" width="13.28515625" style="5" customWidth="1"/>
    <col min="3" max="3" width="13.85546875" style="5" customWidth="1"/>
    <col min="4" max="4" width="13.140625" style="5" customWidth="1"/>
    <col min="5" max="5" width="24" style="5" customWidth="1"/>
    <col min="6" max="6" width="22.85546875" style="5" customWidth="1"/>
    <col min="7" max="7" width="31.85546875" style="5" customWidth="1"/>
    <col min="8" max="8" width="18.85546875" style="5" customWidth="1"/>
    <col min="9" max="9" width="28.5703125" style="5" bestFit="1" customWidth="1"/>
    <col min="10" max="10" width="9.5703125" bestFit="1" customWidth="1"/>
    <col min="11" max="12" width="14.28515625" bestFit="1" customWidth="1"/>
    <col min="13" max="13" width="12.5703125" bestFit="1" customWidth="1"/>
    <col min="14" max="26" width="13.28515625" bestFit="1" customWidth="1"/>
    <col min="27" max="28" width="12.5703125" customWidth="1"/>
    <col min="29" max="29" width="14.28515625" bestFit="1" customWidth="1"/>
  </cols>
  <sheetData>
    <row r="1" spans="1:29" s="6" customFormat="1" x14ac:dyDescent="0.25">
      <c r="A1" s="7" t="s">
        <v>648</v>
      </c>
      <c r="B1" s="7" t="s">
        <v>649</v>
      </c>
      <c r="C1" s="7" t="s">
        <v>650</v>
      </c>
      <c r="D1" s="7" t="s">
        <v>651</v>
      </c>
      <c r="E1" s="5" t="s">
        <v>652</v>
      </c>
      <c r="F1" s="7" t="s">
        <v>0</v>
      </c>
      <c r="G1" s="7" t="s">
        <v>1</v>
      </c>
      <c r="H1" s="5" t="s">
        <v>2</v>
      </c>
      <c r="I1" s="5" t="s">
        <v>660</v>
      </c>
      <c r="J1" s="6" t="s">
        <v>3</v>
      </c>
      <c r="K1" s="6" t="s">
        <v>18</v>
      </c>
      <c r="L1" s="6" t="s">
        <v>25</v>
      </c>
      <c r="M1" s="6" t="s">
        <v>27</v>
      </c>
      <c r="N1" s="6" t="s">
        <v>5</v>
      </c>
      <c r="O1" s="7" t="s">
        <v>6</v>
      </c>
      <c r="P1" s="7" t="s">
        <v>7</v>
      </c>
      <c r="Q1" s="7" t="s">
        <v>8</v>
      </c>
      <c r="R1" s="6" t="s">
        <v>9</v>
      </c>
      <c r="S1" s="6" t="s">
        <v>10</v>
      </c>
      <c r="T1" s="6" t="s">
        <v>11</v>
      </c>
      <c r="U1" s="6" t="s">
        <v>12</v>
      </c>
      <c r="V1" s="6" t="s">
        <v>13</v>
      </c>
      <c r="W1" s="6" t="s">
        <v>14</v>
      </c>
      <c r="X1" s="6" t="s">
        <v>15</v>
      </c>
      <c r="Y1" s="6" t="s">
        <v>16</v>
      </c>
      <c r="Z1" s="6" t="s">
        <v>17</v>
      </c>
      <c r="AA1" s="6" t="s">
        <v>653</v>
      </c>
      <c r="AB1" s="6" t="s">
        <v>654</v>
      </c>
      <c r="AC1" s="6" t="s">
        <v>32</v>
      </c>
    </row>
    <row r="2" spans="1:29" x14ac:dyDescent="0.25">
      <c r="A2" t="s">
        <v>1248</v>
      </c>
      <c r="B2"/>
      <c r="C2"/>
      <c r="D2"/>
      <c r="E2"/>
      <c r="F2"/>
      <c r="G2"/>
      <c r="H2"/>
      <c r="I2" t="e">
        <f>VLOOKUP(Table1[[#This Row],[LEGAL DIST OF RES IRN]],e_idx_pp!$A$2:$D$613,4,FALSE)</f>
        <v>#N/A</v>
      </c>
      <c r="J2">
        <f>IF(H2="*",D2,0)</f>
        <v>0</v>
      </c>
      <c r="K2" s="2">
        <f>D2*e_idx_pp!$G$6</f>
        <v>0</v>
      </c>
      <c r="L2" s="3">
        <f>IF(H2="1",e_idx_pp!$H$7*E2,IF(H2="2",e_idx_pp!$I$7*E2,IF(H2="3",E2*e_idx_pp!$J$7,IF(H2="4",e_idx_pp!$K$7*E2,IF(H2="5",e_idx_pp!$L$7*E2,IF(H2="6",e_idx_pp!$M$7*E2,0))))))</f>
        <v>0</v>
      </c>
      <c r="M2" s="1">
        <f>e_idx_pp!$G$8*D2*0.981174488</f>
        <v>0</v>
      </c>
      <c r="N2" s="3">
        <f>IF(G2="KG",(K2+L2+M2),0)</f>
        <v>0</v>
      </c>
      <c r="O2" s="3">
        <f>IF(G2="01",(K2+L2+M2),0)</f>
        <v>0</v>
      </c>
      <c r="P2" s="3">
        <f>IF(G2="02",(K2+L2+M2),0)</f>
        <v>0</v>
      </c>
      <c r="Q2" s="3">
        <f>IF(G2="03",(K2+L2+M2),0)</f>
        <v>0</v>
      </c>
      <c r="R2" s="3">
        <f>IF(G2="04",(K2+L2+M2),0)</f>
        <v>0</v>
      </c>
      <c r="S2" s="3">
        <f>IF(G2="05",(K2+L2+M2),0)</f>
        <v>0</v>
      </c>
      <c r="T2" s="3">
        <f>IF(G2="06",(K2+L2+M2),0)</f>
        <v>0</v>
      </c>
      <c r="U2" s="3">
        <f>IF(G2="07",(K2+L2+M2),0)</f>
        <v>0</v>
      </c>
      <c r="V2" s="3">
        <f>IF(G2="08",(K2+L2+M2),0)</f>
        <v>0</v>
      </c>
      <c r="W2" s="3">
        <f>IF(G2="09",(K2+L2+M2),0)</f>
        <v>0</v>
      </c>
      <c r="X2" s="3">
        <f>IF(G2="10",(K2+L2+M2),0)</f>
        <v>0</v>
      </c>
      <c r="Y2" s="3">
        <f>IF(G2="11",(K2+L2+M2),0)</f>
        <v>0</v>
      </c>
      <c r="Z2" s="3">
        <f>IF(G2="12",(K2+L2+M2),0)</f>
        <v>0</v>
      </c>
      <c r="AA2" s="3">
        <f>IF(G2="13",K2+L2+M2,0)</f>
        <v>0</v>
      </c>
      <c r="AB2" s="3">
        <f>IF(G2="23",K2+L2+M2,0)</f>
        <v>0</v>
      </c>
      <c r="AC2" s="4">
        <f>N2+O2+P2+Q2+R2+S2+T2+U2+V2+W2+X2+Y2+Z2+AA2+AB2</f>
        <v>0</v>
      </c>
    </row>
    <row r="3" spans="1:29" x14ac:dyDescent="0.25">
      <c r="K3" s="2">
        <f>SUBTOTAL(109,Table1[tot_ogrant])</f>
        <v>0</v>
      </c>
      <c r="L3" s="2">
        <f>SUBTOTAL(109,Table1[spe_aid])</f>
        <v>0</v>
      </c>
      <c r="M3" s="2">
        <f>SUBTOTAL(109,Table1[FCF])</f>
        <v>0</v>
      </c>
      <c r="N3" s="2">
        <f>SUBTOTAL(109,Table1[KG_aid])</f>
        <v>0</v>
      </c>
      <c r="O3" s="2">
        <f>SUBTOTAL(109,Table1[g_1_aid])</f>
        <v>0</v>
      </c>
      <c r="P3" s="2">
        <f>SUBTOTAL(109,Table1[g_2_aid])</f>
        <v>0</v>
      </c>
      <c r="Q3" s="2">
        <f>SUBTOTAL(109,Table1[g_3_aid])</f>
        <v>0</v>
      </c>
      <c r="R3" s="2">
        <f>SUBTOTAL(109,Table1[g_4_aid])</f>
        <v>0</v>
      </c>
      <c r="S3" s="2">
        <f>SUBTOTAL(109,Table1[g_5_aid])</f>
        <v>0</v>
      </c>
      <c r="T3" s="2">
        <f>SUBTOTAL(109,Table1[g_6_aid])</f>
        <v>0</v>
      </c>
      <c r="U3" s="2">
        <f>SUBTOTAL(109,Table1[g_7_aid])</f>
        <v>0</v>
      </c>
      <c r="V3" s="2">
        <f>SUBTOTAL(109,Table1[g_8_aid])</f>
        <v>0</v>
      </c>
      <c r="W3" s="2">
        <f>SUBTOTAL(109,Table1[g_9_aid])</f>
        <v>0</v>
      </c>
      <c r="X3" s="2">
        <f>SUBTOTAL(109,Table1[g_10_aid])</f>
        <v>0</v>
      </c>
      <c r="Y3" s="2">
        <f>SUBTOTAL(109,Table1[g_11_aid])</f>
        <v>0</v>
      </c>
      <c r="Z3" s="2">
        <f>SUBTOTAL(109,Table1[g_12_aid])</f>
        <v>0</v>
      </c>
      <c r="AA3" s="2">
        <f>SUBTOTAL(109,Table1[g_13_aid])</f>
        <v>0</v>
      </c>
      <c r="AB3" s="2">
        <f>SUBTOTAL(109,Table1[g_23_aid])</f>
        <v>0</v>
      </c>
      <c r="AC3" s="2">
        <f>SUBTOTAL(109,Table1[total aid])</f>
        <v>0</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election activeCell="A2" sqref="A2:C3"/>
    </sheetView>
  </sheetViews>
  <sheetFormatPr defaultRowHeight="15" x14ac:dyDescent="0.25"/>
  <cols>
    <col min="1" max="1" width="26.140625" bestFit="1" customWidth="1"/>
    <col min="2" max="2" width="15.28515625" bestFit="1" customWidth="1"/>
    <col min="3" max="3" width="12.5703125" bestFit="1" customWidth="1"/>
    <col min="4" max="4" width="19.28515625" customWidth="1"/>
  </cols>
  <sheetData>
    <row r="1" spans="1:4" ht="23.25" x14ac:dyDescent="0.35">
      <c r="A1" s="8" t="s">
        <v>655</v>
      </c>
    </row>
    <row r="2" spans="1:4" ht="30" x14ac:dyDescent="0.25">
      <c r="A2" s="9" t="s">
        <v>656</v>
      </c>
      <c r="B2" s="9" t="s">
        <v>657</v>
      </c>
      <c r="C2" s="9" t="s">
        <v>658</v>
      </c>
      <c r="D2" s="10" t="s">
        <v>659</v>
      </c>
    </row>
    <row r="3" spans="1:4" x14ac:dyDescent="0.25">
      <c r="A3" s="11">
        <f>Table1[[#Totals],[tot_ogrant]]</f>
        <v>0</v>
      </c>
      <c r="B3" s="11">
        <f>Table1[[#Totals],[spe_aid]]</f>
        <v>0</v>
      </c>
      <c r="C3" s="11">
        <f>Table1[[#Totals],[FCF]]</f>
        <v>0</v>
      </c>
      <c r="D3" s="12">
        <f>Table1[[#Totals],[total aid]]</f>
        <v>0</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5"/>
  <sheetViews>
    <sheetView workbookViewId="0">
      <selection activeCell="B3" sqref="B3"/>
    </sheetView>
  </sheetViews>
  <sheetFormatPr defaultRowHeight="15" x14ac:dyDescent="0.25"/>
  <cols>
    <col min="1" max="1" width="13.140625" bestFit="1" customWidth="1"/>
    <col min="2" max="2" width="15" bestFit="1" customWidth="1"/>
  </cols>
  <sheetData>
    <row r="3" spans="1:2" x14ac:dyDescent="0.25">
      <c r="A3" s="24" t="s">
        <v>1243</v>
      </c>
      <c r="B3" t="s">
        <v>1245</v>
      </c>
    </row>
    <row r="4" spans="1:2" x14ac:dyDescent="0.25">
      <c r="A4" s="25" t="s">
        <v>1246</v>
      </c>
      <c r="B4" s="1">
        <v>0</v>
      </c>
    </row>
    <row r="5" spans="1:2" x14ac:dyDescent="0.25">
      <c r="A5" s="25" t="s">
        <v>1244</v>
      </c>
      <c r="B5" s="1">
        <v>0</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5"/>
  <sheetViews>
    <sheetView workbookViewId="0">
      <selection activeCell="D36" sqref="D36"/>
    </sheetView>
  </sheetViews>
  <sheetFormatPr defaultRowHeight="15" x14ac:dyDescent="0.25"/>
  <cols>
    <col min="1" max="1" width="13.140625" customWidth="1"/>
    <col min="2" max="2" width="15" bestFit="1" customWidth="1"/>
  </cols>
  <sheetData>
    <row r="3" spans="1:2" x14ac:dyDescent="0.25">
      <c r="A3" s="24" t="s">
        <v>1243</v>
      </c>
      <c r="B3" t="s">
        <v>1245</v>
      </c>
    </row>
    <row r="4" spans="1:2" x14ac:dyDescent="0.25">
      <c r="A4" s="25" t="s">
        <v>1247</v>
      </c>
      <c r="B4" s="1">
        <v>0</v>
      </c>
    </row>
    <row r="5" spans="1:2" x14ac:dyDescent="0.25">
      <c r="A5" s="25" t="s">
        <v>1244</v>
      </c>
      <c r="B5" s="1">
        <v>0</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F21" sqref="F21"/>
    </sheetView>
  </sheetViews>
  <sheetFormatPr defaultRowHeight="15" x14ac:dyDescent="0.25"/>
  <cols>
    <col min="1" max="1" width="13.140625" bestFit="1" customWidth="1"/>
    <col min="2" max="2" width="15" customWidth="1"/>
  </cols>
  <sheetData>
    <row r="1" spans="1:2" x14ac:dyDescent="0.25">
      <c r="A1" s="24" t="s">
        <v>1243</v>
      </c>
      <c r="B1" t="s">
        <v>1245</v>
      </c>
    </row>
    <row r="2" spans="1:2" x14ac:dyDescent="0.25">
      <c r="A2" s="25" t="s">
        <v>1248</v>
      </c>
      <c r="B2" s="26">
        <v>0</v>
      </c>
    </row>
    <row r="3" spans="1:2" x14ac:dyDescent="0.25">
      <c r="A3" s="25" t="s">
        <v>1246</v>
      </c>
      <c r="B3" s="26">
        <v>0</v>
      </c>
    </row>
    <row r="4" spans="1:2" x14ac:dyDescent="0.25">
      <c r="A4" s="25" t="s">
        <v>1244</v>
      </c>
      <c r="B4" s="26">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5"/>
  <sheetViews>
    <sheetView topLeftCell="A2" workbookViewId="0">
      <selection activeCell="A580" sqref="A580"/>
    </sheetView>
  </sheetViews>
  <sheetFormatPr defaultRowHeight="15" x14ac:dyDescent="0.25"/>
  <cols>
    <col min="1" max="1" width="10.85546875" style="6" customWidth="1"/>
    <col min="2" max="2" width="17.28515625" style="6" customWidth="1"/>
    <col min="3" max="3" width="12.5703125" style="6" customWidth="1"/>
    <col min="4" max="4" width="28.5703125" style="15" bestFit="1" customWidth="1"/>
    <col min="5" max="6" width="9.140625" style="15"/>
    <col min="7" max="9" width="11" style="15" bestFit="1" customWidth="1"/>
    <col min="10" max="10" width="10.5703125" style="15" bestFit="1" customWidth="1"/>
    <col min="11" max="13" width="11.5703125" style="15" bestFit="1" customWidth="1"/>
    <col min="14" max="16" width="9.140625" style="15"/>
    <col min="17" max="17" width="9.140625" style="13"/>
  </cols>
  <sheetData>
    <row r="1" spans="1:13" x14ac:dyDescent="0.25">
      <c r="A1" s="14" t="s">
        <v>47</v>
      </c>
      <c r="B1" s="14" t="s">
        <v>48</v>
      </c>
      <c r="C1" s="14" t="s">
        <v>49</v>
      </c>
      <c r="G1" s="16" t="s">
        <v>28</v>
      </c>
      <c r="H1" s="16" t="s">
        <v>29</v>
      </c>
      <c r="I1" s="16" t="s">
        <v>30</v>
      </c>
    </row>
    <row r="2" spans="1:13" x14ac:dyDescent="0.25">
      <c r="A2" s="6" t="s">
        <v>50</v>
      </c>
      <c r="B2" s="17">
        <v>13</v>
      </c>
      <c r="C2" s="18">
        <v>3.7558770209999999</v>
      </c>
      <c r="D2" s="15" t="s">
        <v>661</v>
      </c>
      <c r="G2" s="19">
        <v>1515</v>
      </c>
      <c r="H2" s="19">
        <v>1136</v>
      </c>
      <c r="I2" s="19">
        <v>758</v>
      </c>
    </row>
    <row r="3" spans="1:13" x14ac:dyDescent="0.25">
      <c r="A3" s="6" t="s">
        <v>51</v>
      </c>
      <c r="B3" s="17">
        <v>1134.1099999999999</v>
      </c>
      <c r="C3" s="18">
        <v>3.4927463689999998</v>
      </c>
      <c r="D3" s="15" t="s">
        <v>662</v>
      </c>
    </row>
    <row r="4" spans="1:13" x14ac:dyDescent="0.25">
      <c r="A4" s="6" t="s">
        <v>52</v>
      </c>
      <c r="B4" s="17">
        <v>1311.57</v>
      </c>
      <c r="C4" s="18">
        <v>3.6952568819999998</v>
      </c>
      <c r="D4" s="15" t="s">
        <v>663</v>
      </c>
    </row>
    <row r="5" spans="1:13" x14ac:dyDescent="0.25">
      <c r="A5" s="6" t="s">
        <v>53</v>
      </c>
      <c r="B5" s="17">
        <v>346.19</v>
      </c>
      <c r="C5" s="18">
        <v>0.39584376900000001</v>
      </c>
      <c r="D5" s="15" t="s">
        <v>664</v>
      </c>
    </row>
    <row r="6" spans="1:13" x14ac:dyDescent="0.25">
      <c r="A6" s="6" t="s">
        <v>54</v>
      </c>
      <c r="B6" s="17">
        <v>845.76</v>
      </c>
      <c r="C6" s="18">
        <v>3.4285426079999999</v>
      </c>
      <c r="D6" s="15" t="s">
        <v>665</v>
      </c>
      <c r="F6" s="15" t="s">
        <v>4</v>
      </c>
      <c r="G6" s="20">
        <v>6010</v>
      </c>
      <c r="H6" s="15" t="s">
        <v>19</v>
      </c>
      <c r="I6" s="15" t="s">
        <v>20</v>
      </c>
      <c r="J6" s="15" t="s">
        <v>21</v>
      </c>
      <c r="K6" s="15" t="s">
        <v>22</v>
      </c>
      <c r="L6" s="15" t="s">
        <v>23</v>
      </c>
      <c r="M6" s="15" t="s">
        <v>24</v>
      </c>
    </row>
    <row r="7" spans="1:13" x14ac:dyDescent="0.25">
      <c r="A7" s="6" t="s">
        <v>55</v>
      </c>
      <c r="B7" s="17">
        <v>0</v>
      </c>
      <c r="C7" s="18">
        <v>0.60141816299999995</v>
      </c>
      <c r="D7" s="15" t="s">
        <v>666</v>
      </c>
      <c r="F7" s="15" t="s">
        <v>26</v>
      </c>
      <c r="G7" s="20">
        <v>320</v>
      </c>
      <c r="H7" s="21">
        <v>1578</v>
      </c>
      <c r="I7" s="21">
        <v>4005</v>
      </c>
      <c r="J7" s="21">
        <v>9622</v>
      </c>
      <c r="K7" s="21">
        <v>12841</v>
      </c>
      <c r="L7" s="21">
        <v>17390</v>
      </c>
      <c r="M7" s="21">
        <v>25637</v>
      </c>
    </row>
    <row r="8" spans="1:13" x14ac:dyDescent="0.25">
      <c r="A8" s="6" t="s">
        <v>56</v>
      </c>
      <c r="B8" s="17">
        <v>1262.54</v>
      </c>
      <c r="C8" s="18">
        <v>2.1484699269999998</v>
      </c>
      <c r="D8" s="15" t="s">
        <v>667</v>
      </c>
      <c r="F8" s="15" t="s">
        <v>27</v>
      </c>
      <c r="G8" s="20">
        <v>25</v>
      </c>
      <c r="L8" s="15" t="s">
        <v>31</v>
      </c>
    </row>
    <row r="9" spans="1:13" x14ac:dyDescent="0.25">
      <c r="A9" s="6" t="s">
        <v>57</v>
      </c>
      <c r="B9" s="17">
        <v>0</v>
      </c>
      <c r="C9" s="18">
        <v>2.1380184999999999E-2</v>
      </c>
      <c r="D9" s="15" t="s">
        <v>668</v>
      </c>
      <c r="L9" s="20">
        <v>272</v>
      </c>
      <c r="M9" s="15">
        <v>0.25</v>
      </c>
    </row>
    <row r="10" spans="1:13" x14ac:dyDescent="0.25">
      <c r="A10" s="6" t="s">
        <v>58</v>
      </c>
      <c r="B10" s="17">
        <v>0</v>
      </c>
      <c r="C10" s="18">
        <v>3.6096939000000001E-2</v>
      </c>
      <c r="D10" s="15" t="s">
        <v>669</v>
      </c>
    </row>
    <row r="11" spans="1:13" x14ac:dyDescent="0.25">
      <c r="A11" s="6" t="s">
        <v>59</v>
      </c>
      <c r="B11" s="17">
        <v>146.44999999999999</v>
      </c>
      <c r="C11" s="18">
        <v>1.538498959</v>
      </c>
      <c r="D11" s="15" t="s">
        <v>670</v>
      </c>
    </row>
    <row r="12" spans="1:13" x14ac:dyDescent="0.25">
      <c r="A12" s="6" t="s">
        <v>60</v>
      </c>
      <c r="B12" s="17">
        <v>594.17999999999995</v>
      </c>
      <c r="C12" s="18">
        <v>1.2276382889999999</v>
      </c>
      <c r="D12" s="15" t="s">
        <v>671</v>
      </c>
    </row>
    <row r="13" spans="1:13" x14ac:dyDescent="0.25">
      <c r="A13" s="6" t="s">
        <v>61</v>
      </c>
      <c r="B13" s="17">
        <v>749.57</v>
      </c>
      <c r="C13" s="18">
        <v>0.91161249</v>
      </c>
      <c r="D13" s="15" t="s">
        <v>672</v>
      </c>
    </row>
    <row r="14" spans="1:13" x14ac:dyDescent="0.25">
      <c r="A14" s="6" t="s">
        <v>62</v>
      </c>
      <c r="B14" s="17">
        <v>435.79</v>
      </c>
      <c r="C14" s="18">
        <v>0.61025168100000005</v>
      </c>
      <c r="D14" s="15" t="s">
        <v>673</v>
      </c>
    </row>
    <row r="15" spans="1:13" x14ac:dyDescent="0.25">
      <c r="A15" s="6" t="s">
        <v>63</v>
      </c>
      <c r="B15" s="17">
        <v>230.04</v>
      </c>
      <c r="C15" s="18">
        <v>1.339560394</v>
      </c>
      <c r="D15" s="15" t="s">
        <v>674</v>
      </c>
    </row>
    <row r="16" spans="1:13" x14ac:dyDescent="0.25">
      <c r="A16" s="6" t="s">
        <v>64</v>
      </c>
      <c r="B16" s="17">
        <v>0</v>
      </c>
      <c r="C16" s="18">
        <v>0.45223361699999998</v>
      </c>
      <c r="D16" s="15" t="s">
        <v>675</v>
      </c>
    </row>
    <row r="17" spans="1:4" x14ac:dyDescent="0.25">
      <c r="A17" s="6" t="s">
        <v>65</v>
      </c>
      <c r="B17" s="17">
        <v>0</v>
      </c>
      <c r="C17" s="18">
        <v>3.1047175E-2</v>
      </c>
      <c r="D17" s="15" t="s">
        <v>676</v>
      </c>
    </row>
    <row r="18" spans="1:4" x14ac:dyDescent="0.25">
      <c r="A18" s="6" t="s">
        <v>66</v>
      </c>
      <c r="B18" s="17">
        <v>0</v>
      </c>
      <c r="C18" s="18">
        <v>0.64702163999999995</v>
      </c>
      <c r="D18" s="15" t="s">
        <v>677</v>
      </c>
    </row>
    <row r="19" spans="1:4" x14ac:dyDescent="0.25">
      <c r="A19" s="6" t="s">
        <v>67</v>
      </c>
      <c r="B19" s="17">
        <v>0</v>
      </c>
      <c r="C19" s="18">
        <v>5.4641989000000002E-2</v>
      </c>
      <c r="D19" s="15" t="s">
        <v>678</v>
      </c>
    </row>
    <row r="20" spans="1:4" x14ac:dyDescent="0.25">
      <c r="A20" s="6" t="s">
        <v>68</v>
      </c>
      <c r="B20" s="17">
        <v>41.58</v>
      </c>
      <c r="C20" s="18">
        <v>1.3497244399999999</v>
      </c>
      <c r="D20" s="15" t="s">
        <v>679</v>
      </c>
    </row>
    <row r="21" spans="1:4" x14ac:dyDescent="0.25">
      <c r="A21" s="6" t="s">
        <v>69</v>
      </c>
      <c r="B21" s="17">
        <v>220.95</v>
      </c>
      <c r="C21" s="18">
        <v>0.180548548</v>
      </c>
      <c r="D21" s="15" t="s">
        <v>680</v>
      </c>
    </row>
    <row r="22" spans="1:4" x14ac:dyDescent="0.25">
      <c r="A22" s="6" t="s">
        <v>70</v>
      </c>
      <c r="B22" s="17">
        <v>377.11</v>
      </c>
      <c r="C22" s="18">
        <v>0.60041715900000003</v>
      </c>
      <c r="D22" s="15" t="s">
        <v>681</v>
      </c>
    </row>
    <row r="23" spans="1:4" x14ac:dyDescent="0.25">
      <c r="A23" s="6" t="s">
        <v>71</v>
      </c>
      <c r="B23" s="17">
        <v>1131.45</v>
      </c>
      <c r="C23" s="18">
        <v>1.458953945</v>
      </c>
      <c r="D23" s="15" t="s">
        <v>682</v>
      </c>
    </row>
    <row r="24" spans="1:4" x14ac:dyDescent="0.25">
      <c r="A24" s="6" t="s">
        <v>72</v>
      </c>
      <c r="B24" s="17">
        <v>693.39</v>
      </c>
      <c r="C24" s="18">
        <v>1.390631366</v>
      </c>
      <c r="D24" s="15" t="s">
        <v>683</v>
      </c>
    </row>
    <row r="25" spans="1:4" x14ac:dyDescent="0.25">
      <c r="A25" s="6" t="s">
        <v>73</v>
      </c>
      <c r="B25" s="17">
        <v>2086.9499999999998</v>
      </c>
      <c r="C25" s="18">
        <v>2.531052936</v>
      </c>
      <c r="D25" s="15" t="s">
        <v>684</v>
      </c>
    </row>
    <row r="26" spans="1:4" x14ac:dyDescent="0.25">
      <c r="A26" s="6" t="s">
        <v>74</v>
      </c>
      <c r="B26" s="17">
        <v>2271.3000000000002</v>
      </c>
      <c r="C26" s="18">
        <v>3.6991107219999999</v>
      </c>
      <c r="D26" s="15" t="s">
        <v>685</v>
      </c>
    </row>
    <row r="27" spans="1:4" x14ac:dyDescent="0.25">
      <c r="A27" s="6" t="s">
        <v>75</v>
      </c>
      <c r="B27" s="17">
        <v>334.82</v>
      </c>
      <c r="C27" s="18">
        <v>0.74337440399999999</v>
      </c>
      <c r="D27" s="15" t="s">
        <v>686</v>
      </c>
    </row>
    <row r="28" spans="1:4" x14ac:dyDescent="0.25">
      <c r="A28" s="6" t="s">
        <v>76</v>
      </c>
      <c r="B28" s="17">
        <v>0</v>
      </c>
      <c r="C28" s="18">
        <v>9.7464973999999996E-2</v>
      </c>
      <c r="D28" s="15" t="s">
        <v>687</v>
      </c>
    </row>
    <row r="29" spans="1:4" x14ac:dyDescent="0.25">
      <c r="A29" s="6" t="s">
        <v>77</v>
      </c>
      <c r="B29" s="17">
        <v>602.17999999999995</v>
      </c>
      <c r="C29" s="18">
        <v>3.4463608830000001</v>
      </c>
      <c r="D29" s="15" t="s">
        <v>688</v>
      </c>
    </row>
    <row r="30" spans="1:4" x14ac:dyDescent="0.25">
      <c r="A30" s="6" t="s">
        <v>78</v>
      </c>
      <c r="B30" s="17">
        <v>282.41000000000003</v>
      </c>
      <c r="C30" s="18">
        <v>2.090390663</v>
      </c>
      <c r="D30" s="15" t="s">
        <v>689</v>
      </c>
    </row>
    <row r="31" spans="1:4" x14ac:dyDescent="0.25">
      <c r="A31" s="6" t="s">
        <v>79</v>
      </c>
      <c r="B31" s="17">
        <v>689.1</v>
      </c>
      <c r="C31" s="18">
        <v>1.9139536779999999</v>
      </c>
      <c r="D31" s="15" t="s">
        <v>690</v>
      </c>
    </row>
    <row r="32" spans="1:4" x14ac:dyDescent="0.25">
      <c r="A32" s="6" t="s">
        <v>80</v>
      </c>
      <c r="B32" s="17">
        <v>1283.3</v>
      </c>
      <c r="C32" s="18">
        <v>3.587825</v>
      </c>
      <c r="D32" s="15" t="s">
        <v>691</v>
      </c>
    </row>
    <row r="33" spans="1:4" x14ac:dyDescent="0.25">
      <c r="A33" s="6" t="s">
        <v>81</v>
      </c>
      <c r="B33" s="17">
        <v>1250.08</v>
      </c>
      <c r="C33" s="18">
        <v>3.7666894420000001</v>
      </c>
      <c r="D33" s="15" t="s">
        <v>692</v>
      </c>
    </row>
    <row r="34" spans="1:4" x14ac:dyDescent="0.25">
      <c r="A34" s="6" t="s">
        <v>82</v>
      </c>
      <c r="B34" s="17">
        <v>0</v>
      </c>
      <c r="C34" s="18">
        <v>3.0630428859999999</v>
      </c>
      <c r="D34" s="15" t="s">
        <v>693</v>
      </c>
    </row>
    <row r="35" spans="1:4" x14ac:dyDescent="0.25">
      <c r="A35" s="6" t="s">
        <v>33</v>
      </c>
      <c r="B35" s="17">
        <v>569.48</v>
      </c>
      <c r="C35" s="18">
        <v>3.4332567200000002</v>
      </c>
      <c r="D35" s="15" t="s">
        <v>694</v>
      </c>
    </row>
    <row r="36" spans="1:4" x14ac:dyDescent="0.25">
      <c r="A36" s="6" t="s">
        <v>83</v>
      </c>
      <c r="B36" s="17">
        <v>522.92999999999995</v>
      </c>
      <c r="C36" s="18">
        <v>1.4684490990000001</v>
      </c>
      <c r="D36" s="15" t="s">
        <v>695</v>
      </c>
    </row>
    <row r="37" spans="1:4" x14ac:dyDescent="0.25">
      <c r="A37" s="6" t="s">
        <v>84</v>
      </c>
      <c r="B37" s="17">
        <v>955.94</v>
      </c>
      <c r="C37" s="18">
        <v>3.7658038949999999</v>
      </c>
      <c r="D37" s="15" t="s">
        <v>696</v>
      </c>
    </row>
    <row r="38" spans="1:4" x14ac:dyDescent="0.25">
      <c r="A38" s="6" t="s">
        <v>85</v>
      </c>
      <c r="B38" s="17">
        <v>111.12</v>
      </c>
      <c r="C38" s="18">
        <v>0.74159602499999999</v>
      </c>
      <c r="D38" s="15" t="s">
        <v>697</v>
      </c>
    </row>
    <row r="39" spans="1:4" x14ac:dyDescent="0.25">
      <c r="A39" s="6" t="s">
        <v>86</v>
      </c>
      <c r="B39" s="17">
        <v>1948.54</v>
      </c>
      <c r="C39" s="18">
        <v>3.038540995</v>
      </c>
      <c r="D39" s="15" t="s">
        <v>698</v>
      </c>
    </row>
    <row r="40" spans="1:4" x14ac:dyDescent="0.25">
      <c r="A40" s="6" t="s">
        <v>87</v>
      </c>
      <c r="B40" s="17">
        <v>17.850000000000001</v>
      </c>
      <c r="C40" s="18">
        <v>0.65598836999999999</v>
      </c>
      <c r="D40" s="15" t="s">
        <v>699</v>
      </c>
    </row>
    <row r="41" spans="1:4" x14ac:dyDescent="0.25">
      <c r="A41" s="6" t="s">
        <v>88</v>
      </c>
      <c r="B41" s="17">
        <v>852.91</v>
      </c>
      <c r="C41" s="18">
        <v>1.160431215</v>
      </c>
      <c r="D41" s="15" t="s">
        <v>700</v>
      </c>
    </row>
    <row r="42" spans="1:4" x14ac:dyDescent="0.25">
      <c r="A42" s="6" t="s">
        <v>89</v>
      </c>
      <c r="B42" s="17">
        <v>436.64</v>
      </c>
      <c r="C42" s="18">
        <v>0.51256701699999996</v>
      </c>
      <c r="D42" s="15" t="s">
        <v>701</v>
      </c>
    </row>
    <row r="43" spans="1:4" x14ac:dyDescent="0.25">
      <c r="A43" s="6" t="s">
        <v>90</v>
      </c>
      <c r="B43" s="17">
        <v>0</v>
      </c>
      <c r="C43" s="18">
        <v>0.82421325300000003</v>
      </c>
      <c r="D43" s="15" t="s">
        <v>702</v>
      </c>
    </row>
    <row r="44" spans="1:4" x14ac:dyDescent="0.25">
      <c r="A44" s="6" t="s">
        <v>91</v>
      </c>
      <c r="B44" s="17">
        <v>355.08</v>
      </c>
      <c r="C44" s="18">
        <v>0.51906386999999998</v>
      </c>
      <c r="D44" s="15" t="s">
        <v>703</v>
      </c>
    </row>
    <row r="45" spans="1:4" x14ac:dyDescent="0.25">
      <c r="A45" s="6" t="s">
        <v>92</v>
      </c>
      <c r="B45" s="17">
        <v>2098.7399999999998</v>
      </c>
      <c r="C45" s="18">
        <v>3.5240806070000001</v>
      </c>
      <c r="D45" s="15" t="s">
        <v>704</v>
      </c>
    </row>
    <row r="46" spans="1:4" x14ac:dyDescent="0.25">
      <c r="A46" s="6" t="s">
        <v>93</v>
      </c>
      <c r="B46" s="17">
        <v>1447.64</v>
      </c>
      <c r="C46" s="18">
        <v>3.1399912310000002</v>
      </c>
      <c r="D46" s="15" t="s">
        <v>705</v>
      </c>
    </row>
    <row r="47" spans="1:4" x14ac:dyDescent="0.25">
      <c r="A47" s="6" t="s">
        <v>94</v>
      </c>
      <c r="B47" s="17">
        <v>754.04</v>
      </c>
      <c r="C47" s="18">
        <v>1.1453395799999999</v>
      </c>
      <c r="D47" s="15" t="s">
        <v>706</v>
      </c>
    </row>
    <row r="48" spans="1:4" x14ac:dyDescent="0.25">
      <c r="A48" s="6" t="s">
        <v>95</v>
      </c>
      <c r="B48" s="17">
        <v>429.63</v>
      </c>
      <c r="C48" s="18">
        <v>0.61491453100000004</v>
      </c>
      <c r="D48" s="15" t="s">
        <v>707</v>
      </c>
    </row>
    <row r="49" spans="1:4" x14ac:dyDescent="0.25">
      <c r="A49" s="6" t="s">
        <v>96</v>
      </c>
      <c r="B49" s="17">
        <v>715.4</v>
      </c>
      <c r="C49" s="18">
        <v>1.863954138</v>
      </c>
      <c r="D49" s="15" t="s">
        <v>708</v>
      </c>
    </row>
    <row r="50" spans="1:4" x14ac:dyDescent="0.25">
      <c r="A50" s="6" t="s">
        <v>97</v>
      </c>
      <c r="B50" s="17">
        <v>1329.15</v>
      </c>
      <c r="C50" s="18">
        <v>2.8551231779999999</v>
      </c>
      <c r="D50" s="15" t="s">
        <v>709</v>
      </c>
    </row>
    <row r="51" spans="1:4" x14ac:dyDescent="0.25">
      <c r="A51" s="6" t="s">
        <v>98</v>
      </c>
      <c r="B51" s="17">
        <v>369.24</v>
      </c>
      <c r="C51" s="18">
        <v>2.0799815929999999</v>
      </c>
      <c r="D51" s="15" t="s">
        <v>710</v>
      </c>
    </row>
    <row r="52" spans="1:4" x14ac:dyDescent="0.25">
      <c r="A52" s="6" t="s">
        <v>99</v>
      </c>
      <c r="B52" s="17">
        <v>0</v>
      </c>
      <c r="C52" s="18">
        <v>0.284383155</v>
      </c>
      <c r="D52" s="15" t="s">
        <v>711</v>
      </c>
    </row>
    <row r="53" spans="1:4" x14ac:dyDescent="0.25">
      <c r="A53" s="6" t="s">
        <v>100</v>
      </c>
      <c r="B53" s="17">
        <v>225.17</v>
      </c>
      <c r="C53" s="18">
        <v>0.612033406</v>
      </c>
      <c r="D53" s="15" t="s">
        <v>712</v>
      </c>
    </row>
    <row r="54" spans="1:4" x14ac:dyDescent="0.25">
      <c r="A54" s="6" t="s">
        <v>101</v>
      </c>
      <c r="B54" s="17">
        <v>1453.68</v>
      </c>
      <c r="C54" s="18">
        <v>2.1320122189999999</v>
      </c>
      <c r="D54" s="15" t="s">
        <v>713</v>
      </c>
    </row>
    <row r="55" spans="1:4" x14ac:dyDescent="0.25">
      <c r="A55" s="6" t="s">
        <v>102</v>
      </c>
      <c r="B55" s="17">
        <v>511.8</v>
      </c>
      <c r="C55" s="18">
        <v>1.681893262</v>
      </c>
      <c r="D55" s="15" t="s">
        <v>714</v>
      </c>
    </row>
    <row r="56" spans="1:4" x14ac:dyDescent="0.25">
      <c r="A56" s="6" t="s">
        <v>103</v>
      </c>
      <c r="B56" s="17">
        <v>414.21</v>
      </c>
      <c r="C56" s="18">
        <v>2.0869387800000001</v>
      </c>
      <c r="D56" s="15" t="s">
        <v>715</v>
      </c>
    </row>
    <row r="57" spans="1:4" x14ac:dyDescent="0.25">
      <c r="A57" s="6" t="s">
        <v>104</v>
      </c>
      <c r="B57" s="17">
        <v>1042.0899999999999</v>
      </c>
      <c r="C57" s="18">
        <v>1.5557251620000001</v>
      </c>
      <c r="D57" s="15" t="s">
        <v>716</v>
      </c>
    </row>
    <row r="58" spans="1:4" x14ac:dyDescent="0.25">
      <c r="A58" s="6" t="s">
        <v>105</v>
      </c>
      <c r="B58" s="17">
        <v>549.02</v>
      </c>
      <c r="C58" s="18">
        <v>1.584151871</v>
      </c>
      <c r="D58" s="15" t="s">
        <v>717</v>
      </c>
    </row>
    <row r="59" spans="1:4" x14ac:dyDescent="0.25">
      <c r="A59" s="6" t="s">
        <v>106</v>
      </c>
      <c r="B59" s="17">
        <v>1345.91</v>
      </c>
      <c r="C59" s="18">
        <v>1.5127164390000001</v>
      </c>
      <c r="D59" s="15" t="s">
        <v>718</v>
      </c>
    </row>
    <row r="60" spans="1:4" x14ac:dyDescent="0.25">
      <c r="A60" s="6" t="s">
        <v>107</v>
      </c>
      <c r="B60" s="17">
        <v>350.74</v>
      </c>
      <c r="C60" s="18">
        <v>1.0978449880000001</v>
      </c>
      <c r="D60" s="15" t="s">
        <v>719</v>
      </c>
    </row>
    <row r="61" spans="1:4" x14ac:dyDescent="0.25">
      <c r="A61" s="6" t="s">
        <v>108</v>
      </c>
      <c r="B61" s="17">
        <v>983.09</v>
      </c>
      <c r="C61" s="18">
        <v>1.5569103040000001</v>
      </c>
      <c r="D61" s="15" t="s">
        <v>720</v>
      </c>
    </row>
    <row r="62" spans="1:4" x14ac:dyDescent="0.25">
      <c r="A62" s="6" t="s">
        <v>109</v>
      </c>
      <c r="B62" s="17">
        <v>0</v>
      </c>
      <c r="C62" s="18">
        <v>2.3951246999999998E-2</v>
      </c>
      <c r="D62" s="15" t="s">
        <v>721</v>
      </c>
    </row>
    <row r="63" spans="1:4" x14ac:dyDescent="0.25">
      <c r="A63" s="6" t="s">
        <v>110</v>
      </c>
      <c r="B63" s="17">
        <v>583.19000000000005</v>
      </c>
      <c r="C63" s="18">
        <v>1.673146754</v>
      </c>
      <c r="D63" s="15" t="s">
        <v>722</v>
      </c>
    </row>
    <row r="64" spans="1:4" x14ac:dyDescent="0.25">
      <c r="A64" s="6" t="s">
        <v>111</v>
      </c>
      <c r="B64" s="17">
        <v>392.57</v>
      </c>
      <c r="C64" s="18">
        <v>0.99313342400000004</v>
      </c>
      <c r="D64" s="15" t="s">
        <v>723</v>
      </c>
    </row>
    <row r="65" spans="1:4" x14ac:dyDescent="0.25">
      <c r="A65" s="6" t="s">
        <v>112</v>
      </c>
      <c r="B65" s="17">
        <v>1443.63</v>
      </c>
      <c r="C65" s="18">
        <v>2.004210499</v>
      </c>
      <c r="D65" s="15" t="s">
        <v>724</v>
      </c>
    </row>
    <row r="66" spans="1:4" x14ac:dyDescent="0.25">
      <c r="A66" s="6" t="s">
        <v>113</v>
      </c>
      <c r="B66" s="17">
        <v>449.53</v>
      </c>
      <c r="C66" s="18">
        <v>0.607782712</v>
      </c>
      <c r="D66" s="15" t="s">
        <v>725</v>
      </c>
    </row>
    <row r="67" spans="1:4" x14ac:dyDescent="0.25">
      <c r="A67" s="6" t="s">
        <v>114</v>
      </c>
      <c r="B67" s="17">
        <v>754.7</v>
      </c>
      <c r="C67" s="18">
        <v>1.5712201349999999</v>
      </c>
      <c r="D67" s="15" t="s">
        <v>726</v>
      </c>
    </row>
    <row r="68" spans="1:4" x14ac:dyDescent="0.25">
      <c r="A68" s="6" t="s">
        <v>115</v>
      </c>
      <c r="B68" s="17">
        <v>0</v>
      </c>
      <c r="C68" s="18">
        <v>0.27190546599999998</v>
      </c>
      <c r="D68" s="15" t="s">
        <v>727</v>
      </c>
    </row>
    <row r="69" spans="1:4" x14ac:dyDescent="0.25">
      <c r="A69" s="6" t="s">
        <v>116</v>
      </c>
      <c r="B69" s="17">
        <v>743.68</v>
      </c>
      <c r="C69" s="18">
        <v>3.8734095580000001</v>
      </c>
      <c r="D69" s="15" t="s">
        <v>728</v>
      </c>
    </row>
    <row r="70" spans="1:4" x14ac:dyDescent="0.25">
      <c r="A70" s="6" t="s">
        <v>117</v>
      </c>
      <c r="B70" s="17">
        <v>645.03</v>
      </c>
      <c r="C70" s="18">
        <v>1.3938002460000001</v>
      </c>
      <c r="D70" s="15" t="s">
        <v>729</v>
      </c>
    </row>
    <row r="71" spans="1:4" x14ac:dyDescent="0.25">
      <c r="A71" s="6" t="s">
        <v>118</v>
      </c>
      <c r="B71" s="17">
        <v>112.08</v>
      </c>
      <c r="C71" s="18">
        <v>0.82696073699999995</v>
      </c>
      <c r="D71" s="15" t="s">
        <v>730</v>
      </c>
    </row>
    <row r="72" spans="1:4" x14ac:dyDescent="0.25">
      <c r="A72" s="6" t="s">
        <v>119</v>
      </c>
      <c r="B72" s="17">
        <v>705.53</v>
      </c>
      <c r="C72" s="18">
        <v>1.5536199930000001</v>
      </c>
      <c r="D72" s="15" t="s">
        <v>731</v>
      </c>
    </row>
    <row r="73" spans="1:4" x14ac:dyDescent="0.25">
      <c r="A73" s="6" t="s">
        <v>120</v>
      </c>
      <c r="B73" s="17">
        <v>86.6</v>
      </c>
      <c r="C73" s="18">
        <v>0.64242529199999998</v>
      </c>
      <c r="D73" s="15" t="s">
        <v>732</v>
      </c>
    </row>
    <row r="74" spans="1:4" x14ac:dyDescent="0.25">
      <c r="A74" s="6" t="s">
        <v>121</v>
      </c>
      <c r="B74" s="17">
        <v>0</v>
      </c>
      <c r="C74" s="18">
        <v>0.78297907</v>
      </c>
      <c r="D74" s="15" t="s">
        <v>733</v>
      </c>
    </row>
    <row r="75" spans="1:4" x14ac:dyDescent="0.25">
      <c r="A75" s="6" t="s">
        <v>45</v>
      </c>
      <c r="B75" s="17">
        <v>524.41999999999996</v>
      </c>
      <c r="C75" s="18">
        <v>1.2783577559999999</v>
      </c>
      <c r="D75" s="15" t="s">
        <v>734</v>
      </c>
    </row>
    <row r="76" spans="1:4" x14ac:dyDescent="0.25">
      <c r="A76" s="6" t="s">
        <v>122</v>
      </c>
      <c r="B76" s="17">
        <v>216.57</v>
      </c>
      <c r="C76" s="18">
        <v>0.181718553</v>
      </c>
      <c r="D76" s="15" t="s">
        <v>735</v>
      </c>
    </row>
    <row r="77" spans="1:4" x14ac:dyDescent="0.25">
      <c r="A77" s="6" t="s">
        <v>123</v>
      </c>
      <c r="B77" s="17">
        <v>2229.85</v>
      </c>
      <c r="C77" s="18">
        <v>2.9599804729999999</v>
      </c>
      <c r="D77" s="15" t="s">
        <v>736</v>
      </c>
    </row>
    <row r="78" spans="1:4" x14ac:dyDescent="0.25">
      <c r="A78" s="6" t="s">
        <v>124</v>
      </c>
      <c r="B78" s="17">
        <v>976.45</v>
      </c>
      <c r="C78" s="18">
        <v>3.2395096140000001</v>
      </c>
      <c r="D78" s="15" t="s">
        <v>737</v>
      </c>
    </row>
    <row r="79" spans="1:4" x14ac:dyDescent="0.25">
      <c r="A79" s="6" t="s">
        <v>125</v>
      </c>
      <c r="B79" s="17">
        <v>631.02</v>
      </c>
      <c r="C79" s="18">
        <v>1.9969441139999999</v>
      </c>
      <c r="D79" s="15" t="s">
        <v>738</v>
      </c>
    </row>
    <row r="80" spans="1:4" x14ac:dyDescent="0.25">
      <c r="A80" s="6" t="s">
        <v>126</v>
      </c>
      <c r="B80" s="17">
        <v>357.63</v>
      </c>
      <c r="C80" s="18">
        <v>0.57865071999999995</v>
      </c>
      <c r="D80" s="15" t="s">
        <v>739</v>
      </c>
    </row>
    <row r="81" spans="1:4" x14ac:dyDescent="0.25">
      <c r="A81" s="6" t="s">
        <v>127</v>
      </c>
      <c r="B81" s="17">
        <v>2206.17</v>
      </c>
      <c r="C81" s="18">
        <v>3.3853382349999999</v>
      </c>
      <c r="D81" s="15" t="s">
        <v>740</v>
      </c>
    </row>
    <row r="82" spans="1:4" x14ac:dyDescent="0.25">
      <c r="A82" s="6" t="s">
        <v>128</v>
      </c>
      <c r="B82" s="17">
        <v>0</v>
      </c>
      <c r="C82" s="18">
        <v>8.1969967000000005E-2</v>
      </c>
      <c r="D82" s="15" t="s">
        <v>741</v>
      </c>
    </row>
    <row r="83" spans="1:4" x14ac:dyDescent="0.25">
      <c r="A83" s="6" t="s">
        <v>129</v>
      </c>
      <c r="B83" s="17">
        <v>0</v>
      </c>
      <c r="C83" s="18">
        <v>2.5255353000000001E-2</v>
      </c>
      <c r="D83" s="15" t="s">
        <v>742</v>
      </c>
    </row>
    <row r="84" spans="1:4" x14ac:dyDescent="0.25">
      <c r="A84" s="6" t="s">
        <v>130</v>
      </c>
      <c r="B84" s="17">
        <v>1295.04</v>
      </c>
      <c r="C84" s="18">
        <v>2.6422899339999999</v>
      </c>
      <c r="D84" s="15" t="s">
        <v>743</v>
      </c>
    </row>
    <row r="85" spans="1:4" x14ac:dyDescent="0.25">
      <c r="A85" s="6" t="s">
        <v>131</v>
      </c>
      <c r="B85" s="17">
        <v>1813</v>
      </c>
      <c r="C85" s="18">
        <v>3.087058479</v>
      </c>
      <c r="D85" s="15" t="s">
        <v>744</v>
      </c>
    </row>
    <row r="86" spans="1:4" x14ac:dyDescent="0.25">
      <c r="A86" s="6" t="s">
        <v>132</v>
      </c>
      <c r="B86" s="17">
        <v>0</v>
      </c>
      <c r="C86" s="18">
        <v>4.3246474E-2</v>
      </c>
      <c r="D86" s="15" t="s">
        <v>745</v>
      </c>
    </row>
    <row r="87" spans="1:4" x14ac:dyDescent="0.25">
      <c r="A87" s="6" t="s">
        <v>133</v>
      </c>
      <c r="B87" s="17">
        <v>61.91</v>
      </c>
      <c r="C87" s="18">
        <v>0.99559093600000004</v>
      </c>
      <c r="D87" s="15" t="s">
        <v>746</v>
      </c>
    </row>
    <row r="88" spans="1:4" x14ac:dyDescent="0.25">
      <c r="A88" s="6" t="s">
        <v>134</v>
      </c>
      <c r="B88" s="17">
        <v>1841.05</v>
      </c>
      <c r="C88" s="18">
        <v>3.4740448559999999</v>
      </c>
      <c r="D88" s="15" t="s">
        <v>747</v>
      </c>
    </row>
    <row r="89" spans="1:4" x14ac:dyDescent="0.25">
      <c r="A89" s="6" t="s">
        <v>135</v>
      </c>
      <c r="B89" s="17">
        <v>718.58</v>
      </c>
      <c r="C89" s="18">
        <v>1.653029238</v>
      </c>
      <c r="D89" s="15" t="s">
        <v>748</v>
      </c>
    </row>
    <row r="90" spans="1:4" x14ac:dyDescent="0.25">
      <c r="A90" s="6" t="s">
        <v>136</v>
      </c>
      <c r="B90" s="17">
        <v>882.16</v>
      </c>
      <c r="C90" s="18">
        <v>3.856977643</v>
      </c>
      <c r="D90" s="15" t="s">
        <v>749</v>
      </c>
    </row>
    <row r="91" spans="1:4" x14ac:dyDescent="0.25">
      <c r="A91" s="6" t="s">
        <v>137</v>
      </c>
      <c r="B91" s="17">
        <v>53.82</v>
      </c>
      <c r="C91" s="18">
        <v>0.49005348300000001</v>
      </c>
      <c r="D91" s="15" t="s">
        <v>750</v>
      </c>
    </row>
    <row r="92" spans="1:4" x14ac:dyDescent="0.25">
      <c r="A92" s="6" t="s">
        <v>138</v>
      </c>
      <c r="B92" s="17">
        <v>0</v>
      </c>
      <c r="C92" s="18">
        <v>0.290573409</v>
      </c>
      <c r="D92" s="15" t="s">
        <v>751</v>
      </c>
    </row>
    <row r="93" spans="1:4" x14ac:dyDescent="0.25">
      <c r="A93" s="6" t="s">
        <v>139</v>
      </c>
      <c r="B93" s="17">
        <v>0</v>
      </c>
      <c r="C93" s="18">
        <v>0.14622407500000001</v>
      </c>
      <c r="D93" s="15" t="s">
        <v>752</v>
      </c>
    </row>
    <row r="94" spans="1:4" x14ac:dyDescent="0.25">
      <c r="A94" s="6" t="s">
        <v>140</v>
      </c>
      <c r="B94" s="17">
        <v>193.91</v>
      </c>
      <c r="C94" s="18">
        <v>0.49876148399999998</v>
      </c>
      <c r="D94" s="15" t="s">
        <v>753</v>
      </c>
    </row>
    <row r="95" spans="1:4" x14ac:dyDescent="0.25">
      <c r="A95" s="6" t="s">
        <v>141</v>
      </c>
      <c r="B95" s="17">
        <v>1058.44</v>
      </c>
      <c r="C95" s="18">
        <v>3.6721533239999999</v>
      </c>
      <c r="D95" s="15" t="s">
        <v>754</v>
      </c>
    </row>
    <row r="96" spans="1:4" x14ac:dyDescent="0.25">
      <c r="A96" s="6" t="s">
        <v>142</v>
      </c>
      <c r="B96" s="17">
        <v>1254.94</v>
      </c>
      <c r="C96" s="18">
        <v>3.3076516640000002</v>
      </c>
      <c r="D96" s="15" t="s">
        <v>755</v>
      </c>
    </row>
    <row r="97" spans="1:4" x14ac:dyDescent="0.25">
      <c r="A97" s="6" t="s">
        <v>143</v>
      </c>
      <c r="B97" s="17">
        <v>304.61</v>
      </c>
      <c r="C97" s="18">
        <v>1.0459789429999999</v>
      </c>
      <c r="D97" s="15" t="s">
        <v>756</v>
      </c>
    </row>
    <row r="98" spans="1:4" x14ac:dyDescent="0.25">
      <c r="A98" s="6" t="s">
        <v>144</v>
      </c>
      <c r="B98" s="17">
        <v>246.56</v>
      </c>
      <c r="C98" s="18">
        <v>0.63374528299999999</v>
      </c>
      <c r="D98" s="15" t="s">
        <v>757</v>
      </c>
    </row>
    <row r="99" spans="1:4" x14ac:dyDescent="0.25">
      <c r="A99" s="6" t="s">
        <v>145</v>
      </c>
      <c r="B99" s="17">
        <v>1328.07</v>
      </c>
      <c r="C99" s="18">
        <v>1.83042715</v>
      </c>
      <c r="D99" s="15" t="s">
        <v>758</v>
      </c>
    </row>
    <row r="100" spans="1:4" x14ac:dyDescent="0.25">
      <c r="A100" s="6" t="s">
        <v>146</v>
      </c>
      <c r="B100" s="17">
        <v>759.81</v>
      </c>
      <c r="C100" s="18">
        <v>1.1460567909999999</v>
      </c>
      <c r="D100" s="15" t="s">
        <v>759</v>
      </c>
    </row>
    <row r="101" spans="1:4" x14ac:dyDescent="0.25">
      <c r="A101" s="6" t="s">
        <v>147</v>
      </c>
      <c r="B101" s="17">
        <v>1694.48</v>
      </c>
      <c r="C101" s="18">
        <v>3.6715603400000001</v>
      </c>
      <c r="D101" s="15" t="s">
        <v>760</v>
      </c>
    </row>
    <row r="102" spans="1:4" x14ac:dyDescent="0.25">
      <c r="A102" s="6" t="s">
        <v>148</v>
      </c>
      <c r="B102" s="17">
        <v>1311.24</v>
      </c>
      <c r="C102" s="18">
        <v>3.8974913660000001</v>
      </c>
      <c r="D102" s="15" t="s">
        <v>761</v>
      </c>
    </row>
    <row r="103" spans="1:4" x14ac:dyDescent="0.25">
      <c r="A103" s="6" t="s">
        <v>149</v>
      </c>
      <c r="B103" s="17">
        <v>411.55</v>
      </c>
      <c r="C103" s="18">
        <v>0.89368935999999999</v>
      </c>
      <c r="D103" s="15" t="s">
        <v>762</v>
      </c>
    </row>
    <row r="104" spans="1:4" x14ac:dyDescent="0.25">
      <c r="A104" s="6" t="s">
        <v>150</v>
      </c>
      <c r="B104" s="17">
        <v>897.16</v>
      </c>
      <c r="C104" s="18">
        <v>2.5182234779999999</v>
      </c>
      <c r="D104" s="15" t="s">
        <v>763</v>
      </c>
    </row>
    <row r="105" spans="1:4" x14ac:dyDescent="0.25">
      <c r="A105" s="6" t="s">
        <v>151</v>
      </c>
      <c r="B105" s="17">
        <v>75.150000000000006</v>
      </c>
      <c r="C105" s="18">
        <v>0.15975989400000001</v>
      </c>
      <c r="D105" s="15" t="s">
        <v>764</v>
      </c>
    </row>
    <row r="106" spans="1:4" x14ac:dyDescent="0.25">
      <c r="A106" s="6" t="s">
        <v>152</v>
      </c>
      <c r="B106" s="17">
        <v>1593.53</v>
      </c>
      <c r="C106" s="18">
        <v>1.8591426069999999</v>
      </c>
      <c r="D106" s="15" t="s">
        <v>765</v>
      </c>
    </row>
    <row r="107" spans="1:4" x14ac:dyDescent="0.25">
      <c r="A107" s="6" t="s">
        <v>153</v>
      </c>
      <c r="B107" s="17">
        <v>0</v>
      </c>
      <c r="C107" s="18">
        <v>0.571493523</v>
      </c>
      <c r="D107" s="15" t="s">
        <v>766</v>
      </c>
    </row>
    <row r="108" spans="1:4" x14ac:dyDescent="0.25">
      <c r="A108" s="6" t="s">
        <v>154</v>
      </c>
      <c r="B108" s="17">
        <v>68.069999999999993</v>
      </c>
      <c r="C108" s="18">
        <v>0.17977789299999999</v>
      </c>
      <c r="D108" s="15" t="s">
        <v>767</v>
      </c>
    </row>
    <row r="109" spans="1:4" x14ac:dyDescent="0.25">
      <c r="A109" s="6" t="s">
        <v>155</v>
      </c>
      <c r="B109" s="17">
        <v>0</v>
      </c>
      <c r="C109" s="18">
        <v>0.12326936199999999</v>
      </c>
      <c r="D109" s="15" t="s">
        <v>768</v>
      </c>
    </row>
    <row r="110" spans="1:4" x14ac:dyDescent="0.25">
      <c r="A110" s="6" t="s">
        <v>156</v>
      </c>
      <c r="B110" s="17">
        <v>330.06</v>
      </c>
      <c r="C110" s="18">
        <v>0.52722127600000002</v>
      </c>
      <c r="D110" s="15" t="s">
        <v>769</v>
      </c>
    </row>
    <row r="111" spans="1:4" x14ac:dyDescent="0.25">
      <c r="A111" s="6" t="s">
        <v>157</v>
      </c>
      <c r="B111" s="17">
        <v>594.54999999999995</v>
      </c>
      <c r="C111" s="18">
        <v>1.099657782</v>
      </c>
      <c r="D111" s="15" t="s">
        <v>770</v>
      </c>
    </row>
    <row r="112" spans="1:4" x14ac:dyDescent="0.25">
      <c r="A112" s="6" t="s">
        <v>158</v>
      </c>
      <c r="B112" s="17">
        <v>181.14</v>
      </c>
      <c r="C112" s="18">
        <v>1.963425108</v>
      </c>
      <c r="D112" s="15" t="s">
        <v>771</v>
      </c>
    </row>
    <row r="113" spans="1:4" x14ac:dyDescent="0.25">
      <c r="A113" s="6" t="s">
        <v>159</v>
      </c>
      <c r="B113" s="17">
        <v>0</v>
      </c>
      <c r="C113" s="18">
        <v>6.1473559999999997E-3</v>
      </c>
      <c r="D113" s="15" t="s">
        <v>772</v>
      </c>
    </row>
    <row r="114" spans="1:4" x14ac:dyDescent="0.25">
      <c r="A114" s="6" t="s">
        <v>160</v>
      </c>
      <c r="B114" s="17">
        <v>0</v>
      </c>
      <c r="C114" s="18">
        <v>2.2727243079999999</v>
      </c>
      <c r="D114" s="15" t="s">
        <v>773</v>
      </c>
    </row>
    <row r="115" spans="1:4" x14ac:dyDescent="0.25">
      <c r="A115" s="6" t="s">
        <v>161</v>
      </c>
      <c r="B115" s="17">
        <v>311.20999999999998</v>
      </c>
      <c r="C115" s="18">
        <v>0.232463855</v>
      </c>
      <c r="D115" s="15" t="s">
        <v>774</v>
      </c>
    </row>
    <row r="116" spans="1:4" x14ac:dyDescent="0.25">
      <c r="A116" s="6" t="s">
        <v>162</v>
      </c>
      <c r="B116" s="17">
        <v>406.87</v>
      </c>
      <c r="C116" s="18">
        <v>1.1065910240000001</v>
      </c>
      <c r="D116" s="15" t="s">
        <v>775</v>
      </c>
    </row>
    <row r="117" spans="1:4" x14ac:dyDescent="0.25">
      <c r="A117" s="6" t="s">
        <v>163</v>
      </c>
      <c r="B117" s="17">
        <v>2180.6799999999998</v>
      </c>
      <c r="C117" s="18">
        <v>3.3285289219999998</v>
      </c>
      <c r="D117" s="15" t="s">
        <v>776</v>
      </c>
    </row>
    <row r="118" spans="1:4" x14ac:dyDescent="0.25">
      <c r="A118" s="6" t="s">
        <v>164</v>
      </c>
      <c r="B118" s="17">
        <v>68.02</v>
      </c>
      <c r="C118" s="18">
        <v>0.86387774500000003</v>
      </c>
      <c r="D118" s="15" t="s">
        <v>777</v>
      </c>
    </row>
    <row r="119" spans="1:4" x14ac:dyDescent="0.25">
      <c r="A119" s="6" t="s">
        <v>165</v>
      </c>
      <c r="B119" s="17">
        <v>671.3</v>
      </c>
      <c r="C119" s="18">
        <v>1.085271026</v>
      </c>
      <c r="D119" s="15" t="s">
        <v>778</v>
      </c>
    </row>
    <row r="120" spans="1:4" x14ac:dyDescent="0.25">
      <c r="A120" s="6" t="s">
        <v>166</v>
      </c>
      <c r="B120" s="17">
        <v>0</v>
      </c>
      <c r="C120" s="18">
        <v>0.90010215599999999</v>
      </c>
      <c r="D120" s="15" t="s">
        <v>779</v>
      </c>
    </row>
    <row r="121" spans="1:4" x14ac:dyDescent="0.25">
      <c r="A121" s="6" t="s">
        <v>167</v>
      </c>
      <c r="B121" s="17">
        <v>1059.78</v>
      </c>
      <c r="C121" s="18">
        <v>3.0883971629999998</v>
      </c>
      <c r="D121" s="15" t="s">
        <v>780</v>
      </c>
    </row>
    <row r="122" spans="1:4" x14ac:dyDescent="0.25">
      <c r="A122" s="6" t="s">
        <v>168</v>
      </c>
      <c r="B122" s="17">
        <v>0</v>
      </c>
      <c r="C122" s="18">
        <v>1.887298865</v>
      </c>
      <c r="D122" s="15" t="s">
        <v>781</v>
      </c>
    </row>
    <row r="123" spans="1:4" x14ac:dyDescent="0.25">
      <c r="A123" s="6" t="s">
        <v>169</v>
      </c>
      <c r="B123" s="17">
        <v>613.83000000000004</v>
      </c>
      <c r="C123" s="18">
        <v>3.2248842440000001</v>
      </c>
      <c r="D123" s="15" t="s">
        <v>782</v>
      </c>
    </row>
    <row r="124" spans="1:4" x14ac:dyDescent="0.25">
      <c r="A124" s="6" t="s">
        <v>170</v>
      </c>
      <c r="B124" s="17">
        <v>343.11</v>
      </c>
      <c r="C124" s="18">
        <v>1.467322671</v>
      </c>
      <c r="D124" s="15" t="s">
        <v>783</v>
      </c>
    </row>
    <row r="125" spans="1:4" x14ac:dyDescent="0.25">
      <c r="A125" s="6" t="s">
        <v>171</v>
      </c>
      <c r="B125" s="17">
        <v>0</v>
      </c>
      <c r="C125" s="18">
        <v>5.5997318999999997E-2</v>
      </c>
      <c r="D125" s="15" t="s">
        <v>784</v>
      </c>
    </row>
    <row r="126" spans="1:4" x14ac:dyDescent="0.25">
      <c r="A126" s="6" t="s">
        <v>172</v>
      </c>
      <c r="B126" s="17">
        <v>630.84</v>
      </c>
      <c r="C126" s="18">
        <v>2.8568678009999999</v>
      </c>
      <c r="D126" s="15" t="s">
        <v>785</v>
      </c>
    </row>
    <row r="127" spans="1:4" x14ac:dyDescent="0.25">
      <c r="A127" s="6" t="s">
        <v>173</v>
      </c>
      <c r="B127" s="17">
        <v>488.42</v>
      </c>
      <c r="C127" s="18">
        <v>0.959190349</v>
      </c>
      <c r="D127" s="15" t="s">
        <v>786</v>
      </c>
    </row>
    <row r="128" spans="1:4" x14ac:dyDescent="0.25">
      <c r="A128" s="6" t="s">
        <v>174</v>
      </c>
      <c r="B128" s="17">
        <v>481.38</v>
      </c>
      <c r="C128" s="18">
        <v>1.2740084780000001</v>
      </c>
      <c r="D128" s="15" t="s">
        <v>787</v>
      </c>
    </row>
    <row r="129" spans="1:4" x14ac:dyDescent="0.25">
      <c r="A129" s="6" t="s">
        <v>175</v>
      </c>
      <c r="B129" s="17">
        <v>815.76</v>
      </c>
      <c r="C129" s="18">
        <v>3.4858352689999998</v>
      </c>
      <c r="D129" s="15" t="s">
        <v>788</v>
      </c>
    </row>
    <row r="130" spans="1:4" x14ac:dyDescent="0.25">
      <c r="A130" s="6" t="s">
        <v>176</v>
      </c>
      <c r="B130" s="17">
        <v>0</v>
      </c>
      <c r="C130" s="18">
        <v>0.45754205199999998</v>
      </c>
      <c r="D130" s="15" t="s">
        <v>789</v>
      </c>
    </row>
    <row r="131" spans="1:4" x14ac:dyDescent="0.25">
      <c r="A131" s="6" t="s">
        <v>177</v>
      </c>
      <c r="B131" s="17">
        <v>79.2</v>
      </c>
      <c r="C131" s="18">
        <v>0.77714424000000004</v>
      </c>
      <c r="D131" s="15" t="s">
        <v>790</v>
      </c>
    </row>
    <row r="132" spans="1:4" x14ac:dyDescent="0.25">
      <c r="A132" s="6" t="s">
        <v>178</v>
      </c>
      <c r="B132" s="17">
        <v>604.03</v>
      </c>
      <c r="C132" s="18">
        <v>1.0906309160000001</v>
      </c>
      <c r="D132" s="15" t="s">
        <v>791</v>
      </c>
    </row>
    <row r="133" spans="1:4" x14ac:dyDescent="0.25">
      <c r="A133" s="6" t="s">
        <v>179</v>
      </c>
      <c r="B133" s="17">
        <v>523.87</v>
      </c>
      <c r="C133" s="18">
        <v>1.3046050950000001</v>
      </c>
      <c r="D133" s="15" t="s">
        <v>792</v>
      </c>
    </row>
    <row r="134" spans="1:4" x14ac:dyDescent="0.25">
      <c r="A134" s="6" t="s">
        <v>180</v>
      </c>
      <c r="B134" s="17">
        <v>0</v>
      </c>
      <c r="C134" s="18">
        <v>1.2599332459999999</v>
      </c>
      <c r="D134" s="15" t="s">
        <v>793</v>
      </c>
    </row>
    <row r="135" spans="1:4" x14ac:dyDescent="0.25">
      <c r="A135" s="6" t="s">
        <v>37</v>
      </c>
      <c r="B135" s="17">
        <v>889.73</v>
      </c>
      <c r="C135" s="18">
        <v>1.5362377949999999</v>
      </c>
      <c r="D135" s="15" t="s">
        <v>794</v>
      </c>
    </row>
    <row r="136" spans="1:4" x14ac:dyDescent="0.25">
      <c r="A136" s="6" t="s">
        <v>181</v>
      </c>
      <c r="B136" s="17">
        <v>1754.16</v>
      </c>
      <c r="C136" s="18">
        <v>3.3591997839999999</v>
      </c>
      <c r="D136" s="15" t="s">
        <v>795</v>
      </c>
    </row>
    <row r="137" spans="1:4" x14ac:dyDescent="0.25">
      <c r="A137" s="6" t="s">
        <v>182</v>
      </c>
      <c r="B137" s="17">
        <v>1024.54</v>
      </c>
      <c r="C137" s="18">
        <v>3.7873669840000002</v>
      </c>
      <c r="D137" s="15" t="s">
        <v>796</v>
      </c>
    </row>
    <row r="138" spans="1:4" x14ac:dyDescent="0.25">
      <c r="A138" s="6" t="s">
        <v>183</v>
      </c>
      <c r="B138" s="17">
        <v>0</v>
      </c>
      <c r="C138" s="18">
        <v>0.23439111600000001</v>
      </c>
      <c r="D138" s="15" t="s">
        <v>797</v>
      </c>
    </row>
    <row r="139" spans="1:4" x14ac:dyDescent="0.25">
      <c r="A139" s="6" t="s">
        <v>184</v>
      </c>
      <c r="B139" s="17">
        <v>0</v>
      </c>
      <c r="C139" s="18">
        <v>0.16033122999999999</v>
      </c>
      <c r="D139" s="15" t="s">
        <v>798</v>
      </c>
    </row>
    <row r="140" spans="1:4" x14ac:dyDescent="0.25">
      <c r="A140" s="6" t="s">
        <v>185</v>
      </c>
      <c r="B140" s="17">
        <v>1099.33</v>
      </c>
      <c r="C140" s="18">
        <v>1.2271913560000001</v>
      </c>
      <c r="D140" s="15" t="s">
        <v>799</v>
      </c>
    </row>
    <row r="141" spans="1:4" x14ac:dyDescent="0.25">
      <c r="A141" s="6" t="s">
        <v>186</v>
      </c>
      <c r="B141" s="17">
        <v>0</v>
      </c>
      <c r="C141" s="18">
        <v>9.4745727000000002E-2</v>
      </c>
      <c r="D141" s="15" t="s">
        <v>800</v>
      </c>
    </row>
    <row r="142" spans="1:4" x14ac:dyDescent="0.25">
      <c r="A142" s="6" t="s">
        <v>187</v>
      </c>
      <c r="B142" s="17">
        <v>0</v>
      </c>
      <c r="C142" s="18">
        <v>0.197750019</v>
      </c>
      <c r="D142" s="15" t="s">
        <v>801</v>
      </c>
    </row>
    <row r="143" spans="1:4" x14ac:dyDescent="0.25">
      <c r="A143" s="6" t="s">
        <v>188</v>
      </c>
      <c r="B143" s="17">
        <v>181.15</v>
      </c>
      <c r="C143" s="18">
        <v>0.21191061</v>
      </c>
      <c r="D143" s="15" t="s">
        <v>802</v>
      </c>
    </row>
    <row r="144" spans="1:4" x14ac:dyDescent="0.25">
      <c r="A144" s="6" t="s">
        <v>189</v>
      </c>
      <c r="B144" s="17">
        <v>511.43</v>
      </c>
      <c r="C144" s="18">
        <v>0.76525462099999997</v>
      </c>
      <c r="D144" s="15" t="s">
        <v>803</v>
      </c>
    </row>
    <row r="145" spans="1:4" x14ac:dyDescent="0.25">
      <c r="A145" s="6" t="s">
        <v>190</v>
      </c>
      <c r="B145" s="17">
        <v>1496.55</v>
      </c>
      <c r="C145" s="18">
        <v>3.0568561930000002</v>
      </c>
      <c r="D145" s="15" t="s">
        <v>804</v>
      </c>
    </row>
    <row r="146" spans="1:4" x14ac:dyDescent="0.25">
      <c r="A146" s="6" t="s">
        <v>191</v>
      </c>
      <c r="B146" s="17">
        <v>844.12</v>
      </c>
      <c r="C146" s="18">
        <v>1.634041342</v>
      </c>
      <c r="D146" s="15" t="s">
        <v>805</v>
      </c>
    </row>
    <row r="147" spans="1:4" x14ac:dyDescent="0.25">
      <c r="A147" s="6" t="s">
        <v>192</v>
      </c>
      <c r="B147" s="17">
        <v>210.91</v>
      </c>
      <c r="C147" s="18">
        <v>0.47930608000000002</v>
      </c>
      <c r="D147" s="15" t="s">
        <v>806</v>
      </c>
    </row>
    <row r="148" spans="1:4" x14ac:dyDescent="0.25">
      <c r="A148" s="6" t="s">
        <v>193</v>
      </c>
      <c r="B148" s="17">
        <v>0</v>
      </c>
      <c r="C148" s="18">
        <v>4.7444779999999999E-3</v>
      </c>
      <c r="D148" s="15" t="s">
        <v>807</v>
      </c>
    </row>
    <row r="149" spans="1:4" x14ac:dyDescent="0.25">
      <c r="A149" s="6" t="s">
        <v>194</v>
      </c>
      <c r="B149" s="17">
        <v>617.53</v>
      </c>
      <c r="C149" s="18">
        <v>1.0832057850000001</v>
      </c>
      <c r="D149" s="15" t="s">
        <v>808</v>
      </c>
    </row>
    <row r="150" spans="1:4" x14ac:dyDescent="0.25">
      <c r="A150" s="6" t="s">
        <v>195</v>
      </c>
      <c r="B150" s="17">
        <v>0</v>
      </c>
      <c r="C150" s="18">
        <v>0.382585289</v>
      </c>
      <c r="D150" s="15" t="s">
        <v>809</v>
      </c>
    </row>
    <row r="151" spans="1:4" x14ac:dyDescent="0.25">
      <c r="A151" s="6" t="s">
        <v>196</v>
      </c>
      <c r="B151" s="17">
        <v>654.51</v>
      </c>
      <c r="C151" s="18">
        <v>0.92510913100000003</v>
      </c>
      <c r="D151" s="15" t="s">
        <v>810</v>
      </c>
    </row>
    <row r="152" spans="1:4" x14ac:dyDescent="0.25">
      <c r="A152" s="6" t="s">
        <v>197</v>
      </c>
      <c r="B152" s="17">
        <v>306.62</v>
      </c>
      <c r="C152" s="18">
        <v>0.23263157100000001</v>
      </c>
      <c r="D152" s="15" t="s">
        <v>811</v>
      </c>
    </row>
    <row r="153" spans="1:4" x14ac:dyDescent="0.25">
      <c r="A153" s="6" t="s">
        <v>198</v>
      </c>
      <c r="B153" s="17">
        <v>590.17999999999995</v>
      </c>
      <c r="C153" s="18">
        <v>0.45418180499999999</v>
      </c>
      <c r="D153" s="15" t="s">
        <v>812</v>
      </c>
    </row>
    <row r="154" spans="1:4" x14ac:dyDescent="0.25">
      <c r="A154" s="6" t="s">
        <v>199</v>
      </c>
      <c r="B154" s="17">
        <v>2090.59</v>
      </c>
      <c r="C154" s="18">
        <v>3.5146679230000002</v>
      </c>
      <c r="D154" s="15" t="s">
        <v>813</v>
      </c>
    </row>
    <row r="155" spans="1:4" x14ac:dyDescent="0.25">
      <c r="A155" s="6" t="s">
        <v>200</v>
      </c>
      <c r="B155" s="17">
        <v>565.20000000000005</v>
      </c>
      <c r="C155" s="18">
        <v>3.590285503</v>
      </c>
      <c r="D155" s="15" t="s">
        <v>814</v>
      </c>
    </row>
    <row r="156" spans="1:4" x14ac:dyDescent="0.25">
      <c r="A156" s="6" t="s">
        <v>201</v>
      </c>
      <c r="B156" s="17">
        <v>1280.8599999999999</v>
      </c>
      <c r="C156" s="18">
        <v>1.415724786</v>
      </c>
      <c r="D156" s="15" t="s">
        <v>815</v>
      </c>
    </row>
    <row r="157" spans="1:4" x14ac:dyDescent="0.25">
      <c r="A157" s="6" t="s">
        <v>202</v>
      </c>
      <c r="B157" s="17">
        <v>1461.92</v>
      </c>
      <c r="C157" s="18">
        <v>3.8052204600000001</v>
      </c>
      <c r="D157" s="15" t="s">
        <v>816</v>
      </c>
    </row>
    <row r="158" spans="1:4" x14ac:dyDescent="0.25">
      <c r="A158" s="6" t="s">
        <v>203</v>
      </c>
      <c r="B158" s="17">
        <v>1777.33</v>
      </c>
      <c r="C158" s="18">
        <v>3.776537646</v>
      </c>
      <c r="D158" s="15" t="s">
        <v>817</v>
      </c>
    </row>
    <row r="159" spans="1:4" x14ac:dyDescent="0.25">
      <c r="A159" s="6" t="s">
        <v>42</v>
      </c>
      <c r="B159" s="17">
        <v>130.36000000000001</v>
      </c>
      <c r="C159" s="18">
        <v>0.54154223300000004</v>
      </c>
      <c r="D159" s="15" t="s">
        <v>818</v>
      </c>
    </row>
    <row r="160" spans="1:4" x14ac:dyDescent="0.25">
      <c r="A160" s="6" t="s">
        <v>204</v>
      </c>
      <c r="B160" s="17">
        <v>647.72</v>
      </c>
      <c r="C160" s="18">
        <v>1.404158225</v>
      </c>
      <c r="D160" s="15" t="s">
        <v>819</v>
      </c>
    </row>
    <row r="161" spans="1:4" x14ac:dyDescent="0.25">
      <c r="A161" s="6" t="s">
        <v>205</v>
      </c>
      <c r="B161" s="17">
        <v>0</v>
      </c>
      <c r="C161" s="18">
        <v>0.130872552</v>
      </c>
      <c r="D161" s="15" t="s">
        <v>820</v>
      </c>
    </row>
    <row r="162" spans="1:4" x14ac:dyDescent="0.25">
      <c r="A162" s="6" t="s">
        <v>35</v>
      </c>
      <c r="B162" s="17">
        <v>2251.11</v>
      </c>
      <c r="C162" s="18">
        <v>3.31123448</v>
      </c>
      <c r="D162" s="15" t="s">
        <v>821</v>
      </c>
    </row>
    <row r="163" spans="1:4" x14ac:dyDescent="0.25">
      <c r="A163" s="6" t="s">
        <v>206</v>
      </c>
      <c r="B163" s="17">
        <v>8.17</v>
      </c>
      <c r="C163" s="18">
        <v>0.65145361499999999</v>
      </c>
      <c r="D163" s="15" t="s">
        <v>822</v>
      </c>
    </row>
    <row r="164" spans="1:4" x14ac:dyDescent="0.25">
      <c r="A164" s="6" t="s">
        <v>207</v>
      </c>
      <c r="B164" s="17">
        <v>703.49</v>
      </c>
      <c r="C164" s="18">
        <v>1.5722774580000001</v>
      </c>
      <c r="D164" s="15" t="s">
        <v>823</v>
      </c>
    </row>
    <row r="165" spans="1:4" x14ac:dyDescent="0.25">
      <c r="A165" s="6" t="s">
        <v>208</v>
      </c>
      <c r="B165" s="17">
        <v>0</v>
      </c>
      <c r="C165" s="18">
        <v>0.43226622599999998</v>
      </c>
      <c r="D165" s="15" t="s">
        <v>824</v>
      </c>
    </row>
    <row r="166" spans="1:4" x14ac:dyDescent="0.25">
      <c r="A166" s="6" t="s">
        <v>209</v>
      </c>
      <c r="B166" s="17">
        <v>322.89999999999998</v>
      </c>
      <c r="C166" s="18">
        <v>1.0524151909999999</v>
      </c>
      <c r="D166" s="15" t="s">
        <v>825</v>
      </c>
    </row>
    <row r="167" spans="1:4" x14ac:dyDescent="0.25">
      <c r="A167" s="6" t="s">
        <v>210</v>
      </c>
      <c r="B167" s="17">
        <v>84.28</v>
      </c>
      <c r="C167" s="18">
        <v>0.882192168</v>
      </c>
      <c r="D167" s="15" t="s">
        <v>826</v>
      </c>
    </row>
    <row r="168" spans="1:4" x14ac:dyDescent="0.25">
      <c r="A168" s="6" t="s">
        <v>211</v>
      </c>
      <c r="B168" s="17">
        <v>0</v>
      </c>
      <c r="C168" s="18">
        <v>0.24003339300000001</v>
      </c>
      <c r="D168" s="15" t="s">
        <v>827</v>
      </c>
    </row>
    <row r="169" spans="1:4" x14ac:dyDescent="0.25">
      <c r="A169" s="6" t="s">
        <v>212</v>
      </c>
      <c r="B169" s="17">
        <v>0</v>
      </c>
      <c r="C169" s="18">
        <v>1.6027995E-2</v>
      </c>
      <c r="D169" s="15" t="s">
        <v>828</v>
      </c>
    </row>
    <row r="170" spans="1:4" x14ac:dyDescent="0.25">
      <c r="A170" s="6" t="s">
        <v>213</v>
      </c>
      <c r="B170" s="17">
        <v>364.57</v>
      </c>
      <c r="C170" s="18">
        <v>2.6179079559999998</v>
      </c>
      <c r="D170" s="15" t="s">
        <v>829</v>
      </c>
    </row>
    <row r="171" spans="1:4" x14ac:dyDescent="0.25">
      <c r="A171" s="6" t="s">
        <v>214</v>
      </c>
      <c r="B171" s="17">
        <v>2457.7399999999998</v>
      </c>
      <c r="C171" s="18">
        <v>2.7530478330000001</v>
      </c>
      <c r="D171" s="15" t="s">
        <v>830</v>
      </c>
    </row>
    <row r="172" spans="1:4" x14ac:dyDescent="0.25">
      <c r="A172" s="6" t="s">
        <v>46</v>
      </c>
      <c r="B172" s="17">
        <v>1174.17</v>
      </c>
      <c r="C172" s="18">
        <v>3.4531106899999999</v>
      </c>
      <c r="D172" s="15" t="s">
        <v>831</v>
      </c>
    </row>
    <row r="173" spans="1:4" x14ac:dyDescent="0.25">
      <c r="A173" s="6" t="s">
        <v>215</v>
      </c>
      <c r="B173" s="17">
        <v>550.04</v>
      </c>
      <c r="C173" s="18">
        <v>0.56656591899999997</v>
      </c>
      <c r="D173" s="15" t="s">
        <v>832</v>
      </c>
    </row>
    <row r="174" spans="1:4" x14ac:dyDescent="0.25">
      <c r="A174" s="6" t="s">
        <v>216</v>
      </c>
      <c r="B174" s="17">
        <v>264.20999999999998</v>
      </c>
      <c r="C174" s="18">
        <v>0.232155797</v>
      </c>
      <c r="D174" s="15" t="s">
        <v>833</v>
      </c>
    </row>
    <row r="175" spans="1:4" x14ac:dyDescent="0.25">
      <c r="A175" s="6" t="s">
        <v>217</v>
      </c>
      <c r="B175" s="17">
        <v>251.99</v>
      </c>
      <c r="C175" s="18">
        <v>0.62875223599999996</v>
      </c>
      <c r="D175" s="15" t="s">
        <v>834</v>
      </c>
    </row>
    <row r="176" spans="1:4" x14ac:dyDescent="0.25">
      <c r="A176" s="6" t="s">
        <v>218</v>
      </c>
      <c r="B176" s="17">
        <v>326.64</v>
      </c>
      <c r="C176" s="18">
        <v>0.14602343200000001</v>
      </c>
      <c r="D176" s="15" t="s">
        <v>835</v>
      </c>
    </row>
    <row r="177" spans="1:4" x14ac:dyDescent="0.25">
      <c r="A177" s="6" t="s">
        <v>219</v>
      </c>
      <c r="B177" s="17">
        <v>785.36</v>
      </c>
      <c r="C177" s="18">
        <v>0.67710645199999997</v>
      </c>
      <c r="D177" s="15" t="s">
        <v>836</v>
      </c>
    </row>
    <row r="178" spans="1:4" x14ac:dyDescent="0.25">
      <c r="A178" s="6" t="s">
        <v>220</v>
      </c>
      <c r="B178" s="17">
        <v>566.66</v>
      </c>
      <c r="C178" s="18">
        <v>1.335103492</v>
      </c>
      <c r="D178" s="15" t="s">
        <v>837</v>
      </c>
    </row>
    <row r="179" spans="1:4" x14ac:dyDescent="0.25">
      <c r="A179" s="6" t="s">
        <v>221</v>
      </c>
      <c r="B179" s="17">
        <v>0</v>
      </c>
      <c r="C179" s="18">
        <v>1.0965004</v>
      </c>
      <c r="D179" s="15" t="s">
        <v>838</v>
      </c>
    </row>
    <row r="180" spans="1:4" x14ac:dyDescent="0.25">
      <c r="A180" s="6" t="s">
        <v>222</v>
      </c>
      <c r="B180" s="17">
        <v>481.78</v>
      </c>
      <c r="C180" s="18">
        <v>0.95058583900000004</v>
      </c>
      <c r="D180" s="15" t="s">
        <v>839</v>
      </c>
    </row>
    <row r="181" spans="1:4" x14ac:dyDescent="0.25">
      <c r="A181" s="6" t="s">
        <v>223</v>
      </c>
      <c r="B181" s="17">
        <v>560.76</v>
      </c>
      <c r="C181" s="18">
        <v>0.405054093</v>
      </c>
      <c r="D181" s="15" t="s">
        <v>840</v>
      </c>
    </row>
    <row r="182" spans="1:4" x14ac:dyDescent="0.25">
      <c r="A182" s="6" t="s">
        <v>224</v>
      </c>
      <c r="B182" s="17">
        <v>0</v>
      </c>
      <c r="C182" s="18">
        <v>1.046043971</v>
      </c>
      <c r="D182" s="15" t="s">
        <v>841</v>
      </c>
    </row>
    <row r="183" spans="1:4" x14ac:dyDescent="0.25">
      <c r="A183" s="6" t="s">
        <v>225</v>
      </c>
      <c r="B183" s="17">
        <v>0</v>
      </c>
      <c r="C183" s="18">
        <v>8.6451870000000004E-3</v>
      </c>
      <c r="D183" s="15" t="s">
        <v>842</v>
      </c>
    </row>
    <row r="184" spans="1:4" x14ac:dyDescent="0.25">
      <c r="A184" s="6" t="s">
        <v>226</v>
      </c>
      <c r="B184" s="17">
        <v>847.72</v>
      </c>
      <c r="C184" s="18">
        <v>1.7438385620000001</v>
      </c>
      <c r="D184" s="15" t="s">
        <v>843</v>
      </c>
    </row>
    <row r="185" spans="1:4" x14ac:dyDescent="0.25">
      <c r="A185" s="6" t="s">
        <v>227</v>
      </c>
      <c r="B185" s="17">
        <v>770.78</v>
      </c>
      <c r="C185" s="18">
        <v>0.77721986499999995</v>
      </c>
      <c r="D185" s="15" t="s">
        <v>844</v>
      </c>
    </row>
    <row r="186" spans="1:4" x14ac:dyDescent="0.25">
      <c r="A186" s="6" t="s">
        <v>228</v>
      </c>
      <c r="B186" s="17">
        <v>458.72</v>
      </c>
      <c r="C186" s="18">
        <v>0.12029179800000001</v>
      </c>
      <c r="D186" s="15" t="s">
        <v>845</v>
      </c>
    </row>
    <row r="187" spans="1:4" x14ac:dyDescent="0.25">
      <c r="A187" s="6" t="s">
        <v>229</v>
      </c>
      <c r="B187" s="17">
        <v>51.82</v>
      </c>
      <c r="C187" s="18">
        <v>0.37745347099999998</v>
      </c>
      <c r="D187" s="15" t="s">
        <v>846</v>
      </c>
    </row>
    <row r="188" spans="1:4" x14ac:dyDescent="0.25">
      <c r="A188" s="6" t="s">
        <v>230</v>
      </c>
      <c r="B188" s="17">
        <v>472.58</v>
      </c>
      <c r="C188" s="18">
        <v>0.50727952899999995</v>
      </c>
      <c r="D188" s="15" t="s">
        <v>847</v>
      </c>
    </row>
    <row r="189" spans="1:4" x14ac:dyDescent="0.25">
      <c r="A189" s="6" t="s">
        <v>231</v>
      </c>
      <c r="B189" s="17">
        <v>949.21</v>
      </c>
      <c r="C189" s="18">
        <v>2.9873251079999998</v>
      </c>
      <c r="D189" s="15" t="s">
        <v>848</v>
      </c>
    </row>
    <row r="190" spans="1:4" x14ac:dyDescent="0.25">
      <c r="A190" s="6" t="s">
        <v>232</v>
      </c>
      <c r="B190" s="17">
        <v>1457.28</v>
      </c>
      <c r="C190" s="18">
        <v>3.9156081880000002</v>
      </c>
      <c r="D190" s="15" t="s">
        <v>849</v>
      </c>
    </row>
    <row r="191" spans="1:4" x14ac:dyDescent="0.25">
      <c r="A191" s="6" t="s">
        <v>233</v>
      </c>
      <c r="B191" s="17">
        <v>394.92</v>
      </c>
      <c r="C191" s="18">
        <v>0.31046525800000002</v>
      </c>
      <c r="D191" s="15" t="s">
        <v>850</v>
      </c>
    </row>
    <row r="192" spans="1:4" x14ac:dyDescent="0.25">
      <c r="A192" s="6" t="s">
        <v>234</v>
      </c>
      <c r="B192" s="17">
        <v>813.99</v>
      </c>
      <c r="C192" s="18">
        <v>1.258039398</v>
      </c>
      <c r="D192" s="15" t="s">
        <v>851</v>
      </c>
    </row>
    <row r="193" spans="1:4" x14ac:dyDescent="0.25">
      <c r="A193" s="6" t="s">
        <v>235</v>
      </c>
      <c r="B193" s="17">
        <v>503.91</v>
      </c>
      <c r="C193" s="18">
        <v>0.583966863</v>
      </c>
      <c r="D193" s="15" t="s">
        <v>852</v>
      </c>
    </row>
    <row r="194" spans="1:4" x14ac:dyDescent="0.25">
      <c r="A194" s="6" t="s">
        <v>236</v>
      </c>
      <c r="B194" s="17">
        <v>0</v>
      </c>
      <c r="C194" s="18">
        <v>1.1352381E-2</v>
      </c>
      <c r="D194" s="15" t="s">
        <v>853</v>
      </c>
    </row>
    <row r="195" spans="1:4" x14ac:dyDescent="0.25">
      <c r="A195" s="6" t="s">
        <v>237</v>
      </c>
      <c r="B195" s="17">
        <v>1202.1300000000001</v>
      </c>
      <c r="C195" s="18">
        <v>1.5023900020000001</v>
      </c>
      <c r="D195" s="15" t="s">
        <v>854</v>
      </c>
    </row>
    <row r="196" spans="1:4" x14ac:dyDescent="0.25">
      <c r="A196" s="6" t="s">
        <v>238</v>
      </c>
      <c r="B196" s="17">
        <v>748.62</v>
      </c>
      <c r="C196" s="18">
        <v>0.59983824100000005</v>
      </c>
      <c r="D196" s="15" t="s">
        <v>855</v>
      </c>
    </row>
    <row r="197" spans="1:4" x14ac:dyDescent="0.25">
      <c r="A197" s="6" t="s">
        <v>239</v>
      </c>
      <c r="B197" s="17">
        <v>413.64</v>
      </c>
      <c r="C197" s="18">
        <v>0.723381622</v>
      </c>
      <c r="D197" s="15" t="s">
        <v>856</v>
      </c>
    </row>
    <row r="198" spans="1:4" x14ac:dyDescent="0.25">
      <c r="A198" s="6" t="s">
        <v>240</v>
      </c>
      <c r="B198" s="17">
        <v>0</v>
      </c>
      <c r="C198" s="18">
        <v>1.1984797E-2</v>
      </c>
      <c r="D198" s="15" t="s">
        <v>857</v>
      </c>
    </row>
    <row r="199" spans="1:4" x14ac:dyDescent="0.25">
      <c r="A199" s="6" t="s">
        <v>241</v>
      </c>
      <c r="B199" s="17">
        <v>815.67</v>
      </c>
      <c r="C199" s="18">
        <v>1.5283915809999999</v>
      </c>
      <c r="D199" s="15" t="s">
        <v>858</v>
      </c>
    </row>
    <row r="200" spans="1:4" x14ac:dyDescent="0.25">
      <c r="A200" s="6" t="s">
        <v>242</v>
      </c>
      <c r="B200" s="17">
        <v>799.48</v>
      </c>
      <c r="C200" s="18">
        <v>1.312322432</v>
      </c>
      <c r="D200" s="15" t="s">
        <v>859</v>
      </c>
    </row>
    <row r="201" spans="1:4" x14ac:dyDescent="0.25">
      <c r="A201" s="6" t="s">
        <v>243</v>
      </c>
      <c r="B201" s="17">
        <v>298.58</v>
      </c>
      <c r="C201" s="18">
        <v>0.68050145200000001</v>
      </c>
      <c r="D201" s="15" t="s">
        <v>860</v>
      </c>
    </row>
    <row r="202" spans="1:4" x14ac:dyDescent="0.25">
      <c r="A202" s="6" t="s">
        <v>244</v>
      </c>
      <c r="B202" s="17">
        <v>370.93</v>
      </c>
      <c r="C202" s="18">
        <v>0.213262339</v>
      </c>
      <c r="D202" s="15" t="s">
        <v>861</v>
      </c>
    </row>
    <row r="203" spans="1:4" x14ac:dyDescent="0.25">
      <c r="A203" s="6" t="s">
        <v>245</v>
      </c>
      <c r="B203" s="17">
        <v>514.62</v>
      </c>
      <c r="C203" s="18">
        <v>0.38258521899999998</v>
      </c>
      <c r="D203" s="15" t="s">
        <v>862</v>
      </c>
    </row>
    <row r="204" spans="1:4" x14ac:dyDescent="0.25">
      <c r="A204" s="6" t="s">
        <v>246</v>
      </c>
      <c r="B204" s="17">
        <v>0</v>
      </c>
      <c r="C204" s="18">
        <v>0.33666096099999998</v>
      </c>
      <c r="D204" s="15" t="s">
        <v>863</v>
      </c>
    </row>
    <row r="205" spans="1:4" x14ac:dyDescent="0.25">
      <c r="A205" s="6" t="s">
        <v>247</v>
      </c>
      <c r="B205" s="17">
        <v>121.59</v>
      </c>
      <c r="C205" s="18">
        <v>0.17747291300000001</v>
      </c>
      <c r="D205" s="15" t="s">
        <v>864</v>
      </c>
    </row>
    <row r="206" spans="1:4" x14ac:dyDescent="0.25">
      <c r="A206" s="6" t="s">
        <v>248</v>
      </c>
      <c r="B206" s="17">
        <v>364.62</v>
      </c>
      <c r="C206" s="18">
        <v>0.65909497900000003</v>
      </c>
      <c r="D206" s="15" t="s">
        <v>865</v>
      </c>
    </row>
    <row r="207" spans="1:4" x14ac:dyDescent="0.25">
      <c r="A207" s="6" t="s">
        <v>249</v>
      </c>
      <c r="B207" s="17">
        <v>961.18</v>
      </c>
      <c r="C207" s="18">
        <v>0.93372899600000003</v>
      </c>
      <c r="D207" s="15" t="s">
        <v>866</v>
      </c>
    </row>
    <row r="208" spans="1:4" x14ac:dyDescent="0.25">
      <c r="A208" s="6" t="s">
        <v>250</v>
      </c>
      <c r="B208" s="17">
        <v>618.17999999999995</v>
      </c>
      <c r="C208" s="18">
        <v>1.1569603930000001</v>
      </c>
      <c r="D208" s="15" t="s">
        <v>867</v>
      </c>
    </row>
    <row r="209" spans="1:4" x14ac:dyDescent="0.25">
      <c r="A209" s="6" t="s">
        <v>251</v>
      </c>
      <c r="B209" s="17">
        <v>953.17</v>
      </c>
      <c r="C209" s="18">
        <v>2.5756262919999999</v>
      </c>
      <c r="D209" s="15" t="s">
        <v>868</v>
      </c>
    </row>
    <row r="210" spans="1:4" x14ac:dyDescent="0.25">
      <c r="A210" s="6" t="s">
        <v>252</v>
      </c>
      <c r="B210" s="17">
        <v>0</v>
      </c>
      <c r="C210" s="18">
        <v>0.75471997099999999</v>
      </c>
      <c r="D210" s="15" t="s">
        <v>869</v>
      </c>
    </row>
    <row r="211" spans="1:4" x14ac:dyDescent="0.25">
      <c r="A211" s="6" t="s">
        <v>253</v>
      </c>
      <c r="B211" s="17">
        <v>574.12</v>
      </c>
      <c r="C211" s="18">
        <v>1.1928732440000001</v>
      </c>
      <c r="D211" s="15" t="s">
        <v>870</v>
      </c>
    </row>
    <row r="212" spans="1:4" x14ac:dyDescent="0.25">
      <c r="A212" s="6" t="s">
        <v>254</v>
      </c>
      <c r="B212" s="17">
        <v>596.14</v>
      </c>
      <c r="C212" s="18">
        <v>0.88022895000000001</v>
      </c>
      <c r="D212" s="15" t="s">
        <v>871</v>
      </c>
    </row>
    <row r="213" spans="1:4" x14ac:dyDescent="0.25">
      <c r="A213" s="6" t="s">
        <v>255</v>
      </c>
      <c r="B213" s="17">
        <v>0</v>
      </c>
      <c r="C213" s="18">
        <v>5.3267777000000002E-2</v>
      </c>
      <c r="D213" s="15" t="s">
        <v>872</v>
      </c>
    </row>
    <row r="214" spans="1:4" x14ac:dyDescent="0.25">
      <c r="A214" s="6" t="s">
        <v>256</v>
      </c>
      <c r="B214" s="17">
        <v>858.55</v>
      </c>
      <c r="C214" s="18">
        <v>0.91747473199999996</v>
      </c>
      <c r="D214" s="15" t="s">
        <v>873</v>
      </c>
    </row>
    <row r="215" spans="1:4" x14ac:dyDescent="0.25">
      <c r="A215" s="6" t="s">
        <v>257</v>
      </c>
      <c r="B215" s="17">
        <v>0</v>
      </c>
      <c r="C215" s="18">
        <v>0.85225250200000002</v>
      </c>
      <c r="D215" s="15" t="s">
        <v>874</v>
      </c>
    </row>
    <row r="216" spans="1:4" x14ac:dyDescent="0.25">
      <c r="A216" s="6" t="s">
        <v>258</v>
      </c>
      <c r="B216" s="17">
        <v>155.24</v>
      </c>
      <c r="C216" s="18">
        <v>4.8597037000000003E-2</v>
      </c>
      <c r="D216" s="15" t="s">
        <v>875</v>
      </c>
    </row>
    <row r="217" spans="1:4" x14ac:dyDescent="0.25">
      <c r="A217" s="6" t="s">
        <v>259</v>
      </c>
      <c r="B217" s="17">
        <v>264.70999999999998</v>
      </c>
      <c r="C217" s="18">
        <v>0.56920651799999999</v>
      </c>
      <c r="D217" s="15" t="s">
        <v>876</v>
      </c>
    </row>
    <row r="218" spans="1:4" x14ac:dyDescent="0.25">
      <c r="A218" s="6" t="s">
        <v>260</v>
      </c>
      <c r="B218" s="17">
        <v>458.92</v>
      </c>
      <c r="C218" s="18">
        <v>7.0429645999999999E-2</v>
      </c>
      <c r="D218" s="15" t="s">
        <v>877</v>
      </c>
    </row>
    <row r="219" spans="1:4" x14ac:dyDescent="0.25">
      <c r="A219" s="6" t="s">
        <v>261</v>
      </c>
      <c r="B219" s="17">
        <v>790.71</v>
      </c>
      <c r="C219" s="18">
        <v>0.52379333500000003</v>
      </c>
      <c r="D219" s="15" t="s">
        <v>878</v>
      </c>
    </row>
    <row r="220" spans="1:4" x14ac:dyDescent="0.25">
      <c r="A220" s="6" t="s">
        <v>262</v>
      </c>
      <c r="B220" s="17">
        <v>204.28</v>
      </c>
      <c r="C220" s="18">
        <v>0.511455671</v>
      </c>
      <c r="D220" s="15" t="s">
        <v>879</v>
      </c>
    </row>
    <row r="221" spans="1:4" x14ac:dyDescent="0.25">
      <c r="A221" s="6" t="s">
        <v>263</v>
      </c>
      <c r="B221" s="17">
        <v>1197.8699999999999</v>
      </c>
      <c r="C221" s="18">
        <v>3.0835769019999999</v>
      </c>
      <c r="D221" s="15" t="s">
        <v>880</v>
      </c>
    </row>
    <row r="222" spans="1:4" x14ac:dyDescent="0.25">
      <c r="A222" s="6" t="s">
        <v>264</v>
      </c>
      <c r="B222" s="17">
        <v>0</v>
      </c>
      <c r="C222" s="18">
        <v>0.45435105399999998</v>
      </c>
      <c r="D222" s="15" t="s">
        <v>881</v>
      </c>
    </row>
    <row r="223" spans="1:4" x14ac:dyDescent="0.25">
      <c r="A223" s="6" t="s">
        <v>265</v>
      </c>
      <c r="B223" s="17">
        <v>597.87</v>
      </c>
      <c r="C223" s="18">
        <v>0.370310692</v>
      </c>
      <c r="D223" s="15" t="s">
        <v>882</v>
      </c>
    </row>
    <row r="224" spans="1:4" x14ac:dyDescent="0.25">
      <c r="A224" s="6" t="s">
        <v>266</v>
      </c>
      <c r="B224" s="17">
        <v>437.84</v>
      </c>
      <c r="C224" s="18">
        <v>0.64654950300000003</v>
      </c>
      <c r="D224" s="15" t="s">
        <v>883</v>
      </c>
    </row>
    <row r="225" spans="1:4" x14ac:dyDescent="0.25">
      <c r="A225" s="6" t="s">
        <v>267</v>
      </c>
      <c r="B225" s="17">
        <v>413.28</v>
      </c>
      <c r="C225" s="18">
        <v>1.0898959779999999</v>
      </c>
      <c r="D225" s="15" t="s">
        <v>884</v>
      </c>
    </row>
    <row r="226" spans="1:4" x14ac:dyDescent="0.25">
      <c r="A226" s="6" t="s">
        <v>268</v>
      </c>
      <c r="B226" s="17">
        <v>126.26</v>
      </c>
      <c r="C226" s="18">
        <v>3.0753509449999998</v>
      </c>
      <c r="D226" s="15" t="s">
        <v>885</v>
      </c>
    </row>
    <row r="227" spans="1:4" x14ac:dyDescent="0.25">
      <c r="A227" s="6" t="s">
        <v>269</v>
      </c>
      <c r="B227" s="17">
        <v>0</v>
      </c>
      <c r="C227" s="18">
        <v>0.33835260099999998</v>
      </c>
      <c r="D227" s="15" t="s">
        <v>886</v>
      </c>
    </row>
    <row r="228" spans="1:4" x14ac:dyDescent="0.25">
      <c r="A228" s="6" t="s">
        <v>270</v>
      </c>
      <c r="B228" s="17">
        <v>552.99</v>
      </c>
      <c r="C228" s="18">
        <v>0.74152719099999997</v>
      </c>
      <c r="D228" s="15" t="s">
        <v>887</v>
      </c>
    </row>
    <row r="229" spans="1:4" x14ac:dyDescent="0.25">
      <c r="A229" s="6" t="s">
        <v>271</v>
      </c>
      <c r="B229" s="17">
        <v>96.39</v>
      </c>
      <c r="C229" s="18">
        <v>0.49610304900000002</v>
      </c>
      <c r="D229" s="15" t="s">
        <v>888</v>
      </c>
    </row>
    <row r="230" spans="1:4" x14ac:dyDescent="0.25">
      <c r="A230" s="6" t="s">
        <v>272</v>
      </c>
      <c r="B230" s="17">
        <v>379.47</v>
      </c>
      <c r="C230" s="18">
        <v>0.57986167099999997</v>
      </c>
      <c r="D230" s="15" t="s">
        <v>889</v>
      </c>
    </row>
    <row r="231" spans="1:4" x14ac:dyDescent="0.25">
      <c r="A231" s="6" t="s">
        <v>273</v>
      </c>
      <c r="B231" s="17">
        <v>382.16</v>
      </c>
      <c r="C231" s="18">
        <v>1.176546576</v>
      </c>
      <c r="D231" s="15" t="s">
        <v>890</v>
      </c>
    </row>
    <row r="232" spans="1:4" x14ac:dyDescent="0.25">
      <c r="A232" s="6" t="s">
        <v>274</v>
      </c>
      <c r="B232" s="17">
        <v>329.87</v>
      </c>
      <c r="C232" s="18">
        <v>0.82406582699999997</v>
      </c>
      <c r="D232" s="15" t="s">
        <v>891</v>
      </c>
    </row>
    <row r="233" spans="1:4" x14ac:dyDescent="0.25">
      <c r="A233" s="6" t="s">
        <v>275</v>
      </c>
      <c r="B233" s="17">
        <v>429.92</v>
      </c>
      <c r="C233" s="18">
        <v>0.77941417199999996</v>
      </c>
      <c r="D233" s="15" t="s">
        <v>892</v>
      </c>
    </row>
    <row r="234" spans="1:4" x14ac:dyDescent="0.25">
      <c r="A234" s="6" t="s">
        <v>276</v>
      </c>
      <c r="B234" s="17">
        <v>685.66</v>
      </c>
      <c r="C234" s="18">
        <v>1.636385271</v>
      </c>
      <c r="D234" s="15" t="s">
        <v>893</v>
      </c>
    </row>
    <row r="235" spans="1:4" x14ac:dyDescent="0.25">
      <c r="A235" s="6" t="s">
        <v>277</v>
      </c>
      <c r="B235" s="17">
        <v>438.64</v>
      </c>
      <c r="C235" s="18">
        <v>0.837738133</v>
      </c>
      <c r="D235" s="15" t="s">
        <v>894</v>
      </c>
    </row>
    <row r="236" spans="1:4" x14ac:dyDescent="0.25">
      <c r="A236" s="6" t="s">
        <v>278</v>
      </c>
      <c r="B236" s="17">
        <v>595.16999999999996</v>
      </c>
      <c r="C236" s="18">
        <v>3.1048078010000002</v>
      </c>
      <c r="D236" s="15" t="s">
        <v>895</v>
      </c>
    </row>
    <row r="237" spans="1:4" x14ac:dyDescent="0.25">
      <c r="A237" s="6" t="s">
        <v>279</v>
      </c>
      <c r="B237" s="17">
        <v>2154.19</v>
      </c>
      <c r="C237" s="18">
        <v>3.8281869140000002</v>
      </c>
      <c r="D237" s="15" t="s">
        <v>896</v>
      </c>
    </row>
    <row r="238" spans="1:4" x14ac:dyDescent="0.25">
      <c r="A238" s="6" t="s">
        <v>280</v>
      </c>
      <c r="B238" s="17">
        <v>176.46</v>
      </c>
      <c r="C238" s="18">
        <v>4.8368705999999997E-2</v>
      </c>
      <c r="D238" s="15" t="s">
        <v>897</v>
      </c>
    </row>
    <row r="239" spans="1:4" x14ac:dyDescent="0.25">
      <c r="A239" s="6" t="s">
        <v>281</v>
      </c>
      <c r="B239" s="17">
        <v>76.3</v>
      </c>
      <c r="C239" s="18">
        <v>1.9328303000000002E-2</v>
      </c>
      <c r="D239" s="15" t="s">
        <v>898</v>
      </c>
    </row>
    <row r="240" spans="1:4" x14ac:dyDescent="0.25">
      <c r="A240" s="6" t="s">
        <v>282</v>
      </c>
      <c r="B240" s="17">
        <v>336.17</v>
      </c>
      <c r="C240" s="18">
        <v>6.8832630000000006E-2</v>
      </c>
      <c r="D240" s="15" t="s">
        <v>899</v>
      </c>
    </row>
    <row r="241" spans="1:4" x14ac:dyDescent="0.25">
      <c r="A241" s="6" t="s">
        <v>283</v>
      </c>
      <c r="B241" s="17">
        <v>371.98</v>
      </c>
      <c r="C241" s="18">
        <v>0.28248989699999999</v>
      </c>
      <c r="D241" s="15" t="s">
        <v>900</v>
      </c>
    </row>
    <row r="242" spans="1:4" x14ac:dyDescent="0.25">
      <c r="A242" s="6" t="s">
        <v>284</v>
      </c>
      <c r="B242" s="17">
        <v>0</v>
      </c>
      <c r="C242" s="18">
        <v>0.32884402400000001</v>
      </c>
      <c r="D242" s="15" t="s">
        <v>901</v>
      </c>
    </row>
    <row r="243" spans="1:4" x14ac:dyDescent="0.25">
      <c r="A243" s="6" t="s">
        <v>285</v>
      </c>
      <c r="B243" s="17">
        <v>208.89</v>
      </c>
      <c r="C243" s="18">
        <v>0.41799663399999998</v>
      </c>
      <c r="D243" s="15" t="s">
        <v>902</v>
      </c>
    </row>
    <row r="244" spans="1:4" x14ac:dyDescent="0.25">
      <c r="A244" s="6" t="s">
        <v>286</v>
      </c>
      <c r="B244" s="17">
        <v>172.28</v>
      </c>
      <c r="C244" s="18">
        <v>0.52706333100000002</v>
      </c>
      <c r="D244" s="15" t="s">
        <v>903</v>
      </c>
    </row>
    <row r="245" spans="1:4" x14ac:dyDescent="0.25">
      <c r="A245" s="6" t="s">
        <v>287</v>
      </c>
      <c r="B245" s="17">
        <v>576.96</v>
      </c>
      <c r="C245" s="18">
        <v>1.040907872</v>
      </c>
      <c r="D245" s="15" t="s">
        <v>904</v>
      </c>
    </row>
    <row r="246" spans="1:4" x14ac:dyDescent="0.25">
      <c r="A246" s="6" t="s">
        <v>288</v>
      </c>
      <c r="B246" s="17">
        <v>527.02</v>
      </c>
      <c r="C246" s="18">
        <v>0.70602715100000002</v>
      </c>
      <c r="D246" s="15" t="s">
        <v>905</v>
      </c>
    </row>
    <row r="247" spans="1:4" x14ac:dyDescent="0.25">
      <c r="A247" s="6" t="s">
        <v>289</v>
      </c>
      <c r="B247" s="17">
        <v>1289.26</v>
      </c>
      <c r="C247" s="18">
        <v>1.0048841399999999</v>
      </c>
      <c r="D247" s="15" t="s">
        <v>906</v>
      </c>
    </row>
    <row r="248" spans="1:4" x14ac:dyDescent="0.25">
      <c r="A248" s="6" t="s">
        <v>290</v>
      </c>
      <c r="B248" s="17">
        <v>699.23</v>
      </c>
      <c r="C248" s="18">
        <v>1.6650831189999999</v>
      </c>
      <c r="D248" s="15" t="s">
        <v>907</v>
      </c>
    </row>
    <row r="249" spans="1:4" x14ac:dyDescent="0.25">
      <c r="A249" s="6" t="s">
        <v>291</v>
      </c>
      <c r="B249" s="17">
        <v>673.46</v>
      </c>
      <c r="C249" s="18">
        <v>0.59707924599999995</v>
      </c>
      <c r="D249" s="15" t="s">
        <v>908</v>
      </c>
    </row>
    <row r="250" spans="1:4" x14ac:dyDescent="0.25">
      <c r="A250" s="6" t="s">
        <v>292</v>
      </c>
      <c r="B250" s="17">
        <v>260.31</v>
      </c>
      <c r="C250" s="18">
        <v>0.63067396600000003</v>
      </c>
      <c r="D250" s="15" t="s">
        <v>909</v>
      </c>
    </row>
    <row r="251" spans="1:4" x14ac:dyDescent="0.25">
      <c r="A251" s="6" t="s">
        <v>293</v>
      </c>
      <c r="B251" s="17">
        <v>0</v>
      </c>
      <c r="C251" s="18">
        <v>0.14024718899999999</v>
      </c>
      <c r="D251" s="15" t="s">
        <v>910</v>
      </c>
    </row>
    <row r="252" spans="1:4" x14ac:dyDescent="0.25">
      <c r="A252" s="6" t="s">
        <v>294</v>
      </c>
      <c r="B252" s="17">
        <v>797.07</v>
      </c>
      <c r="C252" s="18">
        <v>0.53575689000000004</v>
      </c>
      <c r="D252" s="15" t="s">
        <v>911</v>
      </c>
    </row>
    <row r="253" spans="1:4" x14ac:dyDescent="0.25">
      <c r="A253" s="6" t="s">
        <v>295</v>
      </c>
      <c r="B253" s="17">
        <v>1581.68</v>
      </c>
      <c r="C253" s="18">
        <v>3.4407732850000001</v>
      </c>
      <c r="D253" s="15" t="s">
        <v>912</v>
      </c>
    </row>
    <row r="254" spans="1:4" x14ac:dyDescent="0.25">
      <c r="A254" s="6" t="s">
        <v>296</v>
      </c>
      <c r="B254" s="17">
        <v>331.59</v>
      </c>
      <c r="C254" s="18">
        <v>0.30954091099999997</v>
      </c>
      <c r="D254" s="15" t="s">
        <v>913</v>
      </c>
    </row>
    <row r="255" spans="1:4" x14ac:dyDescent="0.25">
      <c r="A255" s="6" t="s">
        <v>297</v>
      </c>
      <c r="B255" s="17">
        <v>0</v>
      </c>
      <c r="C255" s="18">
        <v>0.45409108100000001</v>
      </c>
      <c r="D255" s="15" t="s">
        <v>914</v>
      </c>
    </row>
    <row r="256" spans="1:4" x14ac:dyDescent="0.25">
      <c r="A256" s="6" t="s">
        <v>298</v>
      </c>
      <c r="B256" s="17">
        <v>159.96</v>
      </c>
      <c r="C256" s="18">
        <v>1.2539909039999999</v>
      </c>
      <c r="D256" s="15" t="s">
        <v>915</v>
      </c>
    </row>
    <row r="257" spans="1:4" x14ac:dyDescent="0.25">
      <c r="A257" s="6" t="s">
        <v>299</v>
      </c>
      <c r="B257" s="17">
        <v>411.45</v>
      </c>
      <c r="C257" s="18">
        <v>0.39473963000000001</v>
      </c>
      <c r="D257" s="15" t="s">
        <v>916</v>
      </c>
    </row>
    <row r="258" spans="1:4" x14ac:dyDescent="0.25">
      <c r="A258" s="6" t="s">
        <v>300</v>
      </c>
      <c r="B258" s="17">
        <v>486.3</v>
      </c>
      <c r="C258" s="18">
        <v>0.42623602900000002</v>
      </c>
      <c r="D258" s="15" t="s">
        <v>917</v>
      </c>
    </row>
    <row r="259" spans="1:4" x14ac:dyDescent="0.25">
      <c r="A259" s="6" t="s">
        <v>301</v>
      </c>
      <c r="B259" s="17">
        <v>414.63</v>
      </c>
      <c r="C259" s="18">
        <v>0.240914446</v>
      </c>
      <c r="D259" s="15" t="s">
        <v>918</v>
      </c>
    </row>
    <row r="260" spans="1:4" x14ac:dyDescent="0.25">
      <c r="A260" s="6" t="s">
        <v>302</v>
      </c>
      <c r="B260" s="17">
        <v>207.05</v>
      </c>
      <c r="C260" s="18">
        <v>0.55999833899999996</v>
      </c>
      <c r="D260" s="15" t="s">
        <v>919</v>
      </c>
    </row>
    <row r="261" spans="1:4" x14ac:dyDescent="0.25">
      <c r="A261" s="6" t="s">
        <v>303</v>
      </c>
      <c r="B261" s="17">
        <v>825.93</v>
      </c>
      <c r="C261" s="18">
        <v>1.3864280520000001</v>
      </c>
      <c r="D261" s="15" t="s">
        <v>920</v>
      </c>
    </row>
    <row r="262" spans="1:4" x14ac:dyDescent="0.25">
      <c r="A262" s="6" t="s">
        <v>304</v>
      </c>
      <c r="B262" s="17">
        <v>264.41000000000003</v>
      </c>
      <c r="C262" s="18">
        <v>0.36691255</v>
      </c>
      <c r="D262" s="15" t="s">
        <v>921</v>
      </c>
    </row>
    <row r="263" spans="1:4" x14ac:dyDescent="0.25">
      <c r="A263" s="6" t="s">
        <v>305</v>
      </c>
      <c r="B263" s="17">
        <v>313.23</v>
      </c>
      <c r="C263" s="18">
        <v>0.41836706400000001</v>
      </c>
      <c r="D263" s="15" t="s">
        <v>922</v>
      </c>
    </row>
    <row r="264" spans="1:4" x14ac:dyDescent="0.25">
      <c r="A264" s="6" t="s">
        <v>306</v>
      </c>
      <c r="B264" s="17">
        <v>364.67</v>
      </c>
      <c r="C264" s="18">
        <v>0.42318449200000002</v>
      </c>
      <c r="D264" s="15" t="s">
        <v>923</v>
      </c>
    </row>
    <row r="265" spans="1:4" x14ac:dyDescent="0.25">
      <c r="A265" s="6" t="s">
        <v>307</v>
      </c>
      <c r="B265" s="17">
        <v>199.96</v>
      </c>
      <c r="C265" s="18">
        <v>0.61386634100000004</v>
      </c>
      <c r="D265" s="15" t="s">
        <v>924</v>
      </c>
    </row>
    <row r="266" spans="1:4" x14ac:dyDescent="0.25">
      <c r="A266" s="6" t="s">
        <v>308</v>
      </c>
      <c r="B266" s="17">
        <v>749.27</v>
      </c>
      <c r="C266" s="18">
        <v>0.78696671600000001</v>
      </c>
      <c r="D266" s="15" t="s">
        <v>925</v>
      </c>
    </row>
    <row r="267" spans="1:4" x14ac:dyDescent="0.25">
      <c r="A267" s="6" t="s">
        <v>309</v>
      </c>
      <c r="B267" s="17">
        <v>793.9</v>
      </c>
      <c r="C267" s="18">
        <v>0.59585701499999999</v>
      </c>
      <c r="D267" s="15" t="s">
        <v>926</v>
      </c>
    </row>
    <row r="268" spans="1:4" x14ac:dyDescent="0.25">
      <c r="A268" s="6" t="s">
        <v>310</v>
      </c>
      <c r="B268" s="17">
        <v>96.67</v>
      </c>
      <c r="C268" s="18">
        <v>0.59326966800000003</v>
      </c>
      <c r="D268" s="15" t="s">
        <v>927</v>
      </c>
    </row>
    <row r="269" spans="1:4" x14ac:dyDescent="0.25">
      <c r="A269" s="6" t="s">
        <v>311</v>
      </c>
      <c r="B269" s="17">
        <v>1088.71</v>
      </c>
      <c r="C269" s="18">
        <v>1.3820570720000001</v>
      </c>
      <c r="D269" s="15" t="s">
        <v>928</v>
      </c>
    </row>
    <row r="270" spans="1:4" x14ac:dyDescent="0.25">
      <c r="A270" s="6" t="s">
        <v>312</v>
      </c>
      <c r="B270" s="17">
        <v>867.01</v>
      </c>
      <c r="C270" s="18">
        <v>1.1249108919999999</v>
      </c>
      <c r="D270" s="15" t="s">
        <v>929</v>
      </c>
    </row>
    <row r="271" spans="1:4" x14ac:dyDescent="0.25">
      <c r="A271" s="6" t="s">
        <v>313</v>
      </c>
      <c r="B271" s="17">
        <v>212.14</v>
      </c>
      <c r="C271" s="18">
        <v>0.430980794</v>
      </c>
      <c r="D271" s="15" t="s">
        <v>930</v>
      </c>
    </row>
    <row r="272" spans="1:4" x14ac:dyDescent="0.25">
      <c r="A272" s="6" t="s">
        <v>314</v>
      </c>
      <c r="B272" s="17">
        <v>518.69000000000005</v>
      </c>
      <c r="C272" s="18">
        <v>0.71737075699999997</v>
      </c>
      <c r="D272" s="15" t="s">
        <v>931</v>
      </c>
    </row>
    <row r="273" spans="1:4" x14ac:dyDescent="0.25">
      <c r="A273" s="6" t="s">
        <v>315</v>
      </c>
      <c r="B273" s="17">
        <v>918.08</v>
      </c>
      <c r="C273" s="18">
        <v>1.0185515810000001</v>
      </c>
      <c r="D273" s="15" t="s">
        <v>932</v>
      </c>
    </row>
    <row r="274" spans="1:4" x14ac:dyDescent="0.25">
      <c r="A274" s="6" t="s">
        <v>316</v>
      </c>
      <c r="B274" s="17">
        <v>256.68</v>
      </c>
      <c r="C274" s="18">
        <v>0.24510970400000001</v>
      </c>
      <c r="D274" s="15" t="s">
        <v>933</v>
      </c>
    </row>
    <row r="275" spans="1:4" x14ac:dyDescent="0.25">
      <c r="A275" s="6" t="s">
        <v>317</v>
      </c>
      <c r="B275" s="17">
        <v>635.27</v>
      </c>
      <c r="C275" s="18">
        <v>1.152438922</v>
      </c>
      <c r="D275" s="15" t="s">
        <v>934</v>
      </c>
    </row>
    <row r="276" spans="1:4" x14ac:dyDescent="0.25">
      <c r="A276" s="6" t="s">
        <v>318</v>
      </c>
      <c r="B276" s="17">
        <v>414.11</v>
      </c>
      <c r="C276" s="18">
        <v>0.84272403200000001</v>
      </c>
      <c r="D276" s="15" t="s">
        <v>935</v>
      </c>
    </row>
    <row r="277" spans="1:4" x14ac:dyDescent="0.25">
      <c r="A277" s="6" t="s">
        <v>319</v>
      </c>
      <c r="B277" s="17">
        <v>567.73</v>
      </c>
      <c r="C277" s="18">
        <v>0.63024217900000001</v>
      </c>
      <c r="D277" s="15" t="s">
        <v>936</v>
      </c>
    </row>
    <row r="278" spans="1:4" x14ac:dyDescent="0.25">
      <c r="A278" s="6" t="s">
        <v>320</v>
      </c>
      <c r="B278" s="17">
        <v>703.01</v>
      </c>
      <c r="C278" s="18">
        <v>3.392145502</v>
      </c>
      <c r="D278" s="15" t="s">
        <v>937</v>
      </c>
    </row>
    <row r="279" spans="1:4" x14ac:dyDescent="0.25">
      <c r="A279" s="6" t="s">
        <v>321</v>
      </c>
      <c r="B279" s="17">
        <v>387.9</v>
      </c>
      <c r="C279" s="18">
        <v>0.64044667099999997</v>
      </c>
      <c r="D279" s="15" t="s">
        <v>938</v>
      </c>
    </row>
    <row r="280" spans="1:4" x14ac:dyDescent="0.25">
      <c r="A280" s="6" t="s">
        <v>322</v>
      </c>
      <c r="B280" s="17">
        <v>587.26</v>
      </c>
      <c r="C280" s="18">
        <v>1.3155653860000001</v>
      </c>
      <c r="D280" s="15" t="s">
        <v>939</v>
      </c>
    </row>
    <row r="281" spans="1:4" x14ac:dyDescent="0.25">
      <c r="A281" s="6" t="s">
        <v>323</v>
      </c>
      <c r="B281" s="17">
        <v>120.49</v>
      </c>
      <c r="C281" s="18">
        <v>1.050957556</v>
      </c>
      <c r="D281" s="15" t="s">
        <v>940</v>
      </c>
    </row>
    <row r="282" spans="1:4" x14ac:dyDescent="0.25">
      <c r="A282" s="6" t="s">
        <v>324</v>
      </c>
      <c r="B282" s="17">
        <v>318.38</v>
      </c>
      <c r="C282" s="18">
        <v>0.657785332</v>
      </c>
      <c r="D282" s="15" t="s">
        <v>941</v>
      </c>
    </row>
    <row r="283" spans="1:4" x14ac:dyDescent="0.25">
      <c r="A283" s="6" t="s">
        <v>325</v>
      </c>
      <c r="B283" s="17">
        <v>130.22999999999999</v>
      </c>
      <c r="C283" s="18">
        <v>0.67030705099999999</v>
      </c>
      <c r="D283" s="15" t="s">
        <v>942</v>
      </c>
    </row>
    <row r="284" spans="1:4" x14ac:dyDescent="0.25">
      <c r="A284" s="6" t="s">
        <v>326</v>
      </c>
      <c r="B284" s="17">
        <v>260.35000000000002</v>
      </c>
      <c r="C284" s="18">
        <v>0.54856233200000004</v>
      </c>
      <c r="D284" s="15" t="s">
        <v>943</v>
      </c>
    </row>
    <row r="285" spans="1:4" x14ac:dyDescent="0.25">
      <c r="A285" s="6" t="s">
        <v>327</v>
      </c>
      <c r="B285" s="17">
        <v>0</v>
      </c>
      <c r="C285" s="18">
        <v>0.153623969</v>
      </c>
      <c r="D285" s="15" t="s">
        <v>944</v>
      </c>
    </row>
    <row r="286" spans="1:4" x14ac:dyDescent="0.25">
      <c r="A286" s="6" t="s">
        <v>328</v>
      </c>
      <c r="B286" s="17">
        <v>0</v>
      </c>
      <c r="C286" s="18">
        <v>2.6439656999999998E-2</v>
      </c>
      <c r="D286" s="15" t="s">
        <v>945</v>
      </c>
    </row>
    <row r="287" spans="1:4" x14ac:dyDescent="0.25">
      <c r="A287" s="6" t="s">
        <v>329</v>
      </c>
      <c r="B287" s="17">
        <v>180.64</v>
      </c>
      <c r="C287" s="18">
        <v>0.119088947</v>
      </c>
      <c r="D287" s="15" t="s">
        <v>946</v>
      </c>
    </row>
    <row r="288" spans="1:4" x14ac:dyDescent="0.25">
      <c r="A288" s="6" t="s">
        <v>330</v>
      </c>
      <c r="B288" s="17">
        <v>0</v>
      </c>
      <c r="C288" s="18">
        <v>6.4821065999999997E-2</v>
      </c>
      <c r="D288" s="15" t="s">
        <v>947</v>
      </c>
    </row>
    <row r="289" spans="1:4" x14ac:dyDescent="0.25">
      <c r="A289" s="6" t="s">
        <v>331</v>
      </c>
      <c r="B289" s="17">
        <v>0</v>
      </c>
      <c r="C289" s="18">
        <v>1.404039418</v>
      </c>
      <c r="D289" s="15" t="s">
        <v>948</v>
      </c>
    </row>
    <row r="290" spans="1:4" x14ac:dyDescent="0.25">
      <c r="A290" s="6" t="s">
        <v>332</v>
      </c>
      <c r="B290" s="17">
        <v>0</v>
      </c>
      <c r="C290" s="18">
        <v>3.9347581999999999E-2</v>
      </c>
      <c r="D290" s="15" t="s">
        <v>949</v>
      </c>
    </row>
    <row r="291" spans="1:4" x14ac:dyDescent="0.25">
      <c r="A291" s="6" t="s">
        <v>333</v>
      </c>
      <c r="B291" s="17">
        <v>569.52</v>
      </c>
      <c r="C291" s="18">
        <v>0.42033981500000001</v>
      </c>
      <c r="D291" s="15" t="s">
        <v>950</v>
      </c>
    </row>
    <row r="292" spans="1:4" x14ac:dyDescent="0.25">
      <c r="A292" s="6" t="s">
        <v>334</v>
      </c>
      <c r="B292" s="17">
        <v>552.97</v>
      </c>
      <c r="C292" s="18">
        <v>0.230104382</v>
      </c>
      <c r="D292" s="15" t="s">
        <v>951</v>
      </c>
    </row>
    <row r="293" spans="1:4" x14ac:dyDescent="0.25">
      <c r="A293" s="6" t="s">
        <v>335</v>
      </c>
      <c r="B293" s="17">
        <v>178.84</v>
      </c>
      <c r="C293" s="18">
        <v>0.199305442</v>
      </c>
      <c r="D293" s="15" t="s">
        <v>952</v>
      </c>
    </row>
    <row r="294" spans="1:4" x14ac:dyDescent="0.25">
      <c r="A294" s="6" t="s">
        <v>336</v>
      </c>
      <c r="B294" s="17">
        <v>578.36</v>
      </c>
      <c r="C294" s="18">
        <v>1.1650380579999999</v>
      </c>
      <c r="D294" s="15" t="s">
        <v>953</v>
      </c>
    </row>
    <row r="295" spans="1:4" x14ac:dyDescent="0.25">
      <c r="A295" s="6" t="s">
        <v>337</v>
      </c>
      <c r="B295" s="17">
        <v>343.85</v>
      </c>
      <c r="C295" s="18">
        <v>0.58606971600000002</v>
      </c>
      <c r="D295" s="15" t="s">
        <v>954</v>
      </c>
    </row>
    <row r="296" spans="1:4" x14ac:dyDescent="0.25">
      <c r="A296" s="6" t="s">
        <v>338</v>
      </c>
      <c r="B296" s="17">
        <v>108.3</v>
      </c>
      <c r="C296" s="18">
        <v>0.272655859</v>
      </c>
      <c r="D296" s="15" t="s">
        <v>955</v>
      </c>
    </row>
    <row r="297" spans="1:4" x14ac:dyDescent="0.25">
      <c r="A297" s="6" t="s">
        <v>339</v>
      </c>
      <c r="B297" s="17">
        <v>481.25</v>
      </c>
      <c r="C297" s="18">
        <v>0.46039139600000001</v>
      </c>
      <c r="D297" s="15" t="s">
        <v>956</v>
      </c>
    </row>
    <row r="298" spans="1:4" x14ac:dyDescent="0.25">
      <c r="A298" s="6" t="s">
        <v>340</v>
      </c>
      <c r="B298" s="17">
        <v>0</v>
      </c>
      <c r="C298" s="18">
        <v>0.22177902499999999</v>
      </c>
      <c r="D298" s="15" t="s">
        <v>921</v>
      </c>
    </row>
    <row r="299" spans="1:4" x14ac:dyDescent="0.25">
      <c r="A299" s="6" t="s">
        <v>341</v>
      </c>
      <c r="B299" s="17">
        <v>0</v>
      </c>
      <c r="C299" s="18">
        <v>9.1029249000000007E-2</v>
      </c>
      <c r="D299" s="15" t="s">
        <v>957</v>
      </c>
    </row>
    <row r="300" spans="1:4" x14ac:dyDescent="0.25">
      <c r="A300" s="6" t="s">
        <v>342</v>
      </c>
      <c r="B300" s="17">
        <v>0</v>
      </c>
      <c r="C300" s="18">
        <v>0.20295663799999999</v>
      </c>
      <c r="D300" s="15" t="s">
        <v>958</v>
      </c>
    </row>
    <row r="301" spans="1:4" x14ac:dyDescent="0.25">
      <c r="A301" s="6" t="s">
        <v>343</v>
      </c>
      <c r="B301" s="17">
        <v>48.57</v>
      </c>
      <c r="C301" s="18">
        <v>1.548487E-2</v>
      </c>
      <c r="D301" s="15" t="s">
        <v>959</v>
      </c>
    </row>
    <row r="302" spans="1:4" x14ac:dyDescent="0.25">
      <c r="A302" s="6" t="s">
        <v>344</v>
      </c>
      <c r="B302" s="17">
        <v>175.29</v>
      </c>
      <c r="C302" s="18">
        <v>0.43044317100000001</v>
      </c>
      <c r="D302" s="15" t="s">
        <v>960</v>
      </c>
    </row>
    <row r="303" spans="1:4" x14ac:dyDescent="0.25">
      <c r="A303" s="6" t="s">
        <v>345</v>
      </c>
      <c r="B303" s="17">
        <v>0</v>
      </c>
      <c r="C303" s="18">
        <v>0</v>
      </c>
      <c r="D303" s="15" t="s">
        <v>961</v>
      </c>
    </row>
    <row r="304" spans="1:4" x14ac:dyDescent="0.25">
      <c r="A304" s="6" t="s">
        <v>346</v>
      </c>
      <c r="B304" s="17">
        <v>201.17</v>
      </c>
      <c r="C304" s="18">
        <v>0.36925032899999999</v>
      </c>
      <c r="D304" s="15" t="s">
        <v>962</v>
      </c>
    </row>
    <row r="305" spans="1:4" x14ac:dyDescent="0.25">
      <c r="A305" s="6" t="s">
        <v>347</v>
      </c>
      <c r="B305" s="17">
        <v>0</v>
      </c>
      <c r="C305" s="18">
        <v>0.40397407099999999</v>
      </c>
      <c r="D305" s="15" t="s">
        <v>963</v>
      </c>
    </row>
    <row r="306" spans="1:4" x14ac:dyDescent="0.25">
      <c r="A306" s="6" t="s">
        <v>348</v>
      </c>
      <c r="B306" s="17">
        <v>0</v>
      </c>
      <c r="C306" s="18">
        <v>0.63236233799999997</v>
      </c>
      <c r="D306" s="15" t="s">
        <v>964</v>
      </c>
    </row>
    <row r="307" spans="1:4" x14ac:dyDescent="0.25">
      <c r="A307" s="6" t="s">
        <v>349</v>
      </c>
      <c r="B307" s="17">
        <v>732.73</v>
      </c>
      <c r="C307" s="18">
        <v>0.62887996000000002</v>
      </c>
      <c r="D307" s="15" t="s">
        <v>965</v>
      </c>
    </row>
    <row r="308" spans="1:4" x14ac:dyDescent="0.25">
      <c r="A308" s="6" t="s">
        <v>350</v>
      </c>
      <c r="B308" s="17">
        <v>456.73</v>
      </c>
      <c r="C308" s="18">
        <v>1.110562163</v>
      </c>
      <c r="D308" s="15" t="s">
        <v>966</v>
      </c>
    </row>
    <row r="309" spans="1:4" x14ac:dyDescent="0.25">
      <c r="A309" s="6" t="s">
        <v>351</v>
      </c>
      <c r="B309" s="17">
        <v>204.02</v>
      </c>
      <c r="C309" s="18">
        <v>0.124027917</v>
      </c>
      <c r="D309" s="15" t="s">
        <v>967</v>
      </c>
    </row>
    <row r="310" spans="1:4" x14ac:dyDescent="0.25">
      <c r="A310" s="6" t="s">
        <v>352</v>
      </c>
      <c r="B310" s="17">
        <v>590.79</v>
      </c>
      <c r="C310" s="18">
        <v>0.51845237300000002</v>
      </c>
      <c r="D310" s="15" t="s">
        <v>968</v>
      </c>
    </row>
    <row r="311" spans="1:4" x14ac:dyDescent="0.25">
      <c r="A311" s="6" t="s">
        <v>353</v>
      </c>
      <c r="B311" s="17">
        <v>430.62</v>
      </c>
      <c r="C311" s="18">
        <v>0.48519488</v>
      </c>
      <c r="D311" s="15" t="s">
        <v>969</v>
      </c>
    </row>
    <row r="312" spans="1:4" x14ac:dyDescent="0.25">
      <c r="A312" s="6" t="s">
        <v>44</v>
      </c>
      <c r="B312" s="17">
        <v>578.47</v>
      </c>
      <c r="C312" s="18">
        <v>0.23243693300000001</v>
      </c>
      <c r="D312" s="15" t="s">
        <v>970</v>
      </c>
    </row>
    <row r="313" spans="1:4" x14ac:dyDescent="0.25">
      <c r="A313" s="6" t="s">
        <v>354</v>
      </c>
      <c r="B313" s="17">
        <v>0</v>
      </c>
      <c r="C313" s="18">
        <v>0.88810747700000003</v>
      </c>
      <c r="D313" s="15" t="s">
        <v>971</v>
      </c>
    </row>
    <row r="314" spans="1:4" x14ac:dyDescent="0.25">
      <c r="A314" s="6" t="s">
        <v>355</v>
      </c>
      <c r="B314" s="17">
        <v>150.47999999999999</v>
      </c>
      <c r="C314" s="18">
        <v>0.81580273199999997</v>
      </c>
      <c r="D314" s="15" t="s">
        <v>972</v>
      </c>
    </row>
    <row r="315" spans="1:4" x14ac:dyDescent="0.25">
      <c r="A315" s="6" t="s">
        <v>356</v>
      </c>
      <c r="B315" s="17">
        <v>700.24</v>
      </c>
      <c r="C315" s="18">
        <v>0.439061637</v>
      </c>
      <c r="D315" s="15" t="s">
        <v>973</v>
      </c>
    </row>
    <row r="316" spans="1:4" x14ac:dyDescent="0.25">
      <c r="A316" s="6" t="s">
        <v>357</v>
      </c>
      <c r="B316" s="17">
        <v>1887.64</v>
      </c>
      <c r="C316" s="18">
        <v>1.455353892</v>
      </c>
      <c r="D316" s="15" t="s">
        <v>974</v>
      </c>
    </row>
    <row r="317" spans="1:4" x14ac:dyDescent="0.25">
      <c r="A317" s="6" t="s">
        <v>43</v>
      </c>
      <c r="B317" s="17">
        <v>0</v>
      </c>
      <c r="C317" s="18">
        <v>0.27748664099999998</v>
      </c>
      <c r="D317" s="15" t="s">
        <v>975</v>
      </c>
    </row>
    <row r="318" spans="1:4" x14ac:dyDescent="0.25">
      <c r="A318" s="6" t="s">
        <v>38</v>
      </c>
      <c r="B318" s="17">
        <v>885.4</v>
      </c>
      <c r="C318" s="18">
        <v>1.868001075</v>
      </c>
      <c r="D318" s="15" t="s">
        <v>976</v>
      </c>
    </row>
    <row r="319" spans="1:4" x14ac:dyDescent="0.25">
      <c r="A319" s="6" t="s">
        <v>36</v>
      </c>
      <c r="B319" s="17">
        <v>0</v>
      </c>
      <c r="C319" s="18">
        <v>1.9340567999999999E-2</v>
      </c>
      <c r="D319" s="15" t="s">
        <v>977</v>
      </c>
    </row>
    <row r="320" spans="1:4" x14ac:dyDescent="0.25">
      <c r="A320" s="6" t="s">
        <v>34</v>
      </c>
      <c r="B320" s="17">
        <v>796.21</v>
      </c>
      <c r="C320" s="18">
        <v>1.356289708</v>
      </c>
      <c r="D320" s="15" t="s">
        <v>978</v>
      </c>
    </row>
    <row r="321" spans="1:4" x14ac:dyDescent="0.25">
      <c r="A321" s="6" t="s">
        <v>41</v>
      </c>
      <c r="B321" s="17">
        <v>200.4</v>
      </c>
      <c r="C321" s="18">
        <v>0.24088880800000001</v>
      </c>
      <c r="D321" s="15" t="s">
        <v>979</v>
      </c>
    </row>
    <row r="322" spans="1:4" x14ac:dyDescent="0.25">
      <c r="A322" s="6" t="s">
        <v>358</v>
      </c>
      <c r="B322" s="17">
        <v>0</v>
      </c>
      <c r="C322" s="18">
        <v>4.8628473999999998E-2</v>
      </c>
      <c r="D322" s="15" t="s">
        <v>980</v>
      </c>
    </row>
    <row r="323" spans="1:4" x14ac:dyDescent="0.25">
      <c r="A323" s="6" t="s">
        <v>359</v>
      </c>
      <c r="B323" s="17">
        <v>233.41</v>
      </c>
      <c r="C323" s="18">
        <v>0.25738979699999998</v>
      </c>
      <c r="D323" s="15" t="s">
        <v>981</v>
      </c>
    </row>
    <row r="324" spans="1:4" x14ac:dyDescent="0.25">
      <c r="A324" s="6" t="s">
        <v>360</v>
      </c>
      <c r="B324" s="17">
        <v>108.01</v>
      </c>
      <c r="C324" s="18">
        <v>0.32126556499999998</v>
      </c>
      <c r="D324" s="15" t="s">
        <v>982</v>
      </c>
    </row>
    <row r="325" spans="1:4" x14ac:dyDescent="0.25">
      <c r="A325" s="6" t="s">
        <v>361</v>
      </c>
      <c r="B325" s="17">
        <v>437.2</v>
      </c>
      <c r="C325" s="18">
        <v>1.1396505260000001</v>
      </c>
      <c r="D325" s="15" t="s">
        <v>983</v>
      </c>
    </row>
    <row r="326" spans="1:4" x14ac:dyDescent="0.25">
      <c r="A326" s="6" t="s">
        <v>362</v>
      </c>
      <c r="B326" s="17">
        <v>245.16</v>
      </c>
      <c r="C326" s="18">
        <v>0.20630822800000001</v>
      </c>
      <c r="D326" s="15" t="s">
        <v>984</v>
      </c>
    </row>
    <row r="327" spans="1:4" x14ac:dyDescent="0.25">
      <c r="A327" s="6" t="s">
        <v>363</v>
      </c>
      <c r="B327" s="17">
        <v>531.04</v>
      </c>
      <c r="C327" s="18">
        <v>0.55063612699999998</v>
      </c>
      <c r="D327" s="15" t="s">
        <v>985</v>
      </c>
    </row>
    <row r="328" spans="1:4" x14ac:dyDescent="0.25">
      <c r="A328" s="6" t="s">
        <v>364</v>
      </c>
      <c r="B328" s="17">
        <v>273.45999999999998</v>
      </c>
      <c r="C328" s="18">
        <v>0.70549644600000005</v>
      </c>
      <c r="D328" s="15" t="s">
        <v>986</v>
      </c>
    </row>
    <row r="329" spans="1:4" x14ac:dyDescent="0.25">
      <c r="A329" s="6" t="s">
        <v>365</v>
      </c>
      <c r="B329" s="17">
        <v>0</v>
      </c>
      <c r="C329" s="18">
        <v>0.192983931</v>
      </c>
      <c r="D329" s="15" t="s">
        <v>987</v>
      </c>
    </row>
    <row r="330" spans="1:4" x14ac:dyDescent="0.25">
      <c r="A330" s="6" t="s">
        <v>366</v>
      </c>
      <c r="B330" s="17">
        <v>0</v>
      </c>
      <c r="C330" s="18">
        <v>0.69256353900000001</v>
      </c>
      <c r="D330" s="15" t="s">
        <v>988</v>
      </c>
    </row>
    <row r="331" spans="1:4" x14ac:dyDescent="0.25">
      <c r="A331" s="6" t="s">
        <v>367</v>
      </c>
      <c r="B331" s="17">
        <v>0</v>
      </c>
      <c r="C331" s="18">
        <v>0.143117674</v>
      </c>
      <c r="D331" s="15" t="s">
        <v>989</v>
      </c>
    </row>
    <row r="332" spans="1:4" x14ac:dyDescent="0.25">
      <c r="A332" s="6" t="s">
        <v>368</v>
      </c>
      <c r="B332" s="17">
        <v>0</v>
      </c>
      <c r="C332" s="18">
        <v>4.1821000999999997E-2</v>
      </c>
      <c r="D332" s="15" t="s">
        <v>990</v>
      </c>
    </row>
    <row r="333" spans="1:4" x14ac:dyDescent="0.25">
      <c r="A333" s="6" t="s">
        <v>369</v>
      </c>
      <c r="B333" s="17">
        <v>0</v>
      </c>
      <c r="C333" s="18">
        <v>0.36183675500000001</v>
      </c>
      <c r="D333" s="15" t="s">
        <v>991</v>
      </c>
    </row>
    <row r="334" spans="1:4" x14ac:dyDescent="0.25">
      <c r="A334" s="6" t="s">
        <v>370</v>
      </c>
      <c r="B334" s="17">
        <v>0</v>
      </c>
      <c r="C334" s="18">
        <v>3.2304317999999999E-2</v>
      </c>
      <c r="D334" s="15" t="s">
        <v>992</v>
      </c>
    </row>
    <row r="335" spans="1:4" x14ac:dyDescent="0.25">
      <c r="A335" s="6" t="s">
        <v>371</v>
      </c>
      <c r="B335" s="17">
        <v>0</v>
      </c>
      <c r="C335" s="18">
        <v>7.5113535999999995E-2</v>
      </c>
      <c r="D335" s="15" t="s">
        <v>993</v>
      </c>
    </row>
    <row r="336" spans="1:4" x14ac:dyDescent="0.25">
      <c r="A336" s="6" t="s">
        <v>372</v>
      </c>
      <c r="B336" s="17">
        <v>70.290000000000006</v>
      </c>
      <c r="C336" s="18">
        <v>0.176126963</v>
      </c>
      <c r="D336" s="15" t="s">
        <v>994</v>
      </c>
    </row>
    <row r="337" spans="1:4" x14ac:dyDescent="0.25">
      <c r="A337" s="6" t="s">
        <v>373</v>
      </c>
      <c r="B337" s="17">
        <v>190.74</v>
      </c>
      <c r="C337" s="18">
        <v>0.50342587000000005</v>
      </c>
      <c r="D337" s="15" t="s">
        <v>995</v>
      </c>
    </row>
    <row r="338" spans="1:4" x14ac:dyDescent="0.25">
      <c r="A338" s="6" t="s">
        <v>374</v>
      </c>
      <c r="B338" s="17">
        <v>0</v>
      </c>
      <c r="C338" s="18">
        <v>7.8741433999999999E-2</v>
      </c>
      <c r="D338" s="15" t="s">
        <v>996</v>
      </c>
    </row>
    <row r="339" spans="1:4" x14ac:dyDescent="0.25">
      <c r="A339" s="6" t="s">
        <v>375</v>
      </c>
      <c r="B339" s="17">
        <v>387.91</v>
      </c>
      <c r="C339" s="18">
        <v>2.0981221579999998</v>
      </c>
      <c r="D339" s="15" t="s">
        <v>997</v>
      </c>
    </row>
    <row r="340" spans="1:4" x14ac:dyDescent="0.25">
      <c r="A340" s="6" t="s">
        <v>376</v>
      </c>
      <c r="B340" s="17">
        <v>302.99</v>
      </c>
      <c r="C340" s="18">
        <v>0.77636813299999996</v>
      </c>
      <c r="D340" s="15" t="s">
        <v>998</v>
      </c>
    </row>
    <row r="341" spans="1:4" x14ac:dyDescent="0.25">
      <c r="A341" s="6" t="s">
        <v>377</v>
      </c>
      <c r="B341" s="17">
        <v>0</v>
      </c>
      <c r="C341" s="18">
        <v>2.7479811E-2</v>
      </c>
      <c r="D341" s="15" t="s">
        <v>999</v>
      </c>
    </row>
    <row r="342" spans="1:4" x14ac:dyDescent="0.25">
      <c r="A342" s="6" t="s">
        <v>378</v>
      </c>
      <c r="B342" s="17">
        <v>45.17</v>
      </c>
      <c r="C342" s="18">
        <v>1.130589598</v>
      </c>
      <c r="D342" s="15" t="s">
        <v>1000</v>
      </c>
    </row>
    <row r="343" spans="1:4" x14ac:dyDescent="0.25">
      <c r="A343" s="6" t="s">
        <v>379</v>
      </c>
      <c r="B343" s="17">
        <v>9.0399999999999991</v>
      </c>
      <c r="C343" s="18">
        <v>0.19187720899999999</v>
      </c>
      <c r="D343" s="15" t="s">
        <v>1001</v>
      </c>
    </row>
    <row r="344" spans="1:4" x14ac:dyDescent="0.25">
      <c r="A344" s="6" t="s">
        <v>380</v>
      </c>
      <c r="B344" s="17">
        <v>357.95</v>
      </c>
      <c r="C344" s="18">
        <v>0.72800052000000004</v>
      </c>
      <c r="D344" s="15" t="s">
        <v>1002</v>
      </c>
    </row>
    <row r="345" spans="1:4" x14ac:dyDescent="0.25">
      <c r="A345" s="6" t="s">
        <v>381</v>
      </c>
      <c r="B345" s="17">
        <v>0</v>
      </c>
      <c r="C345" s="18">
        <v>0.47646067600000003</v>
      </c>
      <c r="D345" s="15" t="s">
        <v>1003</v>
      </c>
    </row>
    <row r="346" spans="1:4" x14ac:dyDescent="0.25">
      <c r="A346" s="6" t="s">
        <v>382</v>
      </c>
      <c r="B346" s="17">
        <v>0</v>
      </c>
      <c r="C346" s="18">
        <v>0.44887318900000001</v>
      </c>
      <c r="D346" s="15" t="s">
        <v>1004</v>
      </c>
    </row>
    <row r="347" spans="1:4" x14ac:dyDescent="0.25">
      <c r="A347" s="6" t="s">
        <v>383</v>
      </c>
      <c r="B347" s="17">
        <v>311.66000000000003</v>
      </c>
      <c r="C347" s="18">
        <v>0.17715863600000001</v>
      </c>
      <c r="D347" s="15" t="s">
        <v>1005</v>
      </c>
    </row>
    <row r="348" spans="1:4" x14ac:dyDescent="0.25">
      <c r="A348" s="6" t="s">
        <v>384</v>
      </c>
      <c r="B348" s="17">
        <v>265.70999999999998</v>
      </c>
      <c r="C348" s="18">
        <v>0.44566141599999998</v>
      </c>
      <c r="D348" s="15" t="s">
        <v>1006</v>
      </c>
    </row>
    <row r="349" spans="1:4" x14ac:dyDescent="0.25">
      <c r="A349" s="6" t="s">
        <v>385</v>
      </c>
      <c r="B349" s="17">
        <v>209.67</v>
      </c>
      <c r="C349" s="18">
        <v>0.16162945400000001</v>
      </c>
      <c r="D349" s="15" t="s">
        <v>1007</v>
      </c>
    </row>
    <row r="350" spans="1:4" x14ac:dyDescent="0.25">
      <c r="A350" s="6" t="s">
        <v>386</v>
      </c>
      <c r="B350" s="17">
        <v>483.92</v>
      </c>
      <c r="C350" s="18">
        <v>0.53282002500000003</v>
      </c>
      <c r="D350" s="15" t="s">
        <v>1008</v>
      </c>
    </row>
    <row r="351" spans="1:4" x14ac:dyDescent="0.25">
      <c r="A351" s="6" t="s">
        <v>387</v>
      </c>
      <c r="B351" s="17">
        <v>0</v>
      </c>
      <c r="C351" s="18">
        <v>6.3909900000000006E-2</v>
      </c>
      <c r="D351" s="15" t="s">
        <v>1009</v>
      </c>
    </row>
    <row r="352" spans="1:4" x14ac:dyDescent="0.25">
      <c r="A352" s="6" t="s">
        <v>388</v>
      </c>
      <c r="B352" s="17">
        <v>84.02</v>
      </c>
      <c r="C352" s="18">
        <v>0.43366479699999999</v>
      </c>
      <c r="D352" s="15" t="s">
        <v>1010</v>
      </c>
    </row>
    <row r="353" spans="1:4" x14ac:dyDescent="0.25">
      <c r="A353" s="6" t="s">
        <v>389</v>
      </c>
      <c r="B353" s="17">
        <v>166.82</v>
      </c>
      <c r="C353" s="18">
        <v>0.59163683300000003</v>
      </c>
      <c r="D353" s="15" t="s">
        <v>1011</v>
      </c>
    </row>
    <row r="354" spans="1:4" x14ac:dyDescent="0.25">
      <c r="A354" s="6" t="s">
        <v>390</v>
      </c>
      <c r="B354" s="17">
        <v>161.44999999999999</v>
      </c>
      <c r="C354" s="18">
        <v>0.27556439399999999</v>
      </c>
      <c r="D354" s="15" t="s">
        <v>1012</v>
      </c>
    </row>
    <row r="355" spans="1:4" x14ac:dyDescent="0.25">
      <c r="A355" s="6" t="s">
        <v>391</v>
      </c>
      <c r="B355" s="17">
        <v>484.13</v>
      </c>
      <c r="C355" s="18">
        <v>0.50254824399999998</v>
      </c>
      <c r="D355" s="15" t="s">
        <v>1013</v>
      </c>
    </row>
    <row r="356" spans="1:4" x14ac:dyDescent="0.25">
      <c r="A356" s="6" t="s">
        <v>392</v>
      </c>
      <c r="B356" s="17">
        <v>261.79000000000002</v>
      </c>
      <c r="C356" s="18">
        <v>0.89744067400000005</v>
      </c>
      <c r="D356" s="15" t="s">
        <v>1014</v>
      </c>
    </row>
    <row r="357" spans="1:4" x14ac:dyDescent="0.25">
      <c r="A357" s="6" t="s">
        <v>393</v>
      </c>
      <c r="B357" s="17">
        <v>134.34</v>
      </c>
      <c r="C357" s="18">
        <v>1.230629518</v>
      </c>
      <c r="D357" s="15" t="s">
        <v>1015</v>
      </c>
    </row>
    <row r="358" spans="1:4" x14ac:dyDescent="0.25">
      <c r="A358" s="6" t="s">
        <v>394</v>
      </c>
      <c r="B358" s="17">
        <v>370.52</v>
      </c>
      <c r="C358" s="18">
        <v>0.43134411</v>
      </c>
      <c r="D358" s="15" t="s">
        <v>1016</v>
      </c>
    </row>
    <row r="359" spans="1:4" x14ac:dyDescent="0.25">
      <c r="A359" s="6" t="s">
        <v>395</v>
      </c>
      <c r="B359" s="17">
        <v>459.74</v>
      </c>
      <c r="C359" s="18">
        <v>0.266967018</v>
      </c>
      <c r="D359" s="15" t="s">
        <v>1017</v>
      </c>
    </row>
    <row r="360" spans="1:4" x14ac:dyDescent="0.25">
      <c r="A360" s="6" t="s">
        <v>396</v>
      </c>
      <c r="B360" s="17">
        <v>100.99</v>
      </c>
      <c r="C360" s="18">
        <v>0.41334826699999999</v>
      </c>
      <c r="D360" s="15" t="s">
        <v>1018</v>
      </c>
    </row>
    <row r="361" spans="1:4" x14ac:dyDescent="0.25">
      <c r="A361" s="6" t="s">
        <v>397</v>
      </c>
      <c r="B361" s="17">
        <v>636.66</v>
      </c>
      <c r="C361" s="18">
        <v>1.1835830919999999</v>
      </c>
      <c r="D361" s="15" t="s">
        <v>1019</v>
      </c>
    </row>
    <row r="362" spans="1:4" x14ac:dyDescent="0.25">
      <c r="A362" s="6" t="s">
        <v>398</v>
      </c>
      <c r="B362" s="17">
        <v>1056.6300000000001</v>
      </c>
      <c r="C362" s="18">
        <v>0.50330881500000002</v>
      </c>
      <c r="D362" s="15" t="s">
        <v>1020</v>
      </c>
    </row>
    <row r="363" spans="1:4" x14ac:dyDescent="0.25">
      <c r="A363" s="6" t="s">
        <v>399</v>
      </c>
      <c r="B363" s="17">
        <v>949.13</v>
      </c>
      <c r="C363" s="18">
        <v>0.76375842400000005</v>
      </c>
      <c r="D363" s="15" t="s">
        <v>1021</v>
      </c>
    </row>
    <row r="364" spans="1:4" x14ac:dyDescent="0.25">
      <c r="A364" s="6" t="s">
        <v>400</v>
      </c>
      <c r="B364" s="17">
        <v>0</v>
      </c>
      <c r="C364" s="18">
        <v>0.22324685799999999</v>
      </c>
      <c r="D364" s="15" t="s">
        <v>1022</v>
      </c>
    </row>
    <row r="365" spans="1:4" x14ac:dyDescent="0.25">
      <c r="A365" s="6" t="s">
        <v>401</v>
      </c>
      <c r="B365" s="17">
        <v>216.83</v>
      </c>
      <c r="C365" s="18">
        <v>0.62967215600000004</v>
      </c>
      <c r="D365" s="15" t="s">
        <v>1023</v>
      </c>
    </row>
    <row r="366" spans="1:4" x14ac:dyDescent="0.25">
      <c r="A366" s="6" t="s">
        <v>402</v>
      </c>
      <c r="B366" s="17">
        <v>75.28</v>
      </c>
      <c r="C366" s="18">
        <v>0.415391972</v>
      </c>
      <c r="D366" s="15" t="s">
        <v>1024</v>
      </c>
    </row>
    <row r="367" spans="1:4" x14ac:dyDescent="0.25">
      <c r="A367" s="6" t="s">
        <v>403</v>
      </c>
      <c r="B367" s="17">
        <v>728.62</v>
      </c>
      <c r="C367" s="18">
        <v>0.78942848700000001</v>
      </c>
      <c r="D367" s="15" t="s">
        <v>1025</v>
      </c>
    </row>
    <row r="368" spans="1:4" x14ac:dyDescent="0.25">
      <c r="A368" s="6" t="s">
        <v>404</v>
      </c>
      <c r="B368" s="17">
        <v>735.14</v>
      </c>
      <c r="C368" s="18">
        <v>1.0347064269999999</v>
      </c>
      <c r="D368" s="15" t="s">
        <v>1026</v>
      </c>
    </row>
    <row r="369" spans="1:4" x14ac:dyDescent="0.25">
      <c r="A369" s="6" t="s">
        <v>405</v>
      </c>
      <c r="B369" s="17">
        <v>507.2</v>
      </c>
      <c r="C369" s="18">
        <v>0.85056130100000005</v>
      </c>
      <c r="D369" s="15" t="s">
        <v>1027</v>
      </c>
    </row>
    <row r="370" spans="1:4" x14ac:dyDescent="0.25">
      <c r="A370" s="6" t="s">
        <v>406</v>
      </c>
      <c r="B370" s="17">
        <v>1034.56</v>
      </c>
      <c r="C370" s="18">
        <v>2.1516913660000001</v>
      </c>
      <c r="D370" s="15" t="s">
        <v>1028</v>
      </c>
    </row>
    <row r="371" spans="1:4" x14ac:dyDescent="0.25">
      <c r="A371" s="6" t="s">
        <v>407</v>
      </c>
      <c r="B371" s="17">
        <v>160.54</v>
      </c>
      <c r="C371" s="18">
        <v>1.5168935690000001</v>
      </c>
      <c r="D371" s="15" t="s">
        <v>890</v>
      </c>
    </row>
    <row r="372" spans="1:4" x14ac:dyDescent="0.25">
      <c r="A372" s="6" t="s">
        <v>408</v>
      </c>
      <c r="B372" s="17">
        <v>51.74</v>
      </c>
      <c r="C372" s="18">
        <v>1.232707075</v>
      </c>
      <c r="D372" s="15" t="s">
        <v>960</v>
      </c>
    </row>
    <row r="373" spans="1:4" x14ac:dyDescent="0.25">
      <c r="A373" s="6" t="s">
        <v>409</v>
      </c>
      <c r="B373" s="17">
        <v>190.3</v>
      </c>
      <c r="C373" s="18">
        <v>1.494745489</v>
      </c>
      <c r="D373" s="15" t="s">
        <v>1029</v>
      </c>
    </row>
    <row r="374" spans="1:4" x14ac:dyDescent="0.25">
      <c r="A374" s="6" t="s">
        <v>410</v>
      </c>
      <c r="B374" s="17">
        <v>487.23</v>
      </c>
      <c r="C374" s="18">
        <v>0.199126311</v>
      </c>
      <c r="D374" s="15" t="s">
        <v>1030</v>
      </c>
    </row>
    <row r="375" spans="1:4" x14ac:dyDescent="0.25">
      <c r="A375" s="6" t="s">
        <v>411</v>
      </c>
      <c r="B375" s="17">
        <v>500.19</v>
      </c>
      <c r="C375" s="18">
        <v>1.0073175569999999</v>
      </c>
      <c r="D375" s="15" t="s">
        <v>1031</v>
      </c>
    </row>
    <row r="376" spans="1:4" x14ac:dyDescent="0.25">
      <c r="A376" s="6" t="s">
        <v>412</v>
      </c>
      <c r="B376" s="17">
        <v>6.11</v>
      </c>
      <c r="C376" s="18">
        <v>0.46723577300000002</v>
      </c>
      <c r="D376" s="15" t="s">
        <v>1032</v>
      </c>
    </row>
    <row r="377" spans="1:4" x14ac:dyDescent="0.25">
      <c r="A377" s="6" t="s">
        <v>413</v>
      </c>
      <c r="B377" s="17">
        <v>431.82</v>
      </c>
      <c r="C377" s="18">
        <v>0.64704873200000002</v>
      </c>
      <c r="D377" s="15" t="s">
        <v>1033</v>
      </c>
    </row>
    <row r="378" spans="1:4" x14ac:dyDescent="0.25">
      <c r="A378" s="6" t="s">
        <v>414</v>
      </c>
      <c r="B378" s="17">
        <v>0</v>
      </c>
      <c r="C378" s="18">
        <v>4.997509E-2</v>
      </c>
      <c r="D378" s="15" t="s">
        <v>1034</v>
      </c>
    </row>
    <row r="379" spans="1:4" x14ac:dyDescent="0.25">
      <c r="A379" s="6" t="s">
        <v>415</v>
      </c>
      <c r="B379" s="17">
        <v>490.13</v>
      </c>
      <c r="C379" s="18">
        <v>0.63030233400000002</v>
      </c>
      <c r="D379" s="15" t="s">
        <v>911</v>
      </c>
    </row>
    <row r="380" spans="1:4" x14ac:dyDescent="0.25">
      <c r="A380" s="6" t="s">
        <v>416</v>
      </c>
      <c r="B380" s="17">
        <v>0</v>
      </c>
      <c r="C380" s="18">
        <v>0.396304182</v>
      </c>
      <c r="D380" s="15" t="s">
        <v>1035</v>
      </c>
    </row>
    <row r="381" spans="1:4" x14ac:dyDescent="0.25">
      <c r="A381" s="6" t="s">
        <v>417</v>
      </c>
      <c r="B381" s="17">
        <v>66.95</v>
      </c>
      <c r="C381" s="18">
        <v>0.30019147499999999</v>
      </c>
      <c r="D381" s="15" t="s">
        <v>885</v>
      </c>
    </row>
    <row r="382" spans="1:4" x14ac:dyDescent="0.25">
      <c r="A382" s="6" t="s">
        <v>418</v>
      </c>
      <c r="B382" s="17">
        <v>1263.55</v>
      </c>
      <c r="C382" s="18">
        <v>4.0507492410000001</v>
      </c>
      <c r="D382" s="15" t="s">
        <v>1036</v>
      </c>
    </row>
    <row r="383" spans="1:4" x14ac:dyDescent="0.25">
      <c r="A383" s="6" t="s">
        <v>419</v>
      </c>
      <c r="B383" s="17">
        <v>437.11</v>
      </c>
      <c r="C383" s="18">
        <v>1.3877606149999999</v>
      </c>
      <c r="D383" s="15" t="s">
        <v>1037</v>
      </c>
    </row>
    <row r="384" spans="1:4" x14ac:dyDescent="0.25">
      <c r="A384" s="6" t="s">
        <v>420</v>
      </c>
      <c r="B384" s="17">
        <v>403.8</v>
      </c>
      <c r="C384" s="18">
        <v>4.1220109650000003</v>
      </c>
      <c r="D384" s="15" t="s">
        <v>1038</v>
      </c>
    </row>
    <row r="385" spans="1:4" x14ac:dyDescent="0.25">
      <c r="A385" s="6" t="s">
        <v>421</v>
      </c>
      <c r="B385" s="17">
        <v>868.39</v>
      </c>
      <c r="C385" s="18">
        <v>3.6918720270000001</v>
      </c>
      <c r="D385" s="15" t="s">
        <v>1039</v>
      </c>
    </row>
    <row r="386" spans="1:4" x14ac:dyDescent="0.25">
      <c r="A386" s="6" t="s">
        <v>422</v>
      </c>
      <c r="B386" s="17">
        <v>1175.54</v>
      </c>
      <c r="C386" s="18">
        <v>3.888533308</v>
      </c>
      <c r="D386" s="15" t="s">
        <v>1040</v>
      </c>
    </row>
    <row r="387" spans="1:4" x14ac:dyDescent="0.25">
      <c r="A387" s="6" t="s">
        <v>423</v>
      </c>
      <c r="B387" s="17">
        <v>249.32</v>
      </c>
      <c r="C387" s="18">
        <v>0.17847376600000001</v>
      </c>
      <c r="D387" s="15" t="s">
        <v>1041</v>
      </c>
    </row>
    <row r="388" spans="1:4" x14ac:dyDescent="0.25">
      <c r="A388" s="6" t="s">
        <v>424</v>
      </c>
      <c r="B388" s="17">
        <v>0</v>
      </c>
      <c r="C388" s="18">
        <v>0.82231974500000005</v>
      </c>
      <c r="D388" s="15" t="s">
        <v>1042</v>
      </c>
    </row>
    <row r="389" spans="1:4" x14ac:dyDescent="0.25">
      <c r="A389" s="6" t="s">
        <v>39</v>
      </c>
      <c r="B389" s="17">
        <v>603.37</v>
      </c>
      <c r="C389" s="18">
        <v>0.52213158900000001</v>
      </c>
      <c r="D389" s="15" t="s">
        <v>1043</v>
      </c>
    </row>
    <row r="390" spans="1:4" x14ac:dyDescent="0.25">
      <c r="A390" s="6" t="s">
        <v>425</v>
      </c>
      <c r="B390" s="17">
        <v>740.56</v>
      </c>
      <c r="C390" s="18">
        <v>0.58499501799999998</v>
      </c>
      <c r="D390" s="15" t="s">
        <v>1044</v>
      </c>
    </row>
    <row r="391" spans="1:4" x14ac:dyDescent="0.25">
      <c r="A391" s="6" t="s">
        <v>426</v>
      </c>
      <c r="B391" s="17">
        <v>373.71</v>
      </c>
      <c r="C391" s="18">
        <v>0.616044853</v>
      </c>
      <c r="D391" s="15" t="s">
        <v>1045</v>
      </c>
    </row>
    <row r="392" spans="1:4" x14ac:dyDescent="0.25">
      <c r="A392" s="6" t="s">
        <v>427</v>
      </c>
      <c r="B392" s="17">
        <v>0</v>
      </c>
      <c r="C392" s="18">
        <v>0.28641523499999999</v>
      </c>
      <c r="D392" s="15" t="s">
        <v>1046</v>
      </c>
    </row>
    <row r="393" spans="1:4" x14ac:dyDescent="0.25">
      <c r="A393" s="6" t="s">
        <v>40</v>
      </c>
      <c r="B393" s="17">
        <v>349.66</v>
      </c>
      <c r="C393" s="18">
        <v>0.34472419500000001</v>
      </c>
      <c r="D393" s="15" t="s">
        <v>1047</v>
      </c>
    </row>
    <row r="394" spans="1:4" x14ac:dyDescent="0.25">
      <c r="A394" s="6" t="s">
        <v>428</v>
      </c>
      <c r="B394" s="17">
        <v>96.24</v>
      </c>
      <c r="C394" s="18">
        <v>0.212555628</v>
      </c>
      <c r="D394" s="15" t="s">
        <v>1048</v>
      </c>
    </row>
    <row r="395" spans="1:4" x14ac:dyDescent="0.25">
      <c r="A395" s="6" t="s">
        <v>429</v>
      </c>
      <c r="B395" s="17">
        <v>0</v>
      </c>
      <c r="C395" s="18">
        <v>0.89362509099999998</v>
      </c>
      <c r="D395" s="15" t="s">
        <v>1049</v>
      </c>
    </row>
    <row r="396" spans="1:4" x14ac:dyDescent="0.25">
      <c r="A396" s="6" t="s">
        <v>430</v>
      </c>
      <c r="B396" s="17">
        <v>817.17</v>
      </c>
      <c r="C396" s="18">
        <v>0.64661509500000003</v>
      </c>
      <c r="D396" s="15" t="s">
        <v>1035</v>
      </c>
    </row>
    <row r="397" spans="1:4" x14ac:dyDescent="0.25">
      <c r="A397" s="6" t="s">
        <v>431</v>
      </c>
      <c r="B397" s="17">
        <v>0</v>
      </c>
      <c r="C397" s="18">
        <v>5.8100034000000002E-2</v>
      </c>
      <c r="D397" s="15" t="s">
        <v>1050</v>
      </c>
    </row>
    <row r="398" spans="1:4" x14ac:dyDescent="0.25">
      <c r="A398" s="6" t="s">
        <v>432</v>
      </c>
      <c r="B398" s="17">
        <v>0</v>
      </c>
      <c r="C398" s="18">
        <v>4.4944400000000002E-2</v>
      </c>
      <c r="D398" s="15" t="s">
        <v>1051</v>
      </c>
    </row>
    <row r="399" spans="1:4" x14ac:dyDescent="0.25">
      <c r="A399" s="6" t="s">
        <v>433</v>
      </c>
      <c r="B399" s="17">
        <v>1614.55</v>
      </c>
      <c r="C399" s="18">
        <v>3.991588615</v>
      </c>
      <c r="D399" s="15" t="s">
        <v>1052</v>
      </c>
    </row>
    <row r="400" spans="1:4" x14ac:dyDescent="0.25">
      <c r="A400" s="6" t="s">
        <v>434</v>
      </c>
      <c r="B400" s="17">
        <v>0</v>
      </c>
      <c r="C400" s="18">
        <v>0.31166956000000001</v>
      </c>
      <c r="D400" s="15" t="s">
        <v>1053</v>
      </c>
    </row>
    <row r="401" spans="1:4" x14ac:dyDescent="0.25">
      <c r="A401" s="6" t="s">
        <v>435</v>
      </c>
      <c r="B401" s="17">
        <v>0</v>
      </c>
      <c r="C401" s="18">
        <v>0.38437924800000001</v>
      </c>
      <c r="D401" s="15" t="s">
        <v>1054</v>
      </c>
    </row>
    <row r="402" spans="1:4" x14ac:dyDescent="0.25">
      <c r="A402" s="6" t="s">
        <v>436</v>
      </c>
      <c r="B402" s="17">
        <v>101.37</v>
      </c>
      <c r="C402" s="18">
        <v>0.325993109</v>
      </c>
      <c r="D402" s="15" t="s">
        <v>1055</v>
      </c>
    </row>
    <row r="403" spans="1:4" x14ac:dyDescent="0.25">
      <c r="A403" s="6" t="s">
        <v>437</v>
      </c>
      <c r="B403" s="17">
        <v>123.41</v>
      </c>
      <c r="C403" s="18">
        <v>0.491162969</v>
      </c>
      <c r="D403" s="15" t="s">
        <v>1056</v>
      </c>
    </row>
    <row r="404" spans="1:4" x14ac:dyDescent="0.25">
      <c r="A404" s="6" t="s">
        <v>438</v>
      </c>
      <c r="B404" s="17">
        <v>0</v>
      </c>
      <c r="C404" s="18">
        <v>4.9973571000000001E-2</v>
      </c>
      <c r="D404" s="15" t="s">
        <v>1057</v>
      </c>
    </row>
    <row r="405" spans="1:4" x14ac:dyDescent="0.25">
      <c r="A405" s="6" t="s">
        <v>439</v>
      </c>
      <c r="B405" s="17">
        <v>0</v>
      </c>
      <c r="C405" s="18">
        <v>1.10356E-4</v>
      </c>
      <c r="D405" s="15" t="s">
        <v>1058</v>
      </c>
    </row>
    <row r="406" spans="1:4" x14ac:dyDescent="0.25">
      <c r="A406" s="6" t="s">
        <v>440</v>
      </c>
      <c r="B406" s="17">
        <v>61.01</v>
      </c>
      <c r="C406" s="18">
        <v>0.77900487699999998</v>
      </c>
      <c r="D406" s="15" t="s">
        <v>1059</v>
      </c>
    </row>
    <row r="407" spans="1:4" x14ac:dyDescent="0.25">
      <c r="A407" s="6" t="s">
        <v>441</v>
      </c>
      <c r="B407" s="17">
        <v>830.36</v>
      </c>
      <c r="C407" s="18">
        <v>1.387493023</v>
      </c>
      <c r="D407" s="15" t="s">
        <v>1060</v>
      </c>
    </row>
    <row r="408" spans="1:4" x14ac:dyDescent="0.25">
      <c r="A408" s="6" t="s">
        <v>442</v>
      </c>
      <c r="B408" s="17">
        <v>170.15</v>
      </c>
      <c r="C408" s="18">
        <v>0.82913237200000001</v>
      </c>
      <c r="D408" s="15" t="s">
        <v>1061</v>
      </c>
    </row>
    <row r="409" spans="1:4" x14ac:dyDescent="0.25">
      <c r="A409" s="6" t="s">
        <v>443</v>
      </c>
      <c r="B409" s="17">
        <v>227.43</v>
      </c>
      <c r="C409" s="18">
        <v>0.22828806300000001</v>
      </c>
      <c r="D409" s="15" t="s">
        <v>1062</v>
      </c>
    </row>
    <row r="410" spans="1:4" x14ac:dyDescent="0.25">
      <c r="A410" s="6" t="s">
        <v>444</v>
      </c>
      <c r="B410" s="17">
        <v>0</v>
      </c>
      <c r="C410" s="18">
        <v>0.74583770800000004</v>
      </c>
      <c r="D410" s="15" t="s">
        <v>1063</v>
      </c>
    </row>
    <row r="411" spans="1:4" x14ac:dyDescent="0.25">
      <c r="A411" s="6" t="s">
        <v>445</v>
      </c>
      <c r="B411" s="17">
        <v>363</v>
      </c>
      <c r="C411" s="18">
        <v>0.82478726400000002</v>
      </c>
      <c r="D411" s="15" t="s">
        <v>1064</v>
      </c>
    </row>
    <row r="412" spans="1:4" x14ac:dyDescent="0.25">
      <c r="A412" s="6" t="s">
        <v>446</v>
      </c>
      <c r="B412" s="17">
        <v>33.6</v>
      </c>
      <c r="C412" s="18">
        <v>0.72297937599999995</v>
      </c>
      <c r="D412" s="15" t="s">
        <v>1065</v>
      </c>
    </row>
    <row r="413" spans="1:4" x14ac:dyDescent="0.25">
      <c r="A413" s="6" t="s">
        <v>447</v>
      </c>
      <c r="B413" s="17">
        <v>0</v>
      </c>
      <c r="C413" s="18">
        <v>5.3229134999999997E-2</v>
      </c>
      <c r="D413" s="15" t="s">
        <v>1066</v>
      </c>
    </row>
    <row r="414" spans="1:4" x14ac:dyDescent="0.25">
      <c r="A414" s="6" t="s">
        <v>448</v>
      </c>
      <c r="B414" s="17">
        <v>0</v>
      </c>
      <c r="C414" s="18">
        <v>0.68443578199999999</v>
      </c>
      <c r="D414" s="15" t="s">
        <v>1067</v>
      </c>
    </row>
    <row r="415" spans="1:4" x14ac:dyDescent="0.25">
      <c r="A415" s="6" t="s">
        <v>449</v>
      </c>
      <c r="B415" s="17">
        <v>204.23</v>
      </c>
      <c r="C415" s="18">
        <v>0.50963461899999996</v>
      </c>
      <c r="D415" s="15" t="s">
        <v>1068</v>
      </c>
    </row>
    <row r="416" spans="1:4" x14ac:dyDescent="0.25">
      <c r="A416" s="6" t="s">
        <v>450</v>
      </c>
      <c r="B416" s="17">
        <v>0</v>
      </c>
      <c r="C416" s="18">
        <v>9.3963094999999996E-2</v>
      </c>
      <c r="D416" s="15" t="s">
        <v>1069</v>
      </c>
    </row>
    <row r="417" spans="1:4" x14ac:dyDescent="0.25">
      <c r="A417" s="6" t="s">
        <v>451</v>
      </c>
      <c r="B417" s="17">
        <v>1015.13</v>
      </c>
      <c r="C417" s="18">
        <v>3.148228069</v>
      </c>
      <c r="D417" s="15" t="s">
        <v>1070</v>
      </c>
    </row>
    <row r="418" spans="1:4" x14ac:dyDescent="0.25">
      <c r="A418" s="6" t="s">
        <v>452</v>
      </c>
      <c r="B418" s="17">
        <v>53.22</v>
      </c>
      <c r="C418" s="18">
        <v>0.205987744</v>
      </c>
      <c r="D418" s="15" t="s">
        <v>1071</v>
      </c>
    </row>
    <row r="419" spans="1:4" x14ac:dyDescent="0.25">
      <c r="A419" s="6" t="s">
        <v>453</v>
      </c>
      <c r="B419" s="17">
        <v>113.97</v>
      </c>
      <c r="C419" s="18">
        <v>0.38092738300000001</v>
      </c>
      <c r="D419" s="15" t="s">
        <v>1059</v>
      </c>
    </row>
    <row r="420" spans="1:4" x14ac:dyDescent="0.25">
      <c r="A420" s="6" t="s">
        <v>454</v>
      </c>
      <c r="B420" s="17">
        <v>394.31</v>
      </c>
      <c r="C420" s="18">
        <v>0.68979126099999999</v>
      </c>
      <c r="D420" s="15" t="s">
        <v>1072</v>
      </c>
    </row>
    <row r="421" spans="1:4" x14ac:dyDescent="0.25">
      <c r="A421" s="6" t="s">
        <v>455</v>
      </c>
      <c r="B421" s="17">
        <v>0</v>
      </c>
      <c r="C421" s="18">
        <v>0.31767990400000001</v>
      </c>
      <c r="D421" s="15" t="s">
        <v>1027</v>
      </c>
    </row>
    <row r="422" spans="1:4" x14ac:dyDescent="0.25">
      <c r="A422" s="6" t="s">
        <v>456</v>
      </c>
      <c r="B422" s="17">
        <v>332.06</v>
      </c>
      <c r="C422" s="18">
        <v>1.0115870309999999</v>
      </c>
      <c r="D422" s="15" t="s">
        <v>1073</v>
      </c>
    </row>
    <row r="423" spans="1:4" x14ac:dyDescent="0.25">
      <c r="A423" s="6" t="s">
        <v>457</v>
      </c>
      <c r="B423" s="17">
        <v>177.69</v>
      </c>
      <c r="C423" s="18">
        <v>0.56524481000000004</v>
      </c>
      <c r="D423" s="15" t="s">
        <v>1074</v>
      </c>
    </row>
    <row r="424" spans="1:4" x14ac:dyDescent="0.25">
      <c r="A424" s="6" t="s">
        <v>458</v>
      </c>
      <c r="B424" s="17">
        <v>139.91999999999999</v>
      </c>
      <c r="C424" s="18">
        <v>0.76717208599999998</v>
      </c>
      <c r="D424" s="15" t="s">
        <v>1075</v>
      </c>
    </row>
    <row r="425" spans="1:4" x14ac:dyDescent="0.25">
      <c r="A425" s="6" t="s">
        <v>459</v>
      </c>
      <c r="B425" s="17">
        <v>215.95</v>
      </c>
      <c r="C425" s="18">
        <v>0.68007404900000001</v>
      </c>
      <c r="D425" s="15" t="s">
        <v>1076</v>
      </c>
    </row>
    <row r="426" spans="1:4" x14ac:dyDescent="0.25">
      <c r="A426" s="6" t="s">
        <v>460</v>
      </c>
      <c r="B426" s="17">
        <v>292.42</v>
      </c>
      <c r="C426" s="18">
        <v>0.49365958300000001</v>
      </c>
      <c r="D426" s="15" t="s">
        <v>1077</v>
      </c>
    </row>
    <row r="427" spans="1:4" x14ac:dyDescent="0.25">
      <c r="A427" s="6" t="s">
        <v>461</v>
      </c>
      <c r="B427" s="17">
        <v>0</v>
      </c>
      <c r="C427" s="18">
        <v>0.15890286300000001</v>
      </c>
      <c r="D427" s="15" t="s">
        <v>890</v>
      </c>
    </row>
    <row r="428" spans="1:4" x14ac:dyDescent="0.25">
      <c r="A428" s="6" t="s">
        <v>462</v>
      </c>
      <c r="B428" s="17">
        <v>6.85</v>
      </c>
      <c r="C428" s="18">
        <v>0.173974345</v>
      </c>
      <c r="D428" s="15" t="s">
        <v>1078</v>
      </c>
    </row>
    <row r="429" spans="1:4" x14ac:dyDescent="0.25">
      <c r="A429" s="6" t="s">
        <v>463</v>
      </c>
      <c r="B429" s="17">
        <v>0</v>
      </c>
      <c r="C429" s="18">
        <v>1.8367642E-2</v>
      </c>
      <c r="D429" s="15" t="s">
        <v>1079</v>
      </c>
    </row>
    <row r="430" spans="1:4" x14ac:dyDescent="0.25">
      <c r="A430" s="6" t="s">
        <v>464</v>
      </c>
      <c r="B430" s="17">
        <v>902.77</v>
      </c>
      <c r="C430" s="18">
        <v>1.2869894079999999</v>
      </c>
      <c r="D430" s="15" t="s">
        <v>904</v>
      </c>
    </row>
    <row r="431" spans="1:4" x14ac:dyDescent="0.25">
      <c r="A431" s="6" t="s">
        <v>465</v>
      </c>
      <c r="B431" s="17">
        <v>1303.32</v>
      </c>
      <c r="C431" s="18">
        <v>3.667828246</v>
      </c>
      <c r="D431" s="15" t="s">
        <v>1080</v>
      </c>
    </row>
    <row r="432" spans="1:4" x14ac:dyDescent="0.25">
      <c r="A432" s="6" t="s">
        <v>466</v>
      </c>
      <c r="B432" s="17">
        <v>863.2</v>
      </c>
      <c r="C432" s="18">
        <v>1.7244881089999999</v>
      </c>
      <c r="D432" s="15" t="s">
        <v>937</v>
      </c>
    </row>
    <row r="433" spans="1:4" x14ac:dyDescent="0.25">
      <c r="A433" s="6" t="s">
        <v>467</v>
      </c>
      <c r="B433" s="17">
        <v>478.39</v>
      </c>
      <c r="C433" s="18">
        <v>5.4670750000000001E-3</v>
      </c>
      <c r="D433" s="15" t="s">
        <v>1081</v>
      </c>
    </row>
    <row r="434" spans="1:4" x14ac:dyDescent="0.25">
      <c r="A434" s="6" t="s">
        <v>468</v>
      </c>
      <c r="B434" s="17">
        <v>213.11</v>
      </c>
      <c r="C434" s="18">
        <v>0.35829709300000001</v>
      </c>
      <c r="D434" s="15" t="s">
        <v>1082</v>
      </c>
    </row>
    <row r="435" spans="1:4" x14ac:dyDescent="0.25">
      <c r="A435" s="6" t="s">
        <v>469</v>
      </c>
      <c r="B435" s="17">
        <v>298.43</v>
      </c>
      <c r="C435" s="18">
        <v>4.0107024999999998E-2</v>
      </c>
      <c r="D435" s="15" t="s">
        <v>1083</v>
      </c>
    </row>
    <row r="436" spans="1:4" x14ac:dyDescent="0.25">
      <c r="A436" s="6" t="s">
        <v>470</v>
      </c>
      <c r="B436" s="17">
        <v>483.73</v>
      </c>
      <c r="C436" s="18">
        <v>3.2835741000000002E-2</v>
      </c>
      <c r="D436" s="15" t="s">
        <v>1084</v>
      </c>
    </row>
    <row r="437" spans="1:4" x14ac:dyDescent="0.25">
      <c r="A437" s="6" t="s">
        <v>471</v>
      </c>
      <c r="B437" s="17">
        <v>651.25</v>
      </c>
      <c r="C437" s="18">
        <v>0.23994311199999999</v>
      </c>
      <c r="D437" s="15" t="s">
        <v>1085</v>
      </c>
    </row>
    <row r="438" spans="1:4" x14ac:dyDescent="0.25">
      <c r="A438" s="6" t="s">
        <v>472</v>
      </c>
      <c r="B438" s="17">
        <v>310.08</v>
      </c>
      <c r="C438" s="18">
        <v>0.14221151700000001</v>
      </c>
      <c r="D438" s="15" t="s">
        <v>1086</v>
      </c>
    </row>
    <row r="439" spans="1:4" x14ac:dyDescent="0.25">
      <c r="A439" s="7" t="s">
        <v>473</v>
      </c>
      <c r="B439" s="22">
        <v>306.70999999999998</v>
      </c>
      <c r="C439" s="23">
        <v>0.14370011699999999</v>
      </c>
      <c r="D439" s="15" t="s">
        <v>1087</v>
      </c>
    </row>
    <row r="440" spans="1:4" x14ac:dyDescent="0.25">
      <c r="A440" s="6" t="s">
        <v>474</v>
      </c>
      <c r="B440" s="17">
        <v>0</v>
      </c>
      <c r="C440" s="18">
        <v>1.3283357950000001</v>
      </c>
      <c r="D440" s="15" t="s">
        <v>1088</v>
      </c>
    </row>
    <row r="441" spans="1:4" x14ac:dyDescent="0.25">
      <c r="A441" s="6" t="s">
        <v>475</v>
      </c>
      <c r="B441" s="17">
        <v>468.66</v>
      </c>
      <c r="C441" s="18">
        <v>0.27418279499999998</v>
      </c>
      <c r="D441" s="15" t="s">
        <v>1089</v>
      </c>
    </row>
    <row r="442" spans="1:4" x14ac:dyDescent="0.25">
      <c r="A442" s="6" t="s">
        <v>476</v>
      </c>
      <c r="B442" s="17">
        <v>118.9</v>
      </c>
      <c r="C442" s="18">
        <v>2.4864492720000002</v>
      </c>
      <c r="D442" s="15" t="s">
        <v>1090</v>
      </c>
    </row>
    <row r="443" spans="1:4" x14ac:dyDescent="0.25">
      <c r="A443" s="6" t="s">
        <v>477</v>
      </c>
      <c r="B443" s="17">
        <v>1691.92</v>
      </c>
      <c r="C443" s="18">
        <v>3.8555566780000001</v>
      </c>
      <c r="D443" s="15" t="s">
        <v>1091</v>
      </c>
    </row>
    <row r="444" spans="1:4" x14ac:dyDescent="0.25">
      <c r="A444" s="6" t="s">
        <v>478</v>
      </c>
      <c r="B444" s="17">
        <v>1295.46</v>
      </c>
      <c r="C444" s="18">
        <v>1.4127743610000001</v>
      </c>
      <c r="D444" s="15" t="s">
        <v>1092</v>
      </c>
    </row>
    <row r="445" spans="1:4" x14ac:dyDescent="0.25">
      <c r="A445" s="6" t="s">
        <v>479</v>
      </c>
      <c r="B445" s="17">
        <v>730.73</v>
      </c>
      <c r="C445" s="18">
        <v>0.99181271999999998</v>
      </c>
      <c r="D445" s="15" t="s">
        <v>1093</v>
      </c>
    </row>
    <row r="446" spans="1:4" x14ac:dyDescent="0.25">
      <c r="A446" s="6" t="s">
        <v>480</v>
      </c>
      <c r="B446" s="17">
        <v>382.58</v>
      </c>
      <c r="C446" s="18">
        <v>0.42197636700000002</v>
      </c>
      <c r="D446" s="15" t="s">
        <v>1094</v>
      </c>
    </row>
    <row r="447" spans="1:4" x14ac:dyDescent="0.25">
      <c r="A447" s="6" t="s">
        <v>481</v>
      </c>
      <c r="B447" s="17">
        <v>1380.86</v>
      </c>
      <c r="C447" s="18">
        <v>3.986865323</v>
      </c>
      <c r="D447" s="15" t="s">
        <v>1046</v>
      </c>
    </row>
    <row r="448" spans="1:4" x14ac:dyDescent="0.25">
      <c r="A448" s="6" t="s">
        <v>482</v>
      </c>
      <c r="B448" s="17">
        <v>495.62</v>
      </c>
      <c r="C448" s="18">
        <v>0.44557667299999998</v>
      </c>
      <c r="D448" s="15" t="s">
        <v>1095</v>
      </c>
    </row>
    <row r="449" spans="1:4" x14ac:dyDescent="0.25">
      <c r="A449" s="6" t="s">
        <v>483</v>
      </c>
      <c r="B449" s="17">
        <v>682.28</v>
      </c>
      <c r="C449" s="18">
        <v>1.1016559100000001</v>
      </c>
      <c r="D449" s="15" t="s">
        <v>1096</v>
      </c>
    </row>
    <row r="450" spans="1:4" x14ac:dyDescent="0.25">
      <c r="A450" s="6" t="s">
        <v>484</v>
      </c>
      <c r="B450" s="17">
        <v>754.55</v>
      </c>
      <c r="C450" s="18">
        <v>4.0572342529999998</v>
      </c>
      <c r="D450" s="15" t="s">
        <v>1097</v>
      </c>
    </row>
    <row r="451" spans="1:4" x14ac:dyDescent="0.25">
      <c r="A451" s="6" t="s">
        <v>485</v>
      </c>
      <c r="B451" s="17">
        <v>654.32000000000005</v>
      </c>
      <c r="C451" s="18">
        <v>0.70238520599999998</v>
      </c>
      <c r="D451" s="15" t="s">
        <v>1098</v>
      </c>
    </row>
    <row r="452" spans="1:4" x14ac:dyDescent="0.25">
      <c r="A452" s="6" t="s">
        <v>486</v>
      </c>
      <c r="B452" s="17">
        <v>650.63</v>
      </c>
      <c r="C452" s="18">
        <v>0.53403362499999996</v>
      </c>
      <c r="D452" s="15" t="s">
        <v>1079</v>
      </c>
    </row>
    <row r="453" spans="1:4" x14ac:dyDescent="0.25">
      <c r="A453" s="6" t="s">
        <v>487</v>
      </c>
      <c r="B453" s="17">
        <v>352.03</v>
      </c>
      <c r="C453" s="18">
        <v>0.82187737900000002</v>
      </c>
      <c r="D453" s="15" t="s">
        <v>1099</v>
      </c>
    </row>
    <row r="454" spans="1:4" x14ac:dyDescent="0.25">
      <c r="A454" s="6" t="s">
        <v>488</v>
      </c>
      <c r="B454" s="17">
        <v>386.42</v>
      </c>
      <c r="C454" s="18">
        <v>0.469097127</v>
      </c>
      <c r="D454" s="15" t="s">
        <v>1100</v>
      </c>
    </row>
    <row r="455" spans="1:4" x14ac:dyDescent="0.25">
      <c r="A455" s="6" t="s">
        <v>489</v>
      </c>
      <c r="B455" s="17">
        <v>587.34</v>
      </c>
      <c r="C455" s="18">
        <v>1.195815517</v>
      </c>
      <c r="D455" s="15" t="s">
        <v>1101</v>
      </c>
    </row>
    <row r="456" spans="1:4" x14ac:dyDescent="0.25">
      <c r="A456" s="6" t="s">
        <v>490</v>
      </c>
      <c r="B456" s="17">
        <v>956.72</v>
      </c>
      <c r="C456" s="18">
        <v>3.790830701</v>
      </c>
      <c r="D456" s="15" t="s">
        <v>1102</v>
      </c>
    </row>
    <row r="457" spans="1:4" x14ac:dyDescent="0.25">
      <c r="A457" s="6" t="s">
        <v>491</v>
      </c>
      <c r="B457" s="17">
        <v>616.87</v>
      </c>
      <c r="C457" s="18">
        <v>0.70626816999999997</v>
      </c>
      <c r="D457" s="15" t="s">
        <v>1103</v>
      </c>
    </row>
    <row r="458" spans="1:4" x14ac:dyDescent="0.25">
      <c r="A458" s="6" t="s">
        <v>492</v>
      </c>
      <c r="B458" s="17">
        <v>0</v>
      </c>
      <c r="C458" s="18">
        <v>0.88199495999999999</v>
      </c>
      <c r="D458" s="15" t="s">
        <v>1104</v>
      </c>
    </row>
    <row r="459" spans="1:4" x14ac:dyDescent="0.25">
      <c r="A459" s="6" t="s">
        <v>493</v>
      </c>
      <c r="B459" s="17">
        <v>0</v>
      </c>
      <c r="C459" s="18">
        <v>0.699439641</v>
      </c>
      <c r="D459" s="15" t="s">
        <v>1105</v>
      </c>
    </row>
    <row r="460" spans="1:4" x14ac:dyDescent="0.25">
      <c r="A460" s="6" t="s">
        <v>494</v>
      </c>
      <c r="B460" s="17">
        <v>0</v>
      </c>
      <c r="C460" s="18">
        <v>0.59517288700000004</v>
      </c>
      <c r="D460" s="15" t="s">
        <v>1106</v>
      </c>
    </row>
    <row r="461" spans="1:4" x14ac:dyDescent="0.25">
      <c r="A461" s="6" t="s">
        <v>495</v>
      </c>
      <c r="B461" s="17">
        <v>0</v>
      </c>
      <c r="C461" s="18">
        <v>0.41484779999999999</v>
      </c>
      <c r="D461" s="15" t="s">
        <v>1107</v>
      </c>
    </row>
    <row r="462" spans="1:4" x14ac:dyDescent="0.25">
      <c r="A462" s="6" t="s">
        <v>496</v>
      </c>
      <c r="B462" s="17">
        <v>283.55</v>
      </c>
      <c r="C462" s="18">
        <v>0.35432327400000002</v>
      </c>
      <c r="D462" s="15" t="s">
        <v>1108</v>
      </c>
    </row>
    <row r="463" spans="1:4" x14ac:dyDescent="0.25">
      <c r="A463" s="6" t="s">
        <v>497</v>
      </c>
      <c r="B463" s="17">
        <v>0</v>
      </c>
      <c r="C463" s="18">
        <v>0</v>
      </c>
      <c r="D463" s="15" t="s">
        <v>1109</v>
      </c>
    </row>
    <row r="464" spans="1:4" x14ac:dyDescent="0.25">
      <c r="A464" s="6" t="s">
        <v>498</v>
      </c>
      <c r="B464" s="17">
        <v>0</v>
      </c>
      <c r="C464" s="18">
        <v>0</v>
      </c>
      <c r="D464" s="15" t="s">
        <v>1110</v>
      </c>
    </row>
    <row r="465" spans="1:4" x14ac:dyDescent="0.25">
      <c r="A465" s="6" t="s">
        <v>499</v>
      </c>
      <c r="B465" s="17">
        <v>0</v>
      </c>
      <c r="C465" s="18">
        <v>0</v>
      </c>
      <c r="D465" s="15" t="s">
        <v>1111</v>
      </c>
    </row>
    <row r="466" spans="1:4" x14ac:dyDescent="0.25">
      <c r="A466" s="6" t="s">
        <v>500</v>
      </c>
      <c r="B466" s="17">
        <v>645.33000000000004</v>
      </c>
      <c r="C466" s="18">
        <v>0.47425583999999998</v>
      </c>
      <c r="D466" s="15" t="s">
        <v>1112</v>
      </c>
    </row>
    <row r="467" spans="1:4" x14ac:dyDescent="0.25">
      <c r="A467" s="6" t="s">
        <v>501</v>
      </c>
      <c r="B467" s="17">
        <v>289.27999999999997</v>
      </c>
      <c r="C467" s="18">
        <v>0.62990455499999998</v>
      </c>
      <c r="D467" s="15" t="s">
        <v>1113</v>
      </c>
    </row>
    <row r="468" spans="1:4" x14ac:dyDescent="0.25">
      <c r="A468" s="6" t="s">
        <v>502</v>
      </c>
      <c r="B468" s="17">
        <v>320.39</v>
      </c>
      <c r="C468" s="18">
        <v>0.58682757299999999</v>
      </c>
      <c r="D468" s="15" t="s">
        <v>1114</v>
      </c>
    </row>
    <row r="469" spans="1:4" x14ac:dyDescent="0.25">
      <c r="A469" s="6" t="s">
        <v>503</v>
      </c>
      <c r="B469" s="17">
        <v>1508.7</v>
      </c>
      <c r="C469" s="18">
        <v>4.0037203379999999</v>
      </c>
      <c r="D469" s="15" t="s">
        <v>937</v>
      </c>
    </row>
    <row r="470" spans="1:4" x14ac:dyDescent="0.25">
      <c r="A470" s="6" t="s">
        <v>504</v>
      </c>
      <c r="B470" s="17">
        <v>153.69999999999999</v>
      </c>
      <c r="C470" s="18">
        <v>0.70724953000000002</v>
      </c>
      <c r="D470" s="15" t="s">
        <v>1115</v>
      </c>
    </row>
    <row r="471" spans="1:4" x14ac:dyDescent="0.25">
      <c r="A471" s="6" t="s">
        <v>505</v>
      </c>
      <c r="B471" s="17">
        <v>661.33</v>
      </c>
      <c r="C471" s="18">
        <v>0.377975375</v>
      </c>
      <c r="D471" s="15" t="s">
        <v>1116</v>
      </c>
    </row>
    <row r="472" spans="1:4" x14ac:dyDescent="0.25">
      <c r="A472" s="6" t="s">
        <v>506</v>
      </c>
      <c r="B472" s="17">
        <v>0</v>
      </c>
      <c r="C472" s="18">
        <v>0.75579485999999996</v>
      </c>
      <c r="D472" s="15" t="s">
        <v>1117</v>
      </c>
    </row>
    <row r="473" spans="1:4" x14ac:dyDescent="0.25">
      <c r="A473" s="6" t="s">
        <v>507</v>
      </c>
      <c r="B473" s="17">
        <v>1595.79</v>
      </c>
      <c r="C473" s="18">
        <v>3.3549546459999999</v>
      </c>
      <c r="D473" s="15" t="s">
        <v>904</v>
      </c>
    </row>
    <row r="474" spans="1:4" x14ac:dyDescent="0.25">
      <c r="A474" s="6" t="s">
        <v>508</v>
      </c>
      <c r="B474" s="17">
        <v>918.73</v>
      </c>
      <c r="C474" s="18">
        <v>3.6648507530000001</v>
      </c>
      <c r="D474" s="15" t="s">
        <v>1118</v>
      </c>
    </row>
    <row r="475" spans="1:4" x14ac:dyDescent="0.25">
      <c r="A475" s="6" t="s">
        <v>509</v>
      </c>
      <c r="B475" s="17">
        <v>881.05</v>
      </c>
      <c r="C475" s="18">
        <v>3.8506596759999998</v>
      </c>
      <c r="D475" s="15" t="s">
        <v>1119</v>
      </c>
    </row>
    <row r="476" spans="1:4" x14ac:dyDescent="0.25">
      <c r="A476" s="6" t="s">
        <v>510</v>
      </c>
      <c r="B476" s="17">
        <v>1990.87</v>
      </c>
      <c r="C476" s="18">
        <v>3.8086562879999999</v>
      </c>
      <c r="D476" s="15" t="s">
        <v>1120</v>
      </c>
    </row>
    <row r="477" spans="1:4" x14ac:dyDescent="0.25">
      <c r="A477" s="6" t="s">
        <v>511</v>
      </c>
      <c r="B477" s="17">
        <v>0</v>
      </c>
      <c r="C477" s="18">
        <v>2.2937504000000001E-2</v>
      </c>
      <c r="D477" s="15" t="s">
        <v>1121</v>
      </c>
    </row>
    <row r="478" spans="1:4" x14ac:dyDescent="0.25">
      <c r="A478" s="6" t="s">
        <v>512</v>
      </c>
      <c r="B478" s="17">
        <v>127.62</v>
      </c>
      <c r="C478" s="18">
        <v>0.40031747000000001</v>
      </c>
      <c r="D478" s="15" t="s">
        <v>1122</v>
      </c>
    </row>
    <row r="479" spans="1:4" x14ac:dyDescent="0.25">
      <c r="A479" s="6" t="s">
        <v>513</v>
      </c>
      <c r="B479" s="17">
        <v>58.65</v>
      </c>
      <c r="C479" s="18">
        <v>0.23906439199999999</v>
      </c>
      <c r="D479" s="15" t="s">
        <v>1123</v>
      </c>
    </row>
    <row r="480" spans="1:4" x14ac:dyDescent="0.25">
      <c r="A480" s="6" t="s">
        <v>514</v>
      </c>
      <c r="B480" s="17">
        <v>419.21</v>
      </c>
      <c r="C480" s="18">
        <v>0.46605773900000003</v>
      </c>
      <c r="D480" s="15" t="s">
        <v>1124</v>
      </c>
    </row>
    <row r="481" spans="1:4" x14ac:dyDescent="0.25">
      <c r="A481" s="6" t="s">
        <v>515</v>
      </c>
      <c r="B481" s="17">
        <v>238.03</v>
      </c>
      <c r="C481" s="18">
        <v>0.21003047</v>
      </c>
      <c r="D481" s="15" t="s">
        <v>1125</v>
      </c>
    </row>
    <row r="482" spans="1:4" x14ac:dyDescent="0.25">
      <c r="A482" s="6" t="s">
        <v>516</v>
      </c>
      <c r="B482" s="17">
        <v>398.25</v>
      </c>
      <c r="C482" s="18">
        <v>0.77966348399999996</v>
      </c>
      <c r="D482" s="15" t="s">
        <v>1126</v>
      </c>
    </row>
    <row r="483" spans="1:4" x14ac:dyDescent="0.25">
      <c r="A483" s="6" t="s">
        <v>517</v>
      </c>
      <c r="B483" s="17">
        <v>29.86</v>
      </c>
      <c r="C483" s="18">
        <v>0.64342325199999995</v>
      </c>
      <c r="D483" s="15" t="s">
        <v>1127</v>
      </c>
    </row>
    <row r="484" spans="1:4" x14ac:dyDescent="0.25">
      <c r="A484" s="6" t="s">
        <v>518</v>
      </c>
      <c r="B484" s="17">
        <v>359.46</v>
      </c>
      <c r="C484" s="18">
        <v>0.49352453899999998</v>
      </c>
      <c r="D484" s="15" t="s">
        <v>1128</v>
      </c>
    </row>
    <row r="485" spans="1:4" x14ac:dyDescent="0.25">
      <c r="A485" s="6" t="s">
        <v>519</v>
      </c>
      <c r="B485" s="17">
        <v>425.79</v>
      </c>
      <c r="C485" s="18">
        <v>0.79942182799999995</v>
      </c>
      <c r="D485" s="15" t="s">
        <v>1129</v>
      </c>
    </row>
    <row r="486" spans="1:4" x14ac:dyDescent="0.25">
      <c r="A486" s="6" t="s">
        <v>520</v>
      </c>
      <c r="B486" s="17">
        <v>616.66</v>
      </c>
      <c r="C486" s="18">
        <v>1.0593249680000001</v>
      </c>
      <c r="D486" s="15" t="s">
        <v>1130</v>
      </c>
    </row>
    <row r="487" spans="1:4" x14ac:dyDescent="0.25">
      <c r="A487" s="6" t="s">
        <v>521</v>
      </c>
      <c r="B487" s="17">
        <v>417.41</v>
      </c>
      <c r="C487" s="18">
        <v>0.80836828699999996</v>
      </c>
      <c r="D487" s="15" t="s">
        <v>1131</v>
      </c>
    </row>
    <row r="488" spans="1:4" x14ac:dyDescent="0.25">
      <c r="A488" s="6" t="s">
        <v>522</v>
      </c>
      <c r="B488" s="17">
        <v>426.07</v>
      </c>
      <c r="C488" s="18">
        <v>0.25376722000000002</v>
      </c>
      <c r="D488" s="15" t="s">
        <v>1132</v>
      </c>
    </row>
    <row r="489" spans="1:4" x14ac:dyDescent="0.25">
      <c r="A489" s="6" t="s">
        <v>523</v>
      </c>
      <c r="B489" s="17">
        <v>422.11</v>
      </c>
      <c r="C489" s="18">
        <v>0.40424061999999999</v>
      </c>
      <c r="D489" s="15" t="s">
        <v>1133</v>
      </c>
    </row>
    <row r="490" spans="1:4" x14ac:dyDescent="0.25">
      <c r="A490" s="6" t="s">
        <v>524</v>
      </c>
      <c r="B490" s="17">
        <v>270.33999999999997</v>
      </c>
      <c r="C490" s="18">
        <v>0.102523524</v>
      </c>
      <c r="D490" s="15" t="s">
        <v>1134</v>
      </c>
    </row>
    <row r="491" spans="1:4" x14ac:dyDescent="0.25">
      <c r="A491" s="6" t="s">
        <v>525</v>
      </c>
      <c r="B491" s="17">
        <v>0</v>
      </c>
      <c r="C491" s="18">
        <v>4.0640647000000002E-2</v>
      </c>
      <c r="D491" s="15" t="s">
        <v>1135</v>
      </c>
    </row>
    <row r="492" spans="1:4" x14ac:dyDescent="0.25">
      <c r="A492" s="6" t="s">
        <v>526</v>
      </c>
      <c r="B492" s="17">
        <v>563.75</v>
      </c>
      <c r="C492" s="18">
        <v>0.96986262400000001</v>
      </c>
      <c r="D492" s="15" t="s">
        <v>1136</v>
      </c>
    </row>
    <row r="493" spans="1:4" x14ac:dyDescent="0.25">
      <c r="A493" s="6" t="s">
        <v>527</v>
      </c>
      <c r="B493" s="17">
        <v>452.17</v>
      </c>
      <c r="C493" s="18">
        <v>5.0615612999999997E-2</v>
      </c>
      <c r="D493" s="15" t="s">
        <v>1137</v>
      </c>
    </row>
    <row r="494" spans="1:4" x14ac:dyDescent="0.25">
      <c r="A494" s="6" t="s">
        <v>528</v>
      </c>
      <c r="B494" s="17">
        <v>354.48</v>
      </c>
      <c r="C494" s="18">
        <v>0.18028003300000001</v>
      </c>
      <c r="D494" s="15" t="s">
        <v>1138</v>
      </c>
    </row>
    <row r="495" spans="1:4" x14ac:dyDescent="0.25">
      <c r="A495" s="6" t="s">
        <v>529</v>
      </c>
      <c r="B495" s="17">
        <v>47.47</v>
      </c>
      <c r="C495" s="18">
        <v>7.1832884999999999E-2</v>
      </c>
      <c r="D495" s="15" t="s">
        <v>1139</v>
      </c>
    </row>
    <row r="496" spans="1:4" x14ac:dyDescent="0.25">
      <c r="A496" s="6" t="s">
        <v>530</v>
      </c>
      <c r="B496" s="17">
        <v>181.27</v>
      </c>
      <c r="C496" s="18">
        <v>0.112837769</v>
      </c>
      <c r="D496" s="15" t="s">
        <v>1140</v>
      </c>
    </row>
    <row r="497" spans="1:4" x14ac:dyDescent="0.25">
      <c r="A497" s="6" t="s">
        <v>531</v>
      </c>
      <c r="B497" s="17">
        <v>433.34</v>
      </c>
      <c r="C497" s="18">
        <v>0.481401727</v>
      </c>
      <c r="D497" s="15" t="s">
        <v>1141</v>
      </c>
    </row>
    <row r="498" spans="1:4" x14ac:dyDescent="0.25">
      <c r="A498" s="6" t="s">
        <v>532</v>
      </c>
      <c r="B498" s="17">
        <v>703.39</v>
      </c>
      <c r="C498" s="18">
        <v>0.61753285800000002</v>
      </c>
      <c r="D498" s="15" t="s">
        <v>936</v>
      </c>
    </row>
    <row r="499" spans="1:4" x14ac:dyDescent="0.25">
      <c r="A499" s="6" t="s">
        <v>533</v>
      </c>
      <c r="B499" s="17">
        <v>293.26</v>
      </c>
      <c r="C499" s="18">
        <v>0.32370378300000002</v>
      </c>
      <c r="D499" s="15" t="s">
        <v>1142</v>
      </c>
    </row>
    <row r="500" spans="1:4" x14ac:dyDescent="0.25">
      <c r="A500" s="6" t="s">
        <v>534</v>
      </c>
      <c r="B500" s="17">
        <v>151.31</v>
      </c>
      <c r="C500" s="18">
        <v>0.34510629100000001</v>
      </c>
      <c r="D500" s="15" t="s">
        <v>1143</v>
      </c>
    </row>
    <row r="501" spans="1:4" x14ac:dyDescent="0.25">
      <c r="A501" s="6" t="s">
        <v>535</v>
      </c>
      <c r="B501" s="17">
        <v>872.51</v>
      </c>
      <c r="C501" s="18">
        <v>1.7041859290000001</v>
      </c>
      <c r="D501" s="15" t="s">
        <v>911</v>
      </c>
    </row>
    <row r="502" spans="1:4" x14ac:dyDescent="0.25">
      <c r="A502" s="6" t="s">
        <v>536</v>
      </c>
      <c r="B502" s="17">
        <v>593.66999999999996</v>
      </c>
      <c r="C502" s="18">
        <v>0.92711194900000005</v>
      </c>
      <c r="D502" s="15" t="s">
        <v>1144</v>
      </c>
    </row>
    <row r="503" spans="1:4" x14ac:dyDescent="0.25">
      <c r="A503" s="6" t="s">
        <v>537</v>
      </c>
      <c r="B503" s="17">
        <v>195.74</v>
      </c>
      <c r="C503" s="18">
        <v>0.560776834</v>
      </c>
      <c r="D503" s="15" t="s">
        <v>1145</v>
      </c>
    </row>
    <row r="504" spans="1:4" x14ac:dyDescent="0.25">
      <c r="A504" s="6" t="s">
        <v>538</v>
      </c>
      <c r="B504" s="17">
        <v>826.98</v>
      </c>
      <c r="C504" s="18">
        <v>0.91905208000000005</v>
      </c>
      <c r="D504" s="15" t="s">
        <v>1146</v>
      </c>
    </row>
    <row r="505" spans="1:4" x14ac:dyDescent="0.25">
      <c r="A505" s="6" t="s">
        <v>539</v>
      </c>
      <c r="B505" s="17">
        <v>1718.19</v>
      </c>
      <c r="C505" s="18">
        <v>3.698278465</v>
      </c>
      <c r="D505" s="15" t="s">
        <v>1147</v>
      </c>
    </row>
    <row r="506" spans="1:4" x14ac:dyDescent="0.25">
      <c r="A506" s="6" t="s">
        <v>540</v>
      </c>
      <c r="B506" s="17">
        <v>830.95</v>
      </c>
      <c r="C506" s="18">
        <v>3.408823398</v>
      </c>
      <c r="D506" s="15" t="s">
        <v>1148</v>
      </c>
    </row>
    <row r="507" spans="1:4" x14ac:dyDescent="0.25">
      <c r="A507" s="6" t="s">
        <v>541</v>
      </c>
      <c r="B507" s="17">
        <v>958.56</v>
      </c>
      <c r="C507" s="18">
        <v>1.2736708999999999</v>
      </c>
      <c r="D507" s="15" t="s">
        <v>923</v>
      </c>
    </row>
    <row r="508" spans="1:4" x14ac:dyDescent="0.25">
      <c r="A508" s="6" t="s">
        <v>542</v>
      </c>
      <c r="B508" s="17">
        <v>630.48</v>
      </c>
      <c r="C508" s="18">
        <v>1.327479689</v>
      </c>
      <c r="D508" s="15" t="s">
        <v>1149</v>
      </c>
    </row>
    <row r="509" spans="1:4" x14ac:dyDescent="0.25">
      <c r="A509" s="6" t="s">
        <v>543</v>
      </c>
      <c r="B509" s="17">
        <v>332.63</v>
      </c>
      <c r="C509" s="18">
        <v>0.84853524400000002</v>
      </c>
      <c r="D509" s="15" t="s">
        <v>1150</v>
      </c>
    </row>
    <row r="510" spans="1:4" x14ac:dyDescent="0.25">
      <c r="A510" s="6" t="s">
        <v>544</v>
      </c>
      <c r="B510" s="17">
        <v>335.62</v>
      </c>
      <c r="C510" s="18">
        <v>0.759653142</v>
      </c>
      <c r="D510" s="15" t="s">
        <v>910</v>
      </c>
    </row>
    <row r="511" spans="1:4" x14ac:dyDescent="0.25">
      <c r="A511" s="6" t="s">
        <v>545</v>
      </c>
      <c r="B511" s="17">
        <v>167.87</v>
      </c>
      <c r="C511" s="18">
        <v>0.17068609100000001</v>
      </c>
      <c r="D511" s="15" t="s">
        <v>1151</v>
      </c>
    </row>
    <row r="512" spans="1:4" x14ac:dyDescent="0.25">
      <c r="A512" s="6" t="s">
        <v>546</v>
      </c>
      <c r="B512" s="17">
        <v>1329.97</v>
      </c>
      <c r="C512" s="18">
        <v>1.060172264</v>
      </c>
      <c r="D512" s="15" t="s">
        <v>1152</v>
      </c>
    </row>
    <row r="513" spans="1:4" x14ac:dyDescent="0.25">
      <c r="A513" s="6" t="s">
        <v>547</v>
      </c>
      <c r="B513" s="17">
        <v>545.87</v>
      </c>
      <c r="C513" s="18">
        <v>1.2200900029999999</v>
      </c>
      <c r="D513" s="15" t="s">
        <v>1153</v>
      </c>
    </row>
    <row r="514" spans="1:4" x14ac:dyDescent="0.25">
      <c r="A514" s="6" t="s">
        <v>548</v>
      </c>
      <c r="B514" s="17">
        <v>762.52</v>
      </c>
      <c r="C514" s="18">
        <v>1.2038650639999999</v>
      </c>
      <c r="D514" s="15" t="s">
        <v>1154</v>
      </c>
    </row>
    <row r="515" spans="1:4" x14ac:dyDescent="0.25">
      <c r="A515" s="6" t="s">
        <v>549</v>
      </c>
      <c r="B515" s="17">
        <v>1225.6600000000001</v>
      </c>
      <c r="C515" s="18">
        <v>0.98821265300000005</v>
      </c>
      <c r="D515" s="15" t="s">
        <v>1155</v>
      </c>
    </row>
    <row r="516" spans="1:4" x14ac:dyDescent="0.25">
      <c r="A516" s="6" t="s">
        <v>550</v>
      </c>
      <c r="B516" s="17">
        <v>1440.39</v>
      </c>
      <c r="C516" s="18">
        <v>1.352119933</v>
      </c>
      <c r="D516" s="15" t="s">
        <v>1000</v>
      </c>
    </row>
    <row r="517" spans="1:4" x14ac:dyDescent="0.25">
      <c r="A517" s="6" t="s">
        <v>551</v>
      </c>
      <c r="B517" s="17">
        <v>908.48</v>
      </c>
      <c r="C517" s="18">
        <v>1.0446213900000001</v>
      </c>
      <c r="D517" s="15" t="s">
        <v>1156</v>
      </c>
    </row>
    <row r="518" spans="1:4" x14ac:dyDescent="0.25">
      <c r="A518" s="6" t="s">
        <v>552</v>
      </c>
      <c r="B518" s="17">
        <v>1654.91</v>
      </c>
      <c r="C518" s="18">
        <v>2.8604057009999999</v>
      </c>
      <c r="D518" s="15" t="s">
        <v>1157</v>
      </c>
    </row>
    <row r="519" spans="1:4" x14ac:dyDescent="0.25">
      <c r="A519" s="6" t="s">
        <v>553</v>
      </c>
      <c r="B519" s="17">
        <v>591.95000000000005</v>
      </c>
      <c r="C519" s="18">
        <v>0.75186230099999996</v>
      </c>
      <c r="D519" s="15" t="s">
        <v>1158</v>
      </c>
    </row>
    <row r="520" spans="1:4" x14ac:dyDescent="0.25">
      <c r="A520" s="6" t="s">
        <v>554</v>
      </c>
      <c r="B520" s="17">
        <v>246.02</v>
      </c>
      <c r="C520" s="18">
        <v>0.37162836799999999</v>
      </c>
      <c r="D520" s="15" t="s">
        <v>1159</v>
      </c>
    </row>
    <row r="521" spans="1:4" x14ac:dyDescent="0.25">
      <c r="A521" s="6" t="s">
        <v>555</v>
      </c>
      <c r="B521" s="17">
        <v>193.71</v>
      </c>
      <c r="C521" s="18">
        <v>0.21213589299999999</v>
      </c>
      <c r="D521" s="15" t="s">
        <v>1160</v>
      </c>
    </row>
    <row r="522" spans="1:4" x14ac:dyDescent="0.25">
      <c r="A522" s="6" t="s">
        <v>556</v>
      </c>
      <c r="B522" s="17">
        <v>323.42</v>
      </c>
      <c r="C522" s="18">
        <v>0.19982675799999999</v>
      </c>
      <c r="D522" s="15" t="s">
        <v>1161</v>
      </c>
    </row>
    <row r="523" spans="1:4" x14ac:dyDescent="0.25">
      <c r="A523" s="6" t="s">
        <v>557</v>
      </c>
      <c r="B523" s="17">
        <v>207.79</v>
      </c>
      <c r="C523" s="18">
        <v>0.55636741599999995</v>
      </c>
      <c r="D523" s="15" t="s">
        <v>1162</v>
      </c>
    </row>
    <row r="524" spans="1:4" x14ac:dyDescent="0.25">
      <c r="A524" s="6" t="s">
        <v>558</v>
      </c>
      <c r="B524" s="17">
        <v>450.15</v>
      </c>
      <c r="C524" s="18">
        <v>6.3379912999999996E-2</v>
      </c>
      <c r="D524" s="15" t="s">
        <v>1163</v>
      </c>
    </row>
    <row r="525" spans="1:4" x14ac:dyDescent="0.25">
      <c r="A525" s="6" t="s">
        <v>559</v>
      </c>
      <c r="B525" s="17">
        <v>301.77</v>
      </c>
      <c r="C525" s="18">
        <v>0.14675177</v>
      </c>
      <c r="D525" s="15" t="s">
        <v>1164</v>
      </c>
    </row>
    <row r="526" spans="1:4" x14ac:dyDescent="0.25">
      <c r="A526" s="6" t="s">
        <v>560</v>
      </c>
      <c r="B526" s="17">
        <v>193.74</v>
      </c>
      <c r="C526" s="18">
        <v>0.55613504700000005</v>
      </c>
      <c r="D526" s="15" t="s">
        <v>1165</v>
      </c>
    </row>
    <row r="527" spans="1:4" x14ac:dyDescent="0.25">
      <c r="A527" s="6" t="s">
        <v>561</v>
      </c>
      <c r="B527" s="17">
        <v>307.91000000000003</v>
      </c>
      <c r="C527" s="18">
        <v>1.9356161E-2</v>
      </c>
      <c r="D527" s="15" t="s">
        <v>1166</v>
      </c>
    </row>
    <row r="528" spans="1:4" x14ac:dyDescent="0.25">
      <c r="A528" s="6" t="s">
        <v>562</v>
      </c>
      <c r="B528" s="17">
        <v>514.17999999999995</v>
      </c>
      <c r="C528" s="18">
        <v>0.37912090100000001</v>
      </c>
      <c r="D528" s="15" t="s">
        <v>1167</v>
      </c>
    </row>
    <row r="529" spans="1:4" x14ac:dyDescent="0.25">
      <c r="A529" s="6" t="s">
        <v>563</v>
      </c>
      <c r="B529" s="17">
        <v>384.59</v>
      </c>
      <c r="C529" s="18">
        <v>0.27065574999999997</v>
      </c>
      <c r="D529" s="15" t="s">
        <v>1168</v>
      </c>
    </row>
    <row r="530" spans="1:4" x14ac:dyDescent="0.25">
      <c r="A530" s="6" t="s">
        <v>564</v>
      </c>
      <c r="B530" s="17">
        <v>342.83</v>
      </c>
      <c r="C530" s="18">
        <v>4.1247254999999997E-2</v>
      </c>
      <c r="D530" s="15" t="s">
        <v>1169</v>
      </c>
    </row>
    <row r="531" spans="1:4" x14ac:dyDescent="0.25">
      <c r="A531" s="6" t="s">
        <v>565</v>
      </c>
      <c r="B531" s="17">
        <v>324.52999999999997</v>
      </c>
      <c r="C531" s="18">
        <v>2.7746056100000001</v>
      </c>
      <c r="D531" s="15" t="s">
        <v>1170</v>
      </c>
    </row>
    <row r="532" spans="1:4" x14ac:dyDescent="0.25">
      <c r="A532" s="6" t="s">
        <v>566</v>
      </c>
      <c r="B532" s="17">
        <v>500.08</v>
      </c>
      <c r="C532" s="18">
        <v>0.56951161100000003</v>
      </c>
      <c r="D532" s="15" t="s">
        <v>1171</v>
      </c>
    </row>
    <row r="533" spans="1:4" x14ac:dyDescent="0.25">
      <c r="A533" s="6" t="s">
        <v>567</v>
      </c>
      <c r="B533" s="17">
        <v>0</v>
      </c>
      <c r="C533" s="18">
        <v>0.117237484</v>
      </c>
      <c r="D533" s="15" t="s">
        <v>1172</v>
      </c>
    </row>
    <row r="534" spans="1:4" x14ac:dyDescent="0.25">
      <c r="A534" s="6" t="s">
        <v>568</v>
      </c>
      <c r="B534" s="17">
        <v>418.18</v>
      </c>
      <c r="C534" s="18">
        <v>0.111737059</v>
      </c>
      <c r="D534" s="15" t="s">
        <v>1173</v>
      </c>
    </row>
    <row r="535" spans="1:4" x14ac:dyDescent="0.25">
      <c r="A535" s="6" t="s">
        <v>569</v>
      </c>
      <c r="B535" s="17">
        <v>457.31</v>
      </c>
      <c r="C535" s="18">
        <v>0.39907330600000002</v>
      </c>
      <c r="D535" s="15" t="s">
        <v>1174</v>
      </c>
    </row>
    <row r="536" spans="1:4" x14ac:dyDescent="0.25">
      <c r="A536" s="6" t="s">
        <v>570</v>
      </c>
      <c r="B536" s="17">
        <v>204.48</v>
      </c>
      <c r="C536" s="18">
        <v>0.67020077499999997</v>
      </c>
      <c r="D536" s="15" t="s">
        <v>1175</v>
      </c>
    </row>
    <row r="537" spans="1:4" x14ac:dyDescent="0.25">
      <c r="A537" s="6" t="s">
        <v>571</v>
      </c>
      <c r="B537" s="17">
        <v>626.27</v>
      </c>
      <c r="C537" s="18">
        <v>0.89034698999999995</v>
      </c>
      <c r="D537" s="15" t="s">
        <v>1176</v>
      </c>
    </row>
    <row r="538" spans="1:4" x14ac:dyDescent="0.25">
      <c r="A538" s="6" t="s">
        <v>572</v>
      </c>
      <c r="B538" s="17">
        <v>268.52999999999997</v>
      </c>
      <c r="C538" s="18">
        <v>0.39351385</v>
      </c>
      <c r="D538" s="15" t="s">
        <v>1000</v>
      </c>
    </row>
    <row r="539" spans="1:4" x14ac:dyDescent="0.25">
      <c r="A539" s="6" t="s">
        <v>573</v>
      </c>
      <c r="B539" s="17">
        <v>594.53</v>
      </c>
      <c r="C539" s="18">
        <v>0.85436677800000005</v>
      </c>
      <c r="D539" s="15" t="s">
        <v>1177</v>
      </c>
    </row>
    <row r="540" spans="1:4" x14ac:dyDescent="0.25">
      <c r="A540" s="6" t="s">
        <v>574</v>
      </c>
      <c r="B540" s="17">
        <v>458.14</v>
      </c>
      <c r="C540" s="18">
        <v>0.557369216</v>
      </c>
      <c r="D540" s="15" t="s">
        <v>885</v>
      </c>
    </row>
    <row r="541" spans="1:4" x14ac:dyDescent="0.25">
      <c r="A541" s="6" t="s">
        <v>575</v>
      </c>
      <c r="B541" s="17">
        <v>175.51</v>
      </c>
      <c r="C541" s="18">
        <v>0.85493528100000005</v>
      </c>
      <c r="D541" s="15" t="s">
        <v>1178</v>
      </c>
    </row>
    <row r="542" spans="1:4" x14ac:dyDescent="0.25">
      <c r="A542" s="6" t="s">
        <v>576</v>
      </c>
      <c r="B542" s="17">
        <v>742.33</v>
      </c>
      <c r="C542" s="18">
        <v>0.91828679899999999</v>
      </c>
      <c r="D542" s="15" t="s">
        <v>1179</v>
      </c>
    </row>
    <row r="543" spans="1:4" x14ac:dyDescent="0.25">
      <c r="A543" s="6" t="s">
        <v>577</v>
      </c>
      <c r="B543" s="17">
        <v>242.84</v>
      </c>
      <c r="C543" s="18">
        <v>0.40903799000000002</v>
      </c>
      <c r="D543" s="15" t="s">
        <v>1180</v>
      </c>
    </row>
    <row r="544" spans="1:4" x14ac:dyDescent="0.25">
      <c r="A544" s="6" t="s">
        <v>578</v>
      </c>
      <c r="B544" s="17">
        <v>0</v>
      </c>
      <c r="C544" s="18">
        <v>0.72417441000000005</v>
      </c>
      <c r="D544" s="15" t="s">
        <v>1181</v>
      </c>
    </row>
    <row r="545" spans="1:4" x14ac:dyDescent="0.25">
      <c r="A545" s="6" t="s">
        <v>579</v>
      </c>
      <c r="B545" s="17">
        <v>0</v>
      </c>
      <c r="C545" s="18">
        <v>2.8218929999999998E-3</v>
      </c>
      <c r="D545" s="15" t="s">
        <v>1182</v>
      </c>
    </row>
    <row r="546" spans="1:4" x14ac:dyDescent="0.25">
      <c r="A546" s="6" t="s">
        <v>580</v>
      </c>
      <c r="B546" s="17">
        <v>0</v>
      </c>
      <c r="C546" s="18">
        <v>0.72293288200000005</v>
      </c>
      <c r="D546" s="15" t="s">
        <v>1183</v>
      </c>
    </row>
    <row r="547" spans="1:4" x14ac:dyDescent="0.25">
      <c r="A547" s="6" t="s">
        <v>581</v>
      </c>
      <c r="B547" s="17">
        <v>277.89</v>
      </c>
      <c r="C547" s="18">
        <v>0.24499886300000001</v>
      </c>
      <c r="D547" s="15" t="s">
        <v>661</v>
      </c>
    </row>
    <row r="548" spans="1:4" x14ac:dyDescent="0.25">
      <c r="A548" s="6" t="s">
        <v>582</v>
      </c>
      <c r="B548" s="17">
        <v>78.61</v>
      </c>
      <c r="C548" s="18">
        <v>0.15338026900000001</v>
      </c>
      <c r="D548" s="15" t="s">
        <v>1154</v>
      </c>
    </row>
    <row r="549" spans="1:4" x14ac:dyDescent="0.25">
      <c r="A549" s="6" t="s">
        <v>583</v>
      </c>
      <c r="B549" s="17">
        <v>0</v>
      </c>
      <c r="C549" s="18">
        <v>9.0866769999999996E-3</v>
      </c>
      <c r="D549" s="15" t="s">
        <v>1184</v>
      </c>
    </row>
    <row r="550" spans="1:4" x14ac:dyDescent="0.25">
      <c r="A550" s="6" t="s">
        <v>584</v>
      </c>
      <c r="B550" s="17">
        <v>485.31</v>
      </c>
      <c r="C550" s="18">
        <v>0.410619701</v>
      </c>
      <c r="D550" s="15" t="s">
        <v>1185</v>
      </c>
    </row>
    <row r="551" spans="1:4" x14ac:dyDescent="0.25">
      <c r="A551" s="6" t="s">
        <v>585</v>
      </c>
      <c r="B551" s="17">
        <v>0</v>
      </c>
      <c r="C551" s="18">
        <v>4.1368833000000001E-2</v>
      </c>
      <c r="D551" s="15" t="s">
        <v>1186</v>
      </c>
    </row>
    <row r="552" spans="1:4" x14ac:dyDescent="0.25">
      <c r="A552" s="6" t="s">
        <v>586</v>
      </c>
      <c r="B552" s="17">
        <v>0</v>
      </c>
      <c r="C552" s="18">
        <v>1.1423455000000001E-2</v>
      </c>
      <c r="D552" s="15" t="s">
        <v>1187</v>
      </c>
    </row>
    <row r="553" spans="1:4" x14ac:dyDescent="0.25">
      <c r="A553" s="6" t="s">
        <v>587</v>
      </c>
      <c r="B553" s="17">
        <v>220.09</v>
      </c>
      <c r="C553" s="18">
        <v>1.0311866999999999</v>
      </c>
      <c r="D553" s="15" t="s">
        <v>1059</v>
      </c>
    </row>
    <row r="554" spans="1:4" x14ac:dyDescent="0.25">
      <c r="A554" s="6" t="s">
        <v>588</v>
      </c>
      <c r="B554" s="17">
        <v>7.41</v>
      </c>
      <c r="C554" s="18">
        <v>0.114414427</v>
      </c>
      <c r="D554" s="15" t="s">
        <v>1188</v>
      </c>
    </row>
    <row r="555" spans="1:4" x14ac:dyDescent="0.25">
      <c r="A555" s="6" t="s">
        <v>589</v>
      </c>
      <c r="B555" s="17">
        <v>0</v>
      </c>
      <c r="C555" s="18">
        <v>1.3943866570000001</v>
      </c>
      <c r="D555" s="15" t="s">
        <v>1189</v>
      </c>
    </row>
    <row r="556" spans="1:4" x14ac:dyDescent="0.25">
      <c r="A556" s="6" t="s">
        <v>590</v>
      </c>
      <c r="B556" s="17">
        <v>272.27</v>
      </c>
      <c r="C556" s="18">
        <v>0.56929876700000004</v>
      </c>
      <c r="D556" s="15" t="s">
        <v>1190</v>
      </c>
    </row>
    <row r="557" spans="1:4" x14ac:dyDescent="0.25">
      <c r="A557" s="6" t="s">
        <v>591</v>
      </c>
      <c r="B557" s="17">
        <v>423.1</v>
      </c>
      <c r="C557" s="18">
        <v>1.1319403640000001</v>
      </c>
      <c r="D557" s="15" t="s">
        <v>1191</v>
      </c>
    </row>
    <row r="558" spans="1:4" x14ac:dyDescent="0.25">
      <c r="A558" s="6" t="s">
        <v>592</v>
      </c>
      <c r="B558" s="17">
        <v>478.1</v>
      </c>
      <c r="C558" s="18">
        <v>0.35960078499999998</v>
      </c>
      <c r="D558" s="15" t="s">
        <v>1192</v>
      </c>
    </row>
    <row r="559" spans="1:4" x14ac:dyDescent="0.25">
      <c r="A559" s="6" t="s">
        <v>593</v>
      </c>
      <c r="B559" s="17">
        <v>0</v>
      </c>
      <c r="C559" s="18">
        <v>0.61586534000000004</v>
      </c>
      <c r="D559" s="15" t="s">
        <v>1193</v>
      </c>
    </row>
    <row r="560" spans="1:4" x14ac:dyDescent="0.25">
      <c r="A560" s="6" t="s">
        <v>594</v>
      </c>
      <c r="B560" s="17">
        <v>0</v>
      </c>
      <c r="C560" s="18">
        <v>0.82318493299999995</v>
      </c>
      <c r="D560" s="15" t="s">
        <v>1194</v>
      </c>
    </row>
    <row r="561" spans="1:4" x14ac:dyDescent="0.25">
      <c r="A561" s="6" t="s">
        <v>595</v>
      </c>
      <c r="B561" s="17">
        <v>195.07</v>
      </c>
      <c r="C561" s="18">
        <v>0.77785704</v>
      </c>
      <c r="D561" s="15" t="s">
        <v>1195</v>
      </c>
    </row>
    <row r="562" spans="1:4" x14ac:dyDescent="0.25">
      <c r="A562" s="6" t="s">
        <v>596</v>
      </c>
      <c r="B562" s="17">
        <v>164.51</v>
      </c>
      <c r="C562" s="18">
        <v>0.39127223</v>
      </c>
      <c r="D562" s="15" t="s">
        <v>1196</v>
      </c>
    </row>
    <row r="563" spans="1:4" x14ac:dyDescent="0.25">
      <c r="A563" s="6" t="s">
        <v>597</v>
      </c>
      <c r="B563" s="17">
        <v>21.21</v>
      </c>
      <c r="C563" s="18">
        <v>1.3341247089999999</v>
      </c>
      <c r="D563" s="15" t="s">
        <v>1197</v>
      </c>
    </row>
    <row r="564" spans="1:4" x14ac:dyDescent="0.25">
      <c r="A564" s="6" t="s">
        <v>598</v>
      </c>
      <c r="B564" s="17">
        <v>38.26</v>
      </c>
      <c r="C564" s="18">
        <v>0.60585560000000005</v>
      </c>
      <c r="D564" s="15" t="s">
        <v>1198</v>
      </c>
    </row>
    <row r="565" spans="1:4" x14ac:dyDescent="0.25">
      <c r="A565" s="6" t="s">
        <v>599</v>
      </c>
      <c r="B565" s="17">
        <v>414.79</v>
      </c>
      <c r="C565" s="18">
        <v>0.68372976699999999</v>
      </c>
      <c r="D565" s="15" t="s">
        <v>1199</v>
      </c>
    </row>
    <row r="566" spans="1:4" x14ac:dyDescent="0.25">
      <c r="A566" s="6" t="s">
        <v>600</v>
      </c>
      <c r="B566" s="17">
        <v>865.82</v>
      </c>
      <c r="C566" s="18">
        <v>0.40679123299999997</v>
      </c>
      <c r="D566" s="15" t="s">
        <v>1200</v>
      </c>
    </row>
    <row r="567" spans="1:4" x14ac:dyDescent="0.25">
      <c r="A567" s="6" t="s">
        <v>601</v>
      </c>
      <c r="B567" s="17">
        <v>388.76</v>
      </c>
      <c r="C567" s="18">
        <v>0.90088159899999998</v>
      </c>
      <c r="D567" s="15" t="s">
        <v>1201</v>
      </c>
    </row>
    <row r="568" spans="1:4" x14ac:dyDescent="0.25">
      <c r="A568" s="6" t="s">
        <v>602</v>
      </c>
      <c r="B568" s="17">
        <v>765.87</v>
      </c>
      <c r="C568" s="18">
        <v>1.6927301020000001</v>
      </c>
      <c r="D568" s="15" t="s">
        <v>1202</v>
      </c>
    </row>
    <row r="569" spans="1:4" x14ac:dyDescent="0.25">
      <c r="A569" s="6" t="s">
        <v>603</v>
      </c>
      <c r="B569" s="17">
        <v>481.27</v>
      </c>
      <c r="C569" s="18">
        <v>1.2052936059999999</v>
      </c>
      <c r="D569" s="15" t="s">
        <v>1203</v>
      </c>
    </row>
    <row r="570" spans="1:4" x14ac:dyDescent="0.25">
      <c r="A570" s="6" t="s">
        <v>604</v>
      </c>
      <c r="B570" s="17">
        <v>58.66</v>
      </c>
      <c r="C570" s="18">
        <v>0.50885303800000004</v>
      </c>
      <c r="D570" s="15" t="s">
        <v>1204</v>
      </c>
    </row>
    <row r="571" spans="1:4" x14ac:dyDescent="0.25">
      <c r="A571" s="6" t="s">
        <v>605</v>
      </c>
      <c r="B571" s="17">
        <v>883.91</v>
      </c>
      <c r="C571" s="18">
        <v>1.041834672</v>
      </c>
      <c r="D571" s="15" t="s">
        <v>1205</v>
      </c>
    </row>
    <row r="572" spans="1:4" x14ac:dyDescent="0.25">
      <c r="A572" s="6" t="s">
        <v>606</v>
      </c>
      <c r="B572" s="17">
        <v>103.48</v>
      </c>
      <c r="C572" s="18">
        <v>0.43715722600000001</v>
      </c>
      <c r="D572" s="15" t="s">
        <v>1206</v>
      </c>
    </row>
    <row r="573" spans="1:4" x14ac:dyDescent="0.25">
      <c r="A573" s="6" t="s">
        <v>607</v>
      </c>
      <c r="B573" s="17">
        <v>148.43</v>
      </c>
      <c r="C573" s="18">
        <v>0.34413084799999999</v>
      </c>
      <c r="D573" s="15" t="s">
        <v>1207</v>
      </c>
    </row>
    <row r="574" spans="1:4" x14ac:dyDescent="0.25">
      <c r="A574" s="6" t="s">
        <v>608</v>
      </c>
      <c r="B574" s="17">
        <v>0</v>
      </c>
      <c r="C574" s="18">
        <v>9.1534000000000004E-2</v>
      </c>
      <c r="D574" s="15" t="s">
        <v>1208</v>
      </c>
    </row>
    <row r="575" spans="1:4" x14ac:dyDescent="0.25">
      <c r="A575" s="6" t="s">
        <v>609</v>
      </c>
      <c r="B575" s="17">
        <v>455.46</v>
      </c>
      <c r="C575" s="18">
        <v>0.63574087700000004</v>
      </c>
      <c r="D575" s="15" t="s">
        <v>1209</v>
      </c>
    </row>
    <row r="576" spans="1:4" x14ac:dyDescent="0.25">
      <c r="A576" s="6" t="s">
        <v>610</v>
      </c>
      <c r="B576" s="17">
        <v>86.18</v>
      </c>
      <c r="C576" s="18">
        <v>0.50416346000000001</v>
      </c>
      <c r="D576" s="15" t="s">
        <v>936</v>
      </c>
    </row>
    <row r="577" spans="1:4" x14ac:dyDescent="0.25">
      <c r="A577" s="6" t="s">
        <v>611</v>
      </c>
      <c r="B577" s="17">
        <v>88.11</v>
      </c>
      <c r="C577" s="18">
        <v>0.37913181099999999</v>
      </c>
      <c r="D577" s="15" t="s">
        <v>1210</v>
      </c>
    </row>
    <row r="578" spans="1:4" x14ac:dyDescent="0.25">
      <c r="A578" s="6" t="s">
        <v>612</v>
      </c>
      <c r="B578" s="17">
        <v>836.89</v>
      </c>
      <c r="C578" s="18">
        <v>3.7188030849999998</v>
      </c>
      <c r="D578" s="15" t="s">
        <v>1211</v>
      </c>
    </row>
    <row r="579" spans="1:4" x14ac:dyDescent="0.25">
      <c r="A579" s="6" t="s">
        <v>613</v>
      </c>
      <c r="B579" s="17">
        <v>701.96</v>
      </c>
      <c r="C579" s="18">
        <v>0.38075307899999999</v>
      </c>
      <c r="D579" s="15" t="s">
        <v>1212</v>
      </c>
    </row>
    <row r="580" spans="1:4" x14ac:dyDescent="0.25">
      <c r="A580" s="6" t="s">
        <v>614</v>
      </c>
      <c r="B580" s="17">
        <v>24.26</v>
      </c>
      <c r="C580" s="18">
        <v>2.0452347999999999E-2</v>
      </c>
      <c r="D580" s="15" t="s">
        <v>1213</v>
      </c>
    </row>
    <row r="581" spans="1:4" x14ac:dyDescent="0.25">
      <c r="A581" s="6" t="s">
        <v>615</v>
      </c>
      <c r="B581" s="17">
        <v>12.5</v>
      </c>
      <c r="C581" s="18">
        <v>0.123778633</v>
      </c>
      <c r="D581" s="15" t="s">
        <v>1214</v>
      </c>
    </row>
    <row r="582" spans="1:4" x14ac:dyDescent="0.25">
      <c r="A582" s="6" t="s">
        <v>616</v>
      </c>
      <c r="B582" s="17">
        <v>18.739999999999998</v>
      </c>
      <c r="C582" s="18">
        <v>0.13016773800000001</v>
      </c>
      <c r="D582" s="15" t="s">
        <v>1215</v>
      </c>
    </row>
    <row r="583" spans="1:4" x14ac:dyDescent="0.25">
      <c r="A583" s="6" t="s">
        <v>617</v>
      </c>
      <c r="B583" s="17">
        <v>28.87</v>
      </c>
      <c r="C583" s="18">
        <v>3.3392545000000003E-2</v>
      </c>
      <c r="D583" s="15" t="s">
        <v>1216</v>
      </c>
    </row>
    <row r="584" spans="1:4" x14ac:dyDescent="0.25">
      <c r="A584" s="6" t="s">
        <v>618</v>
      </c>
      <c r="B584" s="17">
        <v>71.53</v>
      </c>
      <c r="C584" s="18">
        <v>0.12570619299999999</v>
      </c>
      <c r="D584" s="15" t="s">
        <v>1217</v>
      </c>
    </row>
    <row r="585" spans="1:4" x14ac:dyDescent="0.25">
      <c r="A585" s="6" t="s">
        <v>619</v>
      </c>
      <c r="B585" s="17">
        <v>61.63</v>
      </c>
      <c r="C585" s="18">
        <v>1.0781057919999999</v>
      </c>
      <c r="D585" s="15" t="s">
        <v>1218</v>
      </c>
    </row>
    <row r="586" spans="1:4" x14ac:dyDescent="0.25">
      <c r="A586" s="6" t="s">
        <v>620</v>
      </c>
      <c r="B586" s="17">
        <v>364.61</v>
      </c>
      <c r="C586" s="18">
        <v>0.80466699399999997</v>
      </c>
      <c r="D586" s="15" t="s">
        <v>1219</v>
      </c>
    </row>
    <row r="587" spans="1:4" x14ac:dyDescent="0.25">
      <c r="A587" s="6" t="s">
        <v>621</v>
      </c>
      <c r="B587" s="17">
        <v>328.35</v>
      </c>
      <c r="C587" s="18">
        <v>0.63778478100000002</v>
      </c>
      <c r="D587" s="15" t="s">
        <v>1220</v>
      </c>
    </row>
    <row r="588" spans="1:4" x14ac:dyDescent="0.25">
      <c r="A588" s="6" t="s">
        <v>622</v>
      </c>
      <c r="B588" s="17">
        <v>0</v>
      </c>
      <c r="C588" s="18">
        <v>0.54860196299999997</v>
      </c>
      <c r="D588" s="15" t="s">
        <v>1221</v>
      </c>
    </row>
    <row r="589" spans="1:4" x14ac:dyDescent="0.25">
      <c r="A589" s="6" t="s">
        <v>623</v>
      </c>
      <c r="B589" s="17">
        <v>182.95</v>
      </c>
      <c r="C589" s="18">
        <v>0.38102587100000002</v>
      </c>
      <c r="D589" s="15" t="s">
        <v>1222</v>
      </c>
    </row>
    <row r="590" spans="1:4" x14ac:dyDescent="0.25">
      <c r="A590" s="6" t="s">
        <v>624</v>
      </c>
      <c r="B590" s="17">
        <v>62.03</v>
      </c>
      <c r="C590" s="18">
        <v>0.287179923</v>
      </c>
      <c r="D590" s="15" t="s">
        <v>1223</v>
      </c>
    </row>
    <row r="591" spans="1:4" x14ac:dyDescent="0.25">
      <c r="A591" s="6" t="s">
        <v>625</v>
      </c>
      <c r="B591" s="17">
        <v>231.68</v>
      </c>
      <c r="C591" s="18">
        <v>0.30448876200000002</v>
      </c>
      <c r="D591" s="15" t="s">
        <v>1154</v>
      </c>
    </row>
    <row r="592" spans="1:4" x14ac:dyDescent="0.25">
      <c r="A592" s="6" t="s">
        <v>626</v>
      </c>
      <c r="B592" s="17">
        <v>513.11</v>
      </c>
      <c r="C592" s="18">
        <v>0.37733346099999998</v>
      </c>
      <c r="D592" s="15" t="s">
        <v>1224</v>
      </c>
    </row>
    <row r="593" spans="1:4" x14ac:dyDescent="0.25">
      <c r="A593" s="6" t="s">
        <v>627</v>
      </c>
      <c r="B593" s="17">
        <v>493.16</v>
      </c>
      <c r="C593" s="18">
        <v>0.60859068800000005</v>
      </c>
      <c r="D593" s="15" t="s">
        <v>922</v>
      </c>
    </row>
    <row r="594" spans="1:4" x14ac:dyDescent="0.25">
      <c r="A594" s="6" t="s">
        <v>628</v>
      </c>
      <c r="B594" s="17">
        <v>0</v>
      </c>
      <c r="C594" s="18">
        <v>0.67553663399999997</v>
      </c>
      <c r="D594" s="15" t="s">
        <v>1126</v>
      </c>
    </row>
    <row r="595" spans="1:4" x14ac:dyDescent="0.25">
      <c r="A595" s="6" t="s">
        <v>629</v>
      </c>
      <c r="B595" s="17">
        <v>180.19</v>
      </c>
      <c r="C595" s="18">
        <v>0.54194292399999999</v>
      </c>
      <c r="D595" s="15" t="s">
        <v>1225</v>
      </c>
    </row>
    <row r="596" spans="1:4" x14ac:dyDescent="0.25">
      <c r="A596" s="6" t="s">
        <v>630</v>
      </c>
      <c r="B596" s="17">
        <v>403.42</v>
      </c>
      <c r="C596" s="18">
        <v>0.57358184199999995</v>
      </c>
      <c r="D596" s="15" t="s">
        <v>1226</v>
      </c>
    </row>
    <row r="597" spans="1:4" x14ac:dyDescent="0.25">
      <c r="A597" s="6" t="s">
        <v>631</v>
      </c>
      <c r="B597" s="17">
        <v>478.74</v>
      </c>
      <c r="C597" s="18">
        <v>0.77319943700000004</v>
      </c>
      <c r="D597" s="15" t="s">
        <v>1227</v>
      </c>
    </row>
    <row r="598" spans="1:4" x14ac:dyDescent="0.25">
      <c r="A598" s="6" t="s">
        <v>632</v>
      </c>
      <c r="B598" s="17">
        <v>496.51</v>
      </c>
      <c r="C598" s="18">
        <v>0.63138745699999999</v>
      </c>
      <c r="D598" s="15" t="s">
        <v>1228</v>
      </c>
    </row>
    <row r="599" spans="1:4" x14ac:dyDescent="0.25">
      <c r="A599" s="6" t="s">
        <v>633</v>
      </c>
      <c r="B599" s="17">
        <v>331.54</v>
      </c>
      <c r="C599" s="18">
        <v>0.700436999</v>
      </c>
      <c r="D599" s="15" t="s">
        <v>1229</v>
      </c>
    </row>
    <row r="600" spans="1:4" x14ac:dyDescent="0.25">
      <c r="A600" s="6" t="s">
        <v>634</v>
      </c>
      <c r="B600" s="17">
        <v>453.51</v>
      </c>
      <c r="C600" s="18">
        <v>0.794001713</v>
      </c>
      <c r="D600" s="15" t="s">
        <v>1230</v>
      </c>
    </row>
    <row r="601" spans="1:4" x14ac:dyDescent="0.25">
      <c r="A601" s="6" t="s">
        <v>635</v>
      </c>
      <c r="B601" s="17">
        <v>67.75</v>
      </c>
      <c r="C601" s="18">
        <v>0.27514372199999998</v>
      </c>
      <c r="D601" s="15" t="s">
        <v>1231</v>
      </c>
    </row>
    <row r="602" spans="1:4" x14ac:dyDescent="0.25">
      <c r="A602" s="6" t="s">
        <v>636</v>
      </c>
      <c r="B602" s="17">
        <v>539.80999999999995</v>
      </c>
      <c r="C602" s="18">
        <v>0.60777895599999998</v>
      </c>
      <c r="D602" s="15" t="s">
        <v>1232</v>
      </c>
    </row>
    <row r="603" spans="1:4" x14ac:dyDescent="0.25">
      <c r="A603" s="6" t="s">
        <v>637</v>
      </c>
      <c r="B603" s="17">
        <v>295.92</v>
      </c>
      <c r="C603" s="18">
        <v>0.47642000299999998</v>
      </c>
      <c r="D603" s="15" t="s">
        <v>1173</v>
      </c>
    </row>
    <row r="604" spans="1:4" x14ac:dyDescent="0.25">
      <c r="A604" s="6" t="s">
        <v>638</v>
      </c>
      <c r="B604" s="17">
        <v>481.98</v>
      </c>
      <c r="C604" s="18">
        <v>1.1799070169999999</v>
      </c>
      <c r="D604" s="15" t="s">
        <v>1233</v>
      </c>
    </row>
    <row r="605" spans="1:4" x14ac:dyDescent="0.25">
      <c r="A605" s="6" t="s">
        <v>639</v>
      </c>
      <c r="B605" s="17">
        <v>298.62</v>
      </c>
      <c r="C605" s="18">
        <v>0.91046948699999997</v>
      </c>
      <c r="D605" s="15" t="s">
        <v>1234</v>
      </c>
    </row>
    <row r="606" spans="1:4" x14ac:dyDescent="0.25">
      <c r="A606" s="6" t="s">
        <v>640</v>
      </c>
      <c r="B606" s="17">
        <v>91.45</v>
      </c>
      <c r="C606" s="18">
        <v>0.24001323199999999</v>
      </c>
      <c r="D606" s="15" t="s">
        <v>1235</v>
      </c>
    </row>
    <row r="607" spans="1:4" x14ac:dyDescent="0.25">
      <c r="A607" s="6" t="s">
        <v>641</v>
      </c>
      <c r="B607" s="17">
        <v>154.83000000000001</v>
      </c>
      <c r="C607" s="18">
        <v>0.32330827000000001</v>
      </c>
      <c r="D607" s="15" t="s">
        <v>1236</v>
      </c>
    </row>
    <row r="608" spans="1:4" x14ac:dyDescent="0.25">
      <c r="A608" s="6" t="s">
        <v>642</v>
      </c>
      <c r="B608" s="17">
        <v>1143.7</v>
      </c>
      <c r="C608" s="18">
        <v>1.6054331049999999</v>
      </c>
      <c r="D608" s="15" t="s">
        <v>1237</v>
      </c>
    </row>
    <row r="609" spans="1:4" x14ac:dyDescent="0.25">
      <c r="A609" s="6" t="s">
        <v>643</v>
      </c>
      <c r="B609" s="17">
        <v>535.92999999999995</v>
      </c>
      <c r="C609" s="18">
        <v>1.677256643</v>
      </c>
      <c r="D609" s="15" t="s">
        <v>1238</v>
      </c>
    </row>
    <row r="610" spans="1:4" x14ac:dyDescent="0.25">
      <c r="A610" s="6" t="s">
        <v>644</v>
      </c>
      <c r="B610" s="17">
        <v>219.49</v>
      </c>
      <c r="C610" s="18">
        <v>3.3178515599999998</v>
      </c>
      <c r="D610" s="15" t="s">
        <v>1239</v>
      </c>
    </row>
    <row r="611" spans="1:4" x14ac:dyDescent="0.25">
      <c r="A611" s="6" t="s">
        <v>645</v>
      </c>
      <c r="B611" s="17">
        <v>0</v>
      </c>
      <c r="C611" s="18">
        <v>0.911950449</v>
      </c>
      <c r="D611" s="15" t="s">
        <v>1240</v>
      </c>
    </row>
    <row r="612" spans="1:4" x14ac:dyDescent="0.25">
      <c r="A612" s="6" t="s">
        <v>646</v>
      </c>
      <c r="B612" s="17">
        <v>339.73</v>
      </c>
      <c r="C612" s="18">
        <v>0.68062177099999999</v>
      </c>
      <c r="D612" s="15" t="s">
        <v>1241</v>
      </c>
    </row>
    <row r="613" spans="1:4" x14ac:dyDescent="0.25">
      <c r="A613" s="6" t="s">
        <v>647</v>
      </c>
      <c r="B613" s="17">
        <v>679.91</v>
      </c>
      <c r="C613" s="18">
        <v>0.34591418899999998</v>
      </c>
      <c r="D613" s="15" t="s">
        <v>1242</v>
      </c>
    </row>
    <row r="614" spans="1:4" x14ac:dyDescent="0.25">
      <c r="B614" s="17"/>
    </row>
    <row r="615" spans="1:4" x14ac:dyDescent="0.25">
      <c r="B615" s="1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Directions</vt:lpstr>
      <vt:lpstr>Simulation</vt:lpstr>
      <vt:lpstr>Total by Fund</vt:lpstr>
      <vt:lpstr>Total by Grade</vt:lpstr>
      <vt:lpstr>Total by district</vt:lpstr>
      <vt:lpstr>Total by Student</vt:lpstr>
      <vt:lpstr>e_idx_pp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Sarkar, Prabir</dc:creator>
  <cp:lastModifiedBy>Sanders, Elena</cp:lastModifiedBy>
  <dcterms:created xsi:type="dcterms:W3CDTF">2018-01-30T19:58:52Z</dcterms:created>
  <dcterms:modified xsi:type="dcterms:W3CDTF">2018-03-30T17:51:07Z</dcterms:modified>
</cp:coreProperties>
</file>