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Finance\FINANCE PROGRAM SERVICES\NonPublic Administrative Cost\FY21 - Payments\"/>
    </mc:Choice>
  </mc:AlternateContent>
  <xr:revisionPtr revIDLastSave="0" documentId="13_ncr:1_{E9657062-1DDF-4DF1-BEC5-551E6E340098}" xr6:coauthVersionLast="46" xr6:coauthVersionMax="46" xr10:uidLastSave="{00000000-0000-0000-0000-000000000000}"/>
  <bookViews>
    <workbookView xWindow="-28920" yWindow="-120" windowWidth="29040" windowHeight="15840" activeTab="2" xr2:uid="{00000000-000D-0000-FFFF-FFFF00000000}"/>
  </bookViews>
  <sheets>
    <sheet name="November" sheetId="1" r:id="rId1"/>
    <sheet name="February" sheetId="2" r:id="rId2"/>
    <sheet name="April" sheetId="3" r:id="rId3"/>
  </sheets>
  <definedNames>
    <definedName name="_xlnm._FilterDatabase" localSheetId="2" hidden="1">April!$J$5:$J$699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</calcChain>
</file>

<file path=xl/sharedStrings.xml><?xml version="1.0" encoding="utf-8"?>
<sst xmlns="http://schemas.openxmlformats.org/spreadsheetml/2006/main" count="3500" uniqueCount="1292">
  <si>
    <t xml:space="preserve"> IRN</t>
  </si>
  <si>
    <t xml:space="preserve"> NONPUBLIC SCHOOL</t>
  </si>
  <si>
    <t>FUNDED ADM TOTAL</t>
  </si>
  <si>
    <t xml:space="preserve"> ADMIN COST MAX REIMBURSEMENT</t>
  </si>
  <si>
    <t>Al Ihsan Islamic School</t>
  </si>
  <si>
    <t>Holy Trinity Orthodox Christian Academy</t>
  </si>
  <si>
    <t>Columbus Adventist Academy</t>
  </si>
  <si>
    <t>Saint Martin de Porres High School</t>
  </si>
  <si>
    <t>Guiding Shepherd Christian School</t>
  </si>
  <si>
    <t>Liberty Christian Academy - East Campus</t>
  </si>
  <si>
    <t>Lebanon Christian School</t>
  </si>
  <si>
    <t>Risen Christ Lutheran School</t>
  </si>
  <si>
    <t>Cincinnati Hills Christian Academy- the Edyth B. Lindner Ele</t>
  </si>
  <si>
    <t>Linworth Children's Center</t>
  </si>
  <si>
    <t>Temple Christian School</t>
  </si>
  <si>
    <t>The CinDay Academy</t>
  </si>
  <si>
    <t>Worthington Adventist Academy</t>
  </si>
  <si>
    <t>Ohio Valley Christian School</t>
  </si>
  <si>
    <t>Discovery Express School</t>
  </si>
  <si>
    <t>Heaven's Treasures Academy</t>
  </si>
  <si>
    <t xml:space="preserve">The Goddard School </t>
  </si>
  <si>
    <t>Lawrence School-Upper School Campus</t>
  </si>
  <si>
    <t>Creative World of Montessori</t>
  </si>
  <si>
    <t>Islamic Academy of Youngstown</t>
  </si>
  <si>
    <t>Al Ihsan School</t>
  </si>
  <si>
    <t>Sts. Peter and Paul Academy</t>
  </si>
  <si>
    <t>Genoa Christian Academy</t>
  </si>
  <si>
    <t>Coshocton Christian School</t>
  </si>
  <si>
    <t>Monclova Christian School</t>
  </si>
  <si>
    <t>Mentor Christian School</t>
  </si>
  <si>
    <t>Bishop John King Mussio Central Junior High School</t>
  </si>
  <si>
    <t>Kinder Garden School, West Chester</t>
  </si>
  <si>
    <t>Northside Christian Academy</t>
  </si>
  <si>
    <t>Jacob Sapirstein Campus - Hebrew Academy of Cleveland</t>
  </si>
  <si>
    <t>Wilmington Christian Academy</t>
  </si>
  <si>
    <t>Paint Creek Academy</t>
  </si>
  <si>
    <t>Hillsboro Christian Academy</t>
  </si>
  <si>
    <t>Ross County Christian Academy</t>
  </si>
  <si>
    <t>Grace Community School</t>
  </si>
  <si>
    <t>Le Chaperon Rouge - Independence</t>
  </si>
  <si>
    <t>DePaul Cristo Rey High School</t>
  </si>
  <si>
    <t>Haugland Learning Center - Sandusky</t>
  </si>
  <si>
    <t>Crossroads Christian Academy</t>
  </si>
  <si>
    <t>The Center for Autism and Dyslexia</t>
  </si>
  <si>
    <t>The Center for Autism and Dyslexia Findlay</t>
  </si>
  <si>
    <t>Westside Christian Academy</t>
  </si>
  <si>
    <t>Center for Adolescent Services</t>
  </si>
  <si>
    <t>Montgomery County Juvenile Court Detention Center</t>
  </si>
  <si>
    <t>Tooba Academy</t>
  </si>
  <si>
    <t>Cristo Rey Columbus High School</t>
  </si>
  <si>
    <t>Spectrum Resource Center and School</t>
  </si>
  <si>
    <t>Fountain City Christian School</t>
  </si>
  <si>
    <t>Haugland Learning Center-Dublin</t>
  </si>
  <si>
    <t>Creative World of Montessori-Beavercreek</t>
  </si>
  <si>
    <t>Le Chaperon Rouge - Rocky River</t>
  </si>
  <si>
    <t>The Bridge Avenue School</t>
  </si>
  <si>
    <t>Portsmouth Stem Academy</t>
  </si>
  <si>
    <t>Le Chaperon Rouge - Solon</t>
  </si>
  <si>
    <t>The Golden Key Center for Exceptional Children</t>
  </si>
  <si>
    <t>Dominion Academy of Dayton</t>
  </si>
  <si>
    <t>Haugland Learning Center Lancaster</t>
  </si>
  <si>
    <t>ACLD School</t>
  </si>
  <si>
    <t>Creative World of Montessori-Wilmington Pike</t>
  </si>
  <si>
    <t>Northern Ohio Adventist Academy</t>
  </si>
  <si>
    <t>Highland Community Learning Center</t>
  </si>
  <si>
    <t>New Horizons Academy at Sara's Garden</t>
  </si>
  <si>
    <t>STEPS Academy</t>
  </si>
  <si>
    <t>Al Pi Darko Initiative</t>
  </si>
  <si>
    <t>Julie Billiart School of St Sebastian Parish</t>
  </si>
  <si>
    <t>The Reserve School</t>
  </si>
  <si>
    <t>Canton Montessori Association</t>
  </si>
  <si>
    <t>Yeshiva Derech Hatorah</t>
  </si>
  <si>
    <t>GEC School</t>
  </si>
  <si>
    <t>The Goddard School of Centerville</t>
  </si>
  <si>
    <t>Yeshiva High School of Cleveland</t>
  </si>
  <si>
    <t>Haugland Learning Center - Athens</t>
  </si>
  <si>
    <t>The Learning Spectrum</t>
  </si>
  <si>
    <t>St Benedict Early Learning Center</t>
  </si>
  <si>
    <t>Fugees Academy</t>
  </si>
  <si>
    <t>Chaviva High School</t>
  </si>
  <si>
    <t>Cincinnati Waldorf High School</t>
  </si>
  <si>
    <t>The Bounty Collegium</t>
  </si>
  <si>
    <t>TES School</t>
  </si>
  <si>
    <t>Bethel Christian Academy</t>
  </si>
  <si>
    <t>The Learning Spectrum, LTD - Canal Winchester</t>
  </si>
  <si>
    <t>The Learning Spectrum, LTD - Johnstown</t>
  </si>
  <si>
    <t>Christian Life Academy</t>
  </si>
  <si>
    <t>Insightful Minds</t>
  </si>
  <si>
    <t>Urban Community School</t>
  </si>
  <si>
    <t xml:space="preserve">Andrews Osborne Academy </t>
  </si>
  <si>
    <t>Archbishop Alter</t>
  </si>
  <si>
    <t>Archbishop Hoban</t>
  </si>
  <si>
    <t>Stephen T Badin</t>
  </si>
  <si>
    <t>Beaumont School</t>
  </si>
  <si>
    <t>Benedictine</t>
  </si>
  <si>
    <t>Wm V Fisher Catholic</t>
  </si>
  <si>
    <t>Bishop Hartley</t>
  </si>
  <si>
    <t>Bishop Ready</t>
  </si>
  <si>
    <t>Bishop Rosecrans</t>
  </si>
  <si>
    <t>Bishop Watterson</t>
  </si>
  <si>
    <t>Calvert Catholic Schools</t>
  </si>
  <si>
    <t>Cardinal Mooney</t>
  </si>
  <si>
    <t>Cardinal Stritch Catholic High School &amp; Academy</t>
  </si>
  <si>
    <t>Carroll</t>
  </si>
  <si>
    <t>Catholic Central</t>
  </si>
  <si>
    <t>Central Catholic</t>
  </si>
  <si>
    <t>Central Christian</t>
  </si>
  <si>
    <t>Chaminade-Julienne</t>
  </si>
  <si>
    <t>Cincinnati Country Day</t>
  </si>
  <si>
    <t>Seven Hills School</t>
  </si>
  <si>
    <t>Columbus Academy</t>
  </si>
  <si>
    <t>Columbus School For Girls</t>
  </si>
  <si>
    <t>Spring Valley Academy</t>
  </si>
  <si>
    <t>Elder</t>
  </si>
  <si>
    <t>Elyria Catholic</t>
  </si>
  <si>
    <t>Bishop Fenwick</t>
  </si>
  <si>
    <t>Olney Friends</t>
  </si>
  <si>
    <t>Gilmour Academy</t>
  </si>
  <si>
    <t>Aldersgate Christian Academy</t>
  </si>
  <si>
    <t>Hathaway Brown</t>
  </si>
  <si>
    <t>Hawken School</t>
  </si>
  <si>
    <t>Hebrew Academy Of Cleveland</t>
  </si>
  <si>
    <t>Lehman High School</t>
  </si>
  <si>
    <t>Central Catholic Tuscarawas Co</t>
  </si>
  <si>
    <t>John F Kennedy Catholic Upper School</t>
  </si>
  <si>
    <t>Lasalle</t>
  </si>
  <si>
    <t>Lima Central Catholic</t>
  </si>
  <si>
    <t>Lutheran East</t>
  </si>
  <si>
    <t>Lutheran West</t>
  </si>
  <si>
    <t>Magnificat</t>
  </si>
  <si>
    <t>Trinity</t>
  </si>
  <si>
    <t>Mercy McAuley High School</t>
  </si>
  <si>
    <t>McNicholas</t>
  </si>
  <si>
    <t>Moeller</t>
  </si>
  <si>
    <t>Mount Notre Dame</t>
  </si>
  <si>
    <t>Holy Name High School</t>
  </si>
  <si>
    <t>Newark Catholic</t>
  </si>
  <si>
    <t>Notre Dame Jr/Sr</t>
  </si>
  <si>
    <t>Notre Dame-Cathedral Latin</t>
  </si>
  <si>
    <t>Notre Dame Academy</t>
  </si>
  <si>
    <t>Padua Franciscan</t>
  </si>
  <si>
    <t>Purcell-Marian</t>
  </si>
  <si>
    <t>Roger Bacon</t>
  </si>
  <si>
    <t>Rosemont Center</t>
  </si>
  <si>
    <t>St Charles Preparatory</t>
  </si>
  <si>
    <t>St Edward</t>
  </si>
  <si>
    <t>St Francis De Sales</t>
  </si>
  <si>
    <t>St Francis De Sales School</t>
  </si>
  <si>
    <t>St Joan Of Arc</t>
  </si>
  <si>
    <t>St Ignatius High School</t>
  </si>
  <si>
    <t>Saint John School</t>
  </si>
  <si>
    <t>St John Elementary and High School</t>
  </si>
  <si>
    <t>Villa Angela-St Joseph</t>
  </si>
  <si>
    <t>Bishop Hoffman Catholic, St Joseph Central Catholic HS</t>
  </si>
  <si>
    <t>St Joseph Academy</t>
  </si>
  <si>
    <t>St Joseph Central</t>
  </si>
  <si>
    <t>Sandusky Central Catholic School</t>
  </si>
  <si>
    <t>Norwalk Catholic School</t>
  </si>
  <si>
    <t>St Peter High School and Junior High School</t>
  </si>
  <si>
    <t>St Rita School for the Deaf</t>
  </si>
  <si>
    <t>St Thomas Aquinas</t>
  </si>
  <si>
    <t>St Ursula Academy</t>
  </si>
  <si>
    <t>St Vincent St Mary</t>
  </si>
  <si>
    <t>St Xavier</t>
  </si>
  <si>
    <t>Seton</t>
  </si>
  <si>
    <t>Summit Country Day</t>
  </si>
  <si>
    <t>Telshe</t>
  </si>
  <si>
    <t>The University School - College Prep</t>
  </si>
  <si>
    <t>Ursuline</t>
  </si>
  <si>
    <t>Ursuline Academy</t>
  </si>
  <si>
    <t>Western Reserve Academy</t>
  </si>
  <si>
    <t>Cleveland Central Catholic</t>
  </si>
  <si>
    <t>St John's Jesuit</t>
  </si>
  <si>
    <t>Clifton Christian Academy</t>
  </si>
  <si>
    <t>Mount Vernon Seventh-Day Adven</t>
  </si>
  <si>
    <t>Toledo Junior Academy</t>
  </si>
  <si>
    <t>Mayfair Christian School</t>
  </si>
  <si>
    <t>All Saints</t>
  </si>
  <si>
    <t>Annunciation</t>
  </si>
  <si>
    <t>Ascension</t>
  </si>
  <si>
    <t>Cardinal Pacelli</t>
  </si>
  <si>
    <t>St. Benedict the Moor Catholic School</t>
  </si>
  <si>
    <t>St Andrew/St Elizabeth A Seton</t>
  </si>
  <si>
    <t>Guardian Angels</t>
  </si>
  <si>
    <t>Holy Angels</t>
  </si>
  <si>
    <t>Holy Family</t>
  </si>
  <si>
    <t>Holy Rosary</t>
  </si>
  <si>
    <t>Immaculate Conception</t>
  </si>
  <si>
    <t>Immaculate Heart Of Mary</t>
  </si>
  <si>
    <t>Incarnation</t>
  </si>
  <si>
    <t>Nativity</t>
  </si>
  <si>
    <t>Our Lady Of Lourdes</t>
  </si>
  <si>
    <t>Our Lady Of Rosary</t>
  </si>
  <si>
    <t>Our Lady Of Victory</t>
  </si>
  <si>
    <t>Our Lady Of Visitation</t>
  </si>
  <si>
    <t>Mother Maria Anna Brunner Catholic</t>
  </si>
  <si>
    <t>Queen Of Peace</t>
  </si>
  <si>
    <t>Resurrection</t>
  </si>
  <si>
    <t>Sacred Heart</t>
  </si>
  <si>
    <t>St Albert The Great</t>
  </si>
  <si>
    <t>St Aloysius Gonzaga</t>
  </si>
  <si>
    <t>St Aloysius Educational Center</t>
  </si>
  <si>
    <t>Our Lady of Grace Catholic School</t>
  </si>
  <si>
    <t>St Ann</t>
  </si>
  <si>
    <t>St Anthony</t>
  </si>
  <si>
    <t>St Antoninus</t>
  </si>
  <si>
    <t>John Paul II Catholic School</t>
  </si>
  <si>
    <t>St Bernadette</t>
  </si>
  <si>
    <t>St Bernard School</t>
  </si>
  <si>
    <t>St Boniface</t>
  </si>
  <si>
    <t>St Brigid</t>
  </si>
  <si>
    <t>St Catharine Of Siena</t>
  </si>
  <si>
    <t>St Cecilia</t>
  </si>
  <si>
    <t>St Charles Borromeo</t>
  </si>
  <si>
    <t>St Christopher</t>
  </si>
  <si>
    <t>St Clement</t>
  </si>
  <si>
    <t>St Columban</t>
  </si>
  <si>
    <t>St Dominic</t>
  </si>
  <si>
    <t>St Francis Desales</t>
  </si>
  <si>
    <t>St Francis Seraph</t>
  </si>
  <si>
    <t>St Gabriel</t>
  </si>
  <si>
    <t>Corryville Catholic</t>
  </si>
  <si>
    <t>St Gertrude</t>
  </si>
  <si>
    <t>St Helen</t>
  </si>
  <si>
    <t>St Ignatius Loyola</t>
  </si>
  <si>
    <t>St James</t>
  </si>
  <si>
    <t>St. John XXIII Catholic School</t>
  </si>
  <si>
    <t>St John The Baptist</t>
  </si>
  <si>
    <t>St Joseph</t>
  </si>
  <si>
    <t>St Joseph Villa Academy Sn</t>
  </si>
  <si>
    <t>St Jude</t>
  </si>
  <si>
    <t>St Lawrence</t>
  </si>
  <si>
    <t>St Louis</t>
  </si>
  <si>
    <t>St Luke</t>
  </si>
  <si>
    <t>St Martin Of Tours</t>
  </si>
  <si>
    <t>St Mary</t>
  </si>
  <si>
    <t>Piqua Catholic Elementary</t>
  </si>
  <si>
    <t>St Michael Consolidated</t>
  </si>
  <si>
    <t>St Michael</t>
  </si>
  <si>
    <t>St Patrick</t>
  </si>
  <si>
    <t>St Peter</t>
  </si>
  <si>
    <t>St Peter In Chains</t>
  </si>
  <si>
    <t>St Susanna</t>
  </si>
  <si>
    <t>St Teresa Of Avila</t>
  </si>
  <si>
    <t>St Thomas More</t>
  </si>
  <si>
    <t>St Ursula Villa</t>
  </si>
  <si>
    <t>St Vincent Ferrer</t>
  </si>
  <si>
    <t>St Vivian</t>
  </si>
  <si>
    <t>St William</t>
  </si>
  <si>
    <t>Holy Name</t>
  </si>
  <si>
    <t>Our Lady Of Angels</t>
  </si>
  <si>
    <t>Mary Queen of Peace School</t>
  </si>
  <si>
    <t>Our Lady Of Mt Carmel West</t>
  </si>
  <si>
    <t>St Adalbert</t>
  </si>
  <si>
    <t>St Agatha-St Aloysius</t>
  </si>
  <si>
    <t>St Francis</t>
  </si>
  <si>
    <t>Archbishop Lyke-St Henry Campus</t>
  </si>
  <si>
    <t>St Ignatius</t>
  </si>
  <si>
    <t>St Jerome</t>
  </si>
  <si>
    <t>St Leo The Great</t>
  </si>
  <si>
    <t>St Mark</t>
  </si>
  <si>
    <t>St Rocco</t>
  </si>
  <si>
    <t>St Stanislaus</t>
  </si>
  <si>
    <t>Metro Catholic Parish</t>
  </si>
  <si>
    <t>St Mary Byzantine</t>
  </si>
  <si>
    <t>St Raphael</t>
  </si>
  <si>
    <t>Assumption</t>
  </si>
  <si>
    <t>Communion of Saints School</t>
  </si>
  <si>
    <t>Our Lady of the Lake School</t>
  </si>
  <si>
    <t>SS Robert and William School</t>
  </si>
  <si>
    <t>St Angela Merici</t>
  </si>
  <si>
    <t>St Benedict Catholic School</t>
  </si>
  <si>
    <t>St Francis Of Assisi</t>
  </si>
  <si>
    <t>St Paschal Baylon</t>
  </si>
  <si>
    <t>Lakewood Catholic Academy</t>
  </si>
  <si>
    <t>Corpus Christi Academy</t>
  </si>
  <si>
    <t>Academy Of St Bartholomew</t>
  </si>
  <si>
    <t>St Brendan</t>
  </si>
  <si>
    <t>St Mary Of The Falls</t>
  </si>
  <si>
    <t>St Anthony Of Padua</t>
  </si>
  <si>
    <t>Saint Bridget of Kildare School</t>
  </si>
  <si>
    <t>St Columbkille</t>
  </si>
  <si>
    <t>St Rita</t>
  </si>
  <si>
    <t>Sts Joseph &amp; John Interparochi</t>
  </si>
  <si>
    <t>Gesu Catholic School</t>
  </si>
  <si>
    <t>Julie Billiart</t>
  </si>
  <si>
    <t>Our Lady Of The Elms</t>
  </si>
  <si>
    <t>Incarnate Word Academy</t>
  </si>
  <si>
    <t>St Hilary</t>
  </si>
  <si>
    <t>St Mary Elementary</t>
  </si>
  <si>
    <t>St Matthew Parish School</t>
  </si>
  <si>
    <t>St Vincent De Paul</t>
  </si>
  <si>
    <t>Holy Trinity</t>
  </si>
  <si>
    <t>St Mary Immaculate Conception</t>
  </si>
  <si>
    <t>St Augustine</t>
  </si>
  <si>
    <t>St Ambrose</t>
  </si>
  <si>
    <t>Notre Dame School</t>
  </si>
  <si>
    <t>Sts Peter And Paul</t>
  </si>
  <si>
    <t>St Mary Of The Assumption</t>
  </si>
  <si>
    <t>St Barnabas</t>
  </si>
  <si>
    <t>Sacred Heart Of Jesus</t>
  </si>
  <si>
    <t>Mater Dei Academy</t>
  </si>
  <si>
    <t>Blessed Sacrament</t>
  </si>
  <si>
    <t>All Saints Academy</t>
  </si>
  <si>
    <t>Holy Spirit</t>
  </si>
  <si>
    <t>Our Lady Of Peace</t>
  </si>
  <si>
    <t>Our Lady Of Perpetual Help</t>
  </si>
  <si>
    <t>St Agatha</t>
  </si>
  <si>
    <t>St Andrew</t>
  </si>
  <si>
    <t>St Catharine</t>
  </si>
  <si>
    <t>St James The Less</t>
  </si>
  <si>
    <t>St John</t>
  </si>
  <si>
    <t>Tuscarawas Central Catholic Elementary School</t>
  </si>
  <si>
    <t>St Joseph Montessori</t>
  </si>
  <si>
    <t>Bishop Flaget School</t>
  </si>
  <si>
    <t>Notre Dame</t>
  </si>
  <si>
    <t>St Mary Magdalene</t>
  </si>
  <si>
    <t>St Matthew</t>
  </si>
  <si>
    <t>St Matthias</t>
  </si>
  <si>
    <t>Bishop Fenwick School</t>
  </si>
  <si>
    <t>St Paul</t>
  </si>
  <si>
    <t>St Pius X</t>
  </si>
  <si>
    <t>St Rose</t>
  </si>
  <si>
    <t>St Timothy</t>
  </si>
  <si>
    <t>St Benedict</t>
  </si>
  <si>
    <t>Bishop John King Mussio Central Elementary - Rosemont Campus</t>
  </si>
  <si>
    <t>St Mary Central</t>
  </si>
  <si>
    <t>St Sylvester</t>
  </si>
  <si>
    <t>Christ The King</t>
  </si>
  <si>
    <t>Gesu</t>
  </si>
  <si>
    <t>Our Lady Of Consolation</t>
  </si>
  <si>
    <t>Regina Coeli</t>
  </si>
  <si>
    <t>CCMT Catholic School</t>
  </si>
  <si>
    <t>St Aloysius</t>
  </si>
  <si>
    <t>St Bernard</t>
  </si>
  <si>
    <t>St Charles</t>
  </si>
  <si>
    <t>All Saints Catholic</t>
  </si>
  <si>
    <t>St Francis Xavier</t>
  </si>
  <si>
    <t>St Gerard</t>
  </si>
  <si>
    <t>Divine Mercy School</t>
  </si>
  <si>
    <t>Holy Cross Catholic School of Defiance</t>
  </si>
  <si>
    <t>St Mary Catholic School</t>
  </si>
  <si>
    <t>Holy Trinity, Assumption</t>
  </si>
  <si>
    <t>St Michael the Archangel School</t>
  </si>
  <si>
    <t>St Patrick Of Heatherdowns</t>
  </si>
  <si>
    <t>St Richard</t>
  </si>
  <si>
    <t>St Joseph The Provider</t>
  </si>
  <si>
    <t>Sts Philip And James</t>
  </si>
  <si>
    <t>St Barbara</t>
  </si>
  <si>
    <t>St Nicholas</t>
  </si>
  <si>
    <t>John F. Kennedy Catholic Lower School</t>
  </si>
  <si>
    <t>St Christine</t>
  </si>
  <si>
    <t>Bethany Lutheran School</t>
  </si>
  <si>
    <t>Immanuel Lutheran</t>
  </si>
  <si>
    <t>Lakewood Lutheran</t>
  </si>
  <si>
    <t>Luther Memorial</t>
  </si>
  <si>
    <t>Redeemer Lutheran</t>
  </si>
  <si>
    <t>St John Lutheran</t>
  </si>
  <si>
    <t>St Paul Lutheran</t>
  </si>
  <si>
    <t>St Thomas Lutheran</t>
  </si>
  <si>
    <t>Trinity Lutheran</t>
  </si>
  <si>
    <t>Messiah Lutheran</t>
  </si>
  <si>
    <t>Celeryville Christian</t>
  </si>
  <si>
    <t>Cincinnati Hebrew Day Chofetz</t>
  </si>
  <si>
    <t>Bethany</t>
  </si>
  <si>
    <t>Canton Country Day School</t>
  </si>
  <si>
    <t>Chapel Hill Christian North</t>
  </si>
  <si>
    <t>Hawken Lower-Middle</t>
  </si>
  <si>
    <t>Laurel School</t>
  </si>
  <si>
    <t>Maumee Valley Country Day</t>
  </si>
  <si>
    <t>Old Trail</t>
  </si>
  <si>
    <t>Solomon Lutheran</t>
  </si>
  <si>
    <t>Trinity Ev Lutheran</t>
  </si>
  <si>
    <t>The University School</t>
  </si>
  <si>
    <t>St Anselm</t>
  </si>
  <si>
    <t>St Sebastian</t>
  </si>
  <si>
    <t>Grand River Academy</t>
  </si>
  <si>
    <t>Lake Ridge Academy</t>
  </si>
  <si>
    <t>Walsh Jesuit</t>
  </si>
  <si>
    <t>Hillel Academy Of Dayton</t>
  </si>
  <si>
    <t>Rockwern Academy</t>
  </si>
  <si>
    <t>Ridgewood School, The</t>
  </si>
  <si>
    <t>Columbus Torah Academy</t>
  </si>
  <si>
    <t>Lake Catholic</t>
  </si>
  <si>
    <t>Joseph and Florence Mandel Jewish Day School</t>
  </si>
  <si>
    <t>Lake Center Christian School</t>
  </si>
  <si>
    <t>Central Baptist Academy - Elementary</t>
  </si>
  <si>
    <t>The Childrens Home of Cincinnati</t>
  </si>
  <si>
    <t>Heritage Christian</t>
  </si>
  <si>
    <t>The Lippman School</t>
  </si>
  <si>
    <t>Ratner School, The</t>
  </si>
  <si>
    <t>Bishop Leibold E And W Campus</t>
  </si>
  <si>
    <t>Dayton Christian School</t>
  </si>
  <si>
    <t>Mercy Montessori Center</t>
  </si>
  <si>
    <t>Worthington Christian Westview Elementary School</t>
  </si>
  <si>
    <t>Legacy Christian Academy</t>
  </si>
  <si>
    <t>Springer School &amp; Center</t>
  </si>
  <si>
    <t>Cuyahoga Valley Christian Acad</t>
  </si>
  <si>
    <t>Mansfield Christian School</t>
  </si>
  <si>
    <t>The Miami Valley School</t>
  </si>
  <si>
    <t>Lial Catholic School</t>
  </si>
  <si>
    <t>St Veronica</t>
  </si>
  <si>
    <t>Ramah Junior Academy</t>
  </si>
  <si>
    <t>Delaware Christian</t>
  </si>
  <si>
    <t>Ashland Christian</t>
  </si>
  <si>
    <t>Valley Christian School</t>
  </si>
  <si>
    <t>Zion Lutheran</t>
  </si>
  <si>
    <t>Lawrence School</t>
  </si>
  <si>
    <t>First Baptist Christian</t>
  </si>
  <si>
    <t>East Liverpool Christian School</t>
  </si>
  <si>
    <t>Zanesville Seventh-Day Advent</t>
  </si>
  <si>
    <t>Piqua Seventh-Day Adventist</t>
  </si>
  <si>
    <t>Eastwood Seventh-day Adventist Junior Academy</t>
  </si>
  <si>
    <t>Cincinnati Christian Schools</t>
  </si>
  <si>
    <t>Springfield Christian</t>
  </si>
  <si>
    <t>All Saints Of St John Vianney</t>
  </si>
  <si>
    <t>Ruffing Montessori Ingalls</t>
  </si>
  <si>
    <t>Ruffing Montessori Rocky River</t>
  </si>
  <si>
    <t>Discovery</t>
  </si>
  <si>
    <t>The New School</t>
  </si>
  <si>
    <t>Hudson Montessori</t>
  </si>
  <si>
    <t>Worthington Christian School</t>
  </si>
  <si>
    <t>Chapel Hill Christian Green Campus</t>
  </si>
  <si>
    <t>Toledo Christian</t>
  </si>
  <si>
    <t>Valley Christian Academy</t>
  </si>
  <si>
    <t>Tree Of Life-Indianola Branch</t>
  </si>
  <si>
    <t>Middletown Christian</t>
  </si>
  <si>
    <t>Parma Heights Christian Acad</t>
  </si>
  <si>
    <t>Gross Schechter Day School</t>
  </si>
  <si>
    <t>Gahanna Christian Academy</t>
  </si>
  <si>
    <t>West Side Montessori</t>
  </si>
  <si>
    <t>Clintonville Academy</t>
  </si>
  <si>
    <t>Holy Cross Lutheran School</t>
  </si>
  <si>
    <t>Tree Of Life-Northridge Branch</t>
  </si>
  <si>
    <t>Marburn Academy</t>
  </si>
  <si>
    <t>Our Lady Of Bethlehem</t>
  </si>
  <si>
    <t>Grace Christian School</t>
  </si>
  <si>
    <t>Nicholas-Liberty</t>
  </si>
  <si>
    <t>Welsh Hills School</t>
  </si>
  <si>
    <t>Madison Christian School</t>
  </si>
  <si>
    <t>Medina Christian Academy</t>
  </si>
  <si>
    <t>The Wellington School</t>
  </si>
  <si>
    <t>Troy Christian Elementary School</t>
  </si>
  <si>
    <t>Open Door Christian Schools</t>
  </si>
  <si>
    <t>Worthington Christian Kindergarten/Middle School</t>
  </si>
  <si>
    <t>Victory Christian</t>
  </si>
  <si>
    <t>Our Shepherd Evangel Lutheran</t>
  </si>
  <si>
    <t>Sonshine Christian Academy</t>
  </si>
  <si>
    <t>Adams County Christian</t>
  </si>
  <si>
    <t>Montessori Children's School</t>
  </si>
  <si>
    <t>Calumet Christian</t>
  </si>
  <si>
    <t>Gilead Christian</t>
  </si>
  <si>
    <t>McGuffey Montessori School</t>
  </si>
  <si>
    <t>South Suburban Montessori</t>
  </si>
  <si>
    <t>Fuchs Mizrachi Of Cleveland</t>
  </si>
  <si>
    <t>Christian Star Academy</t>
  </si>
  <si>
    <t>Hershey Montessori</t>
  </si>
  <si>
    <t>Beautiful Savior Lutheran</t>
  </si>
  <si>
    <t>New Beginnings Christian</t>
  </si>
  <si>
    <t>Firelands Montessori Academy</t>
  </si>
  <si>
    <t>Children's Meeting House</t>
  </si>
  <si>
    <t>Polaris Christian Academy</t>
  </si>
  <si>
    <t>Xavier University Montessori</t>
  </si>
  <si>
    <t>Akiva Academy</t>
  </si>
  <si>
    <t>Eastern Hills Educational Bldg</t>
  </si>
  <si>
    <t>Fairfield Educational Building</t>
  </si>
  <si>
    <t>Blue Ash Educational Bldg</t>
  </si>
  <si>
    <t>Alexandria Montessori</t>
  </si>
  <si>
    <t>Dayton Montessori Society</t>
  </si>
  <si>
    <t>St Margaret Of York</t>
  </si>
  <si>
    <t>Linden Grove School</t>
  </si>
  <si>
    <t>Spring Garden</t>
  </si>
  <si>
    <t>Harvest Preparatory School</t>
  </si>
  <si>
    <t>The Montessori School of the Mahoning Valley</t>
  </si>
  <si>
    <t>Summit Christian School</t>
  </si>
  <si>
    <t>Canton Montessori</t>
  </si>
  <si>
    <t>Columbus Montessori Ed Ctr</t>
  </si>
  <si>
    <t>Nurtury</t>
  </si>
  <si>
    <t>Birchwood</t>
  </si>
  <si>
    <t>East Dayton Christian</t>
  </si>
  <si>
    <t>Salem Christian Academy, LLC</t>
  </si>
  <si>
    <t>St Vincent Family Centers</t>
  </si>
  <si>
    <t>Wooster Christian</t>
  </si>
  <si>
    <t>Mansion Day School - Excel Preparatory Schools</t>
  </si>
  <si>
    <t>Jefferson County Christian</t>
  </si>
  <si>
    <t>Eleanor Gerson Sn</t>
  </si>
  <si>
    <t>Miami Montessori School, The</t>
  </si>
  <si>
    <t>Martins Ferry Christian</t>
  </si>
  <si>
    <t>Cincinnati Hills Christian Academy</t>
  </si>
  <si>
    <t>East Richland Christian Schools</t>
  </si>
  <si>
    <t>Grove City Christian</t>
  </si>
  <si>
    <t>Nightingale Montessori Inc</t>
  </si>
  <si>
    <t>Montessori School of Bowling Green</t>
  </si>
  <si>
    <t>Le Chaperon Rouge-Westlake</t>
  </si>
  <si>
    <t>Willoughby Montessori Dayschl</t>
  </si>
  <si>
    <t>Arlington Christian Academy</t>
  </si>
  <si>
    <t>Christian Academy Schools</t>
  </si>
  <si>
    <t>Mansfield Seventh-Day Advent</t>
  </si>
  <si>
    <t>Solon Creative Playrooms</t>
  </si>
  <si>
    <t>Kingsway Christian</t>
  </si>
  <si>
    <t>Le Chaperon Rouge-Avon</t>
  </si>
  <si>
    <t>Le Chaperon Rouge-Strongsville</t>
  </si>
  <si>
    <t>Royal Redeemer Lutheran</t>
  </si>
  <si>
    <t>Gloria Dei Montessori</t>
  </si>
  <si>
    <t>Kids Country School</t>
  </si>
  <si>
    <t>Hitchcock Woods</t>
  </si>
  <si>
    <t>Weaver Child Development Center, Inc</t>
  </si>
  <si>
    <t>Central Montessori Academy</t>
  </si>
  <si>
    <t>Emmanuel Christian Academy</t>
  </si>
  <si>
    <t>Smoky Row Children's Center</t>
  </si>
  <si>
    <t>Village Christian Schools</t>
  </si>
  <si>
    <t>Altercrest Day Treatment</t>
  </si>
  <si>
    <t>Brice Christian Academy</t>
  </si>
  <si>
    <t>Nicholas School</t>
  </si>
  <si>
    <t>Montessori Center of South Dayton</t>
  </si>
  <si>
    <t>Terry's Montessori School</t>
  </si>
  <si>
    <t>Miracle City Academy</t>
  </si>
  <si>
    <t>Decolores Montessori School</t>
  </si>
  <si>
    <t>Villa Maria Teresa</t>
  </si>
  <si>
    <t>Pike Christian Academy</t>
  </si>
  <si>
    <t>Cypress Christian</t>
  </si>
  <si>
    <t>St Brigid Of Kildare</t>
  </si>
  <si>
    <t>Children's House-Delhi, The</t>
  </si>
  <si>
    <t>Gloria S Friend Christian Academy</t>
  </si>
  <si>
    <t>Heartland Christian School</t>
  </si>
  <si>
    <t>Troy Christian High School</t>
  </si>
  <si>
    <t>Safely Home</t>
  </si>
  <si>
    <t>Granville Christian Academy</t>
  </si>
  <si>
    <t>Sunrise Academy</t>
  </si>
  <si>
    <t>Seton Catholic</t>
  </si>
  <si>
    <t>Miami Valley Christian Academy</t>
  </si>
  <si>
    <t>Montessori Academy of Cincinnati</t>
  </si>
  <si>
    <t>Columbus Jewish Day School</t>
  </si>
  <si>
    <t>Tree Of Life-Dublin Branch</t>
  </si>
  <si>
    <t>Golden Bridge Academy</t>
  </si>
  <si>
    <t>Hanna Perkins</t>
  </si>
  <si>
    <t>Shepherd Christian</t>
  </si>
  <si>
    <t>Hillcrest Training School</t>
  </si>
  <si>
    <t>Emmanuel  Christian School</t>
  </si>
  <si>
    <t>Springs East School</t>
  </si>
  <si>
    <t>Childrens House-Kdg-Bridgetown</t>
  </si>
  <si>
    <t>Ohio Valley Voices</t>
  </si>
  <si>
    <t>Royalmont Academy</t>
  </si>
  <si>
    <t>Goddard School-Kindergarten</t>
  </si>
  <si>
    <t>KinderCare Learning Center</t>
  </si>
  <si>
    <t>Hershey Montessori Farm School</t>
  </si>
  <si>
    <t>St Mark's Evangelical Lutheran</t>
  </si>
  <si>
    <t>International Academy Of Cincinnati, Inc.</t>
  </si>
  <si>
    <t>Montessori School of Wooster</t>
  </si>
  <si>
    <t>Kids Country-Green Campus</t>
  </si>
  <si>
    <t>Potential Development/Autism</t>
  </si>
  <si>
    <t>Bright Beginnings</t>
  </si>
  <si>
    <t>Creative Playrooms Strongsvill</t>
  </si>
  <si>
    <t>Cleveland Clinic Lerner School for Autism</t>
  </si>
  <si>
    <t>Holy Cross Prek And Kdg</t>
  </si>
  <si>
    <t>Monarch School of Bellefaire JCB</t>
  </si>
  <si>
    <t>The Children's Academy of Mason Inc.</t>
  </si>
  <si>
    <t>All The Children Of The World Academy</t>
  </si>
  <si>
    <t>St Mary Catholic</t>
  </si>
  <si>
    <t>Cornerstone Christian Academy</t>
  </si>
  <si>
    <t>Minerva Area Christian</t>
  </si>
  <si>
    <t>Cincinnati Hills-Otto Armleder</t>
  </si>
  <si>
    <t>Logan Christian School</t>
  </si>
  <si>
    <t>Mother Teresa Catholic</t>
  </si>
  <si>
    <t>Cincinnati Waldorf School</t>
  </si>
  <si>
    <t>Harambee Christian</t>
  </si>
  <si>
    <t>Central College Christian Academy</t>
  </si>
  <si>
    <t>Toledo Islamic Academy</t>
  </si>
  <si>
    <t>Ursuline Preschool &amp; Kindergar</t>
  </si>
  <si>
    <t>Cornerstone Community</t>
  </si>
  <si>
    <t>Cleveland Montessori</t>
  </si>
  <si>
    <t>Fairfield Christian Academy</t>
  </si>
  <si>
    <t>New Hope Christian Academy</t>
  </si>
  <si>
    <t>Dayton Islamic School, Inc</t>
  </si>
  <si>
    <t>Joyland Presch &amp; Kindergarten</t>
  </si>
  <si>
    <t>Schilling School For Gifted</t>
  </si>
  <si>
    <t>The Good Shepherd Catholic Montessori</t>
  </si>
  <si>
    <t>Bowling Green Christian Acdmy</t>
  </si>
  <si>
    <t>Bethlehem Lutheran School</t>
  </si>
  <si>
    <t>Beatrice J. Stone Yavne</t>
  </si>
  <si>
    <t>Liberty Bible Academy</t>
  </si>
  <si>
    <t>The Islamic School of Greater Toledo</t>
  </si>
  <si>
    <t>Faith Islamic Academy</t>
  </si>
  <si>
    <t>Nonpublic Administrative Cost Reimbursement Payment Report</t>
  </si>
  <si>
    <t>Payment 1 of 3</t>
  </si>
  <si>
    <t>NOV PAID AMOUNT</t>
  </si>
  <si>
    <t>FY2021: November Payment</t>
  </si>
  <si>
    <t xml:space="preserve"> ADMIN COST MAX REIMBURSEMENT (recalculated)</t>
  </si>
  <si>
    <t>FEB PAID AMOUNT</t>
  </si>
  <si>
    <t>FY2021: February Payment</t>
  </si>
  <si>
    <t>Payment 2 of 3</t>
  </si>
  <si>
    <t>$411.73 maximum per pupil amount</t>
  </si>
  <si>
    <t>$421.03 maximum per pupil amount</t>
  </si>
  <si>
    <t>000176</t>
  </si>
  <si>
    <t>000204</t>
  </si>
  <si>
    <t>000468</t>
  </si>
  <si>
    <t>000476</t>
  </si>
  <si>
    <t>000479</t>
  </si>
  <si>
    <t>000551</t>
  </si>
  <si>
    <t>000601</t>
  </si>
  <si>
    <t>000660</t>
  </si>
  <si>
    <t>008019</t>
  </si>
  <si>
    <t>008070</t>
  </si>
  <si>
    <t>008071</t>
  </si>
  <si>
    <t>008096</t>
  </si>
  <si>
    <t>008163</t>
  </si>
  <si>
    <t>008246</t>
  </si>
  <si>
    <t>008972</t>
  </si>
  <si>
    <t>008973</t>
  </si>
  <si>
    <t>009124</t>
  </si>
  <si>
    <t>009270</t>
  </si>
  <si>
    <t>009374</t>
  </si>
  <si>
    <t>009435</t>
  </si>
  <si>
    <t>009443</t>
  </si>
  <si>
    <t>009453</t>
  </si>
  <si>
    <t>009467</t>
  </si>
  <si>
    <t>009484</t>
  </si>
  <si>
    <t>009485</t>
  </si>
  <si>
    <t>010187</t>
  </si>
  <si>
    <t>010203</t>
  </si>
  <si>
    <t>010210</t>
  </si>
  <si>
    <t>010275</t>
  </si>
  <si>
    <t>010608</t>
  </si>
  <si>
    <t>011374</t>
  </si>
  <si>
    <t>011492</t>
  </si>
  <si>
    <t>011576</t>
  </si>
  <si>
    <t>011933</t>
  </si>
  <si>
    <t>012008</t>
  </si>
  <si>
    <t>012508</t>
  </si>
  <si>
    <t>012522</t>
  </si>
  <si>
    <t>012900</t>
  </si>
  <si>
    <t>012974</t>
  </si>
  <si>
    <t>012975</t>
  </si>
  <si>
    <t>013208</t>
  </si>
  <si>
    <t>013209</t>
  </si>
  <si>
    <t>013257</t>
  </si>
  <si>
    <t>013258</t>
  </si>
  <si>
    <t>013835</t>
  </si>
  <si>
    <t>014040</t>
  </si>
  <si>
    <t>014110</t>
  </si>
  <si>
    <t>014140</t>
  </si>
  <si>
    <t>014157</t>
  </si>
  <si>
    <t>014173</t>
  </si>
  <si>
    <t>014785</t>
  </si>
  <si>
    <t>015179</t>
  </si>
  <si>
    <t>015331</t>
  </si>
  <si>
    <t>015374</t>
  </si>
  <si>
    <t>015489</t>
  </si>
  <si>
    <t>015521</t>
  </si>
  <si>
    <t>015557</t>
  </si>
  <si>
    <t>015696</t>
  </si>
  <si>
    <t>016119</t>
  </si>
  <si>
    <t>016431</t>
  </si>
  <si>
    <t>016433</t>
  </si>
  <si>
    <t>016680</t>
  </si>
  <si>
    <t>016689</t>
  </si>
  <si>
    <t>016974</t>
  </si>
  <si>
    <t>016978</t>
  </si>
  <si>
    <t>017029</t>
  </si>
  <si>
    <t>017030</t>
  </si>
  <si>
    <t>017151</t>
  </si>
  <si>
    <t>017153</t>
  </si>
  <si>
    <t>017161</t>
  </si>
  <si>
    <t>017169</t>
  </si>
  <si>
    <t>017232</t>
  </si>
  <si>
    <t>017333</t>
  </si>
  <si>
    <t>017388</t>
  </si>
  <si>
    <t>017404</t>
  </si>
  <si>
    <t>017431</t>
  </si>
  <si>
    <t>017447</t>
  </si>
  <si>
    <t>017448</t>
  </si>
  <si>
    <t>017460</t>
  </si>
  <si>
    <t>017487</t>
  </si>
  <si>
    <t>017488</t>
  </si>
  <si>
    <t>017611</t>
  </si>
  <si>
    <t>017998</t>
  </si>
  <si>
    <t>018003</t>
  </si>
  <si>
    <t>018011</t>
  </si>
  <si>
    <t>052613</t>
  </si>
  <si>
    <t>052621</t>
  </si>
  <si>
    <t>052639</t>
  </si>
  <si>
    <t>052647</t>
  </si>
  <si>
    <t>052654</t>
  </si>
  <si>
    <t>052662</t>
  </si>
  <si>
    <t>052670</t>
  </si>
  <si>
    <t>052696</t>
  </si>
  <si>
    <t>052704</t>
  </si>
  <si>
    <t>052712</t>
  </si>
  <si>
    <t>052720</t>
  </si>
  <si>
    <t>052779</t>
  </si>
  <si>
    <t>052787</t>
  </si>
  <si>
    <t>052795</t>
  </si>
  <si>
    <t>052803</t>
  </si>
  <si>
    <t>052829</t>
  </si>
  <si>
    <t>052837</t>
  </si>
  <si>
    <t>052845</t>
  </si>
  <si>
    <t>052852</t>
  </si>
  <si>
    <t>052860</t>
  </si>
  <si>
    <t>052878</t>
  </si>
  <si>
    <t>052894</t>
  </si>
  <si>
    <t>052902</t>
  </si>
  <si>
    <t>052910</t>
  </si>
  <si>
    <t>052928</t>
  </si>
  <si>
    <t>052936</t>
  </si>
  <si>
    <t>052951</t>
  </si>
  <si>
    <t>052969</t>
  </si>
  <si>
    <t>052977</t>
  </si>
  <si>
    <t>052985</t>
  </si>
  <si>
    <t>052993</t>
  </si>
  <si>
    <t>053009</t>
  </si>
  <si>
    <t>053033</t>
  </si>
  <si>
    <t>053041</t>
  </si>
  <si>
    <t>053058</t>
  </si>
  <si>
    <t>053082</t>
  </si>
  <si>
    <t>053116</t>
  </si>
  <si>
    <t>053124</t>
  </si>
  <si>
    <t>053140</t>
  </si>
  <si>
    <t>053165</t>
  </si>
  <si>
    <t>053199</t>
  </si>
  <si>
    <t>053207</t>
  </si>
  <si>
    <t>053215</t>
  </si>
  <si>
    <t>053256</t>
  </si>
  <si>
    <t>053272</t>
  </si>
  <si>
    <t>053298</t>
  </si>
  <si>
    <t>053306</t>
  </si>
  <si>
    <t>053322</t>
  </si>
  <si>
    <t>053348</t>
  </si>
  <si>
    <t>053355</t>
  </si>
  <si>
    <t>053363</t>
  </si>
  <si>
    <t>053371</t>
  </si>
  <si>
    <t>053389</t>
  </si>
  <si>
    <t>053439</t>
  </si>
  <si>
    <t>053454</t>
  </si>
  <si>
    <t>053488</t>
  </si>
  <si>
    <t>053496</t>
  </si>
  <si>
    <t>053520</t>
  </si>
  <si>
    <t>053546</t>
  </si>
  <si>
    <t>053587</t>
  </si>
  <si>
    <t>053595</t>
  </si>
  <si>
    <t>053611</t>
  </si>
  <si>
    <t>053629</t>
  </si>
  <si>
    <t>053637</t>
  </si>
  <si>
    <t>053645</t>
  </si>
  <si>
    <t>053660</t>
  </si>
  <si>
    <t>053686</t>
  </si>
  <si>
    <t>053702</t>
  </si>
  <si>
    <t>053728</t>
  </si>
  <si>
    <t>053751</t>
  </si>
  <si>
    <t>053769</t>
  </si>
  <si>
    <t>053785</t>
  </si>
  <si>
    <t>053801</t>
  </si>
  <si>
    <t>053827</t>
  </si>
  <si>
    <t>053835</t>
  </si>
  <si>
    <t>053843</t>
  </si>
  <si>
    <t>053850</t>
  </si>
  <si>
    <t>053876</t>
  </si>
  <si>
    <t>053884</t>
  </si>
  <si>
    <t>053900</t>
  </si>
  <si>
    <t>053918</t>
  </si>
  <si>
    <t>053926</t>
  </si>
  <si>
    <t>053934</t>
  </si>
  <si>
    <t>053942</t>
  </si>
  <si>
    <t>053975</t>
  </si>
  <si>
    <t>053983</t>
  </si>
  <si>
    <t>054015</t>
  </si>
  <si>
    <t>054031</t>
  </si>
  <si>
    <t>054148</t>
  </si>
  <si>
    <t>054163</t>
  </si>
  <si>
    <t>054171</t>
  </si>
  <si>
    <t>054205</t>
  </si>
  <si>
    <t>054213</t>
  </si>
  <si>
    <t>054239</t>
  </si>
  <si>
    <t>054270</t>
  </si>
  <si>
    <t>054288</t>
  </si>
  <si>
    <t>054312</t>
  </si>
  <si>
    <t>054320</t>
  </si>
  <si>
    <t>054338</t>
  </si>
  <si>
    <t>054346</t>
  </si>
  <si>
    <t>054361</t>
  </si>
  <si>
    <t>054387</t>
  </si>
  <si>
    <t>054411</t>
  </si>
  <si>
    <t>054429</t>
  </si>
  <si>
    <t>054437</t>
  </si>
  <si>
    <t>054445</t>
  </si>
  <si>
    <t>054486</t>
  </si>
  <si>
    <t>054510</t>
  </si>
  <si>
    <t>054544</t>
  </si>
  <si>
    <t>054577</t>
  </si>
  <si>
    <t>054585</t>
  </si>
  <si>
    <t>054601</t>
  </si>
  <si>
    <t>054627</t>
  </si>
  <si>
    <t>054635</t>
  </si>
  <si>
    <t>054650</t>
  </si>
  <si>
    <t>054692</t>
  </si>
  <si>
    <t>054718</t>
  </si>
  <si>
    <t>054726</t>
  </si>
  <si>
    <t>054742</t>
  </si>
  <si>
    <t>054759</t>
  </si>
  <si>
    <t>054775</t>
  </si>
  <si>
    <t>054783</t>
  </si>
  <si>
    <t>054809</t>
  </si>
  <si>
    <t>054817</t>
  </si>
  <si>
    <t>054833</t>
  </si>
  <si>
    <t>054866</t>
  </si>
  <si>
    <t>054882</t>
  </si>
  <si>
    <t>054890</t>
  </si>
  <si>
    <t>054908</t>
  </si>
  <si>
    <t>054916</t>
  </si>
  <si>
    <t>054932</t>
  </si>
  <si>
    <t>054957</t>
  </si>
  <si>
    <t>054965</t>
  </si>
  <si>
    <t>054973</t>
  </si>
  <si>
    <t>054999</t>
  </si>
  <si>
    <t>055004</t>
  </si>
  <si>
    <t>055012</t>
  </si>
  <si>
    <t>055020</t>
  </si>
  <si>
    <t>055038</t>
  </si>
  <si>
    <t>055046</t>
  </si>
  <si>
    <t>055053</t>
  </si>
  <si>
    <t>055087</t>
  </si>
  <si>
    <t>055103</t>
  </si>
  <si>
    <t>055129</t>
  </si>
  <si>
    <t>055137</t>
  </si>
  <si>
    <t>055145</t>
  </si>
  <si>
    <t>055160</t>
  </si>
  <si>
    <t>055178</t>
  </si>
  <si>
    <t>055202</t>
  </si>
  <si>
    <t>055210</t>
  </si>
  <si>
    <t>055228</t>
  </si>
  <si>
    <t>055244</t>
  </si>
  <si>
    <t>055251</t>
  </si>
  <si>
    <t>055293</t>
  </si>
  <si>
    <t>055319</t>
  </si>
  <si>
    <t>055335</t>
  </si>
  <si>
    <t>055368</t>
  </si>
  <si>
    <t>055400</t>
  </si>
  <si>
    <t>055418</t>
  </si>
  <si>
    <t>055434</t>
  </si>
  <si>
    <t>055442</t>
  </si>
  <si>
    <t>055475</t>
  </si>
  <si>
    <t>055566</t>
  </si>
  <si>
    <t>055582</t>
  </si>
  <si>
    <t>055590</t>
  </si>
  <si>
    <t>055608</t>
  </si>
  <si>
    <t>055632</t>
  </si>
  <si>
    <t>055640</t>
  </si>
  <si>
    <t>055657</t>
  </si>
  <si>
    <t>055749</t>
  </si>
  <si>
    <t>055814</t>
  </si>
  <si>
    <t>055822</t>
  </si>
  <si>
    <t>055855</t>
  </si>
  <si>
    <t>055913</t>
  </si>
  <si>
    <t>055947</t>
  </si>
  <si>
    <t>056010</t>
  </si>
  <si>
    <t>056036</t>
  </si>
  <si>
    <t>056051</t>
  </si>
  <si>
    <t>056069</t>
  </si>
  <si>
    <t>056127</t>
  </si>
  <si>
    <t>056143</t>
  </si>
  <si>
    <t>056242</t>
  </si>
  <si>
    <t>056267</t>
  </si>
  <si>
    <t>056275</t>
  </si>
  <si>
    <t>056283</t>
  </si>
  <si>
    <t>056358</t>
  </si>
  <si>
    <t>056366</t>
  </si>
  <si>
    <t>056408</t>
  </si>
  <si>
    <t>056416</t>
  </si>
  <si>
    <t>056424</t>
  </si>
  <si>
    <t>056432</t>
  </si>
  <si>
    <t>056440</t>
  </si>
  <si>
    <t>056481</t>
  </si>
  <si>
    <t>056531</t>
  </si>
  <si>
    <t>056549</t>
  </si>
  <si>
    <t>056556</t>
  </si>
  <si>
    <t>056580</t>
  </si>
  <si>
    <t>056598</t>
  </si>
  <si>
    <t>056606</t>
  </si>
  <si>
    <t>056648</t>
  </si>
  <si>
    <t>056655</t>
  </si>
  <si>
    <t>056689</t>
  </si>
  <si>
    <t>056697</t>
  </si>
  <si>
    <t>056713</t>
  </si>
  <si>
    <t>056721</t>
  </si>
  <si>
    <t>056739</t>
  </si>
  <si>
    <t>056747</t>
  </si>
  <si>
    <t>056754</t>
  </si>
  <si>
    <t>056762</t>
  </si>
  <si>
    <t>056770</t>
  </si>
  <si>
    <t>056804</t>
  </si>
  <si>
    <t>056812</t>
  </si>
  <si>
    <t>056820</t>
  </si>
  <si>
    <t>056853</t>
  </si>
  <si>
    <t>056861</t>
  </si>
  <si>
    <t>056887</t>
  </si>
  <si>
    <t>056911</t>
  </si>
  <si>
    <t>056937</t>
  </si>
  <si>
    <t>056945</t>
  </si>
  <si>
    <t>056994</t>
  </si>
  <si>
    <t>057018</t>
  </si>
  <si>
    <t>057034</t>
  </si>
  <si>
    <t>057067</t>
  </si>
  <si>
    <t>057075</t>
  </si>
  <si>
    <t>057109</t>
  </si>
  <si>
    <t>057117</t>
  </si>
  <si>
    <t>057125</t>
  </si>
  <si>
    <t>057133</t>
  </si>
  <si>
    <t>057141</t>
  </si>
  <si>
    <t>057158</t>
  </si>
  <si>
    <t>057182</t>
  </si>
  <si>
    <t>057208</t>
  </si>
  <si>
    <t>057216</t>
  </si>
  <si>
    <t>057224</t>
  </si>
  <si>
    <t>057232</t>
  </si>
  <si>
    <t>057240</t>
  </si>
  <si>
    <t>057257</t>
  </si>
  <si>
    <t>057299</t>
  </si>
  <si>
    <t>057307</t>
  </si>
  <si>
    <t>057356</t>
  </si>
  <si>
    <t>057406</t>
  </si>
  <si>
    <t>057422</t>
  </si>
  <si>
    <t>057430</t>
  </si>
  <si>
    <t>057448</t>
  </si>
  <si>
    <t>057455</t>
  </si>
  <si>
    <t>057463</t>
  </si>
  <si>
    <t>057513</t>
  </si>
  <si>
    <t>057521</t>
  </si>
  <si>
    <t>057539</t>
  </si>
  <si>
    <t>057562</t>
  </si>
  <si>
    <t>057570</t>
  </si>
  <si>
    <t>057588</t>
  </si>
  <si>
    <t>057646</t>
  </si>
  <si>
    <t>057653</t>
  </si>
  <si>
    <t>057661</t>
  </si>
  <si>
    <t>057679</t>
  </si>
  <si>
    <t>057687</t>
  </si>
  <si>
    <t>057695</t>
  </si>
  <si>
    <t>057729</t>
  </si>
  <si>
    <t>057745</t>
  </si>
  <si>
    <t>057778</t>
  </si>
  <si>
    <t>057786</t>
  </si>
  <si>
    <t>057810</t>
  </si>
  <si>
    <t>057836</t>
  </si>
  <si>
    <t>057844</t>
  </si>
  <si>
    <t>057851</t>
  </si>
  <si>
    <t>057869</t>
  </si>
  <si>
    <t>057885</t>
  </si>
  <si>
    <t>057901</t>
  </si>
  <si>
    <t>057919</t>
  </si>
  <si>
    <t>057943</t>
  </si>
  <si>
    <t>057950</t>
  </si>
  <si>
    <t>057992</t>
  </si>
  <si>
    <t>058008</t>
  </si>
  <si>
    <t>058016</t>
  </si>
  <si>
    <t>058024</t>
  </si>
  <si>
    <t>058032</t>
  </si>
  <si>
    <t>058040</t>
  </si>
  <si>
    <t>058057</t>
  </si>
  <si>
    <t>058065</t>
  </si>
  <si>
    <t>058073</t>
  </si>
  <si>
    <t>058081</t>
  </si>
  <si>
    <t>058099</t>
  </si>
  <si>
    <t>058107</t>
  </si>
  <si>
    <t>058115</t>
  </si>
  <si>
    <t>058131</t>
  </si>
  <si>
    <t>058156</t>
  </si>
  <si>
    <t>058164</t>
  </si>
  <si>
    <t>058206</t>
  </si>
  <si>
    <t>058214</t>
  </si>
  <si>
    <t>058255</t>
  </si>
  <si>
    <t>058305</t>
  </si>
  <si>
    <t>058339</t>
  </si>
  <si>
    <t>058370</t>
  </si>
  <si>
    <t>058388</t>
  </si>
  <si>
    <t>058396</t>
  </si>
  <si>
    <t>058404</t>
  </si>
  <si>
    <t>058479</t>
  </si>
  <si>
    <t>058487</t>
  </si>
  <si>
    <t>058495</t>
  </si>
  <si>
    <t>058503</t>
  </si>
  <si>
    <t>058552</t>
  </si>
  <si>
    <t>058560</t>
  </si>
  <si>
    <t>058602</t>
  </si>
  <si>
    <t>058628</t>
  </si>
  <si>
    <t>058651</t>
  </si>
  <si>
    <t>058677</t>
  </si>
  <si>
    <t>058685</t>
  </si>
  <si>
    <t>058693</t>
  </si>
  <si>
    <t>058727</t>
  </si>
  <si>
    <t>058768</t>
  </si>
  <si>
    <t>058826</t>
  </si>
  <si>
    <t>058834</t>
  </si>
  <si>
    <t>058842</t>
  </si>
  <si>
    <t>058859</t>
  </si>
  <si>
    <t>058875</t>
  </si>
  <si>
    <t>058909</t>
  </si>
  <si>
    <t>058933</t>
  </si>
  <si>
    <t>058941</t>
  </si>
  <si>
    <t>059014</t>
  </si>
  <si>
    <t>059022</t>
  </si>
  <si>
    <t>059055</t>
  </si>
  <si>
    <t>059071</t>
  </si>
  <si>
    <t>059089</t>
  </si>
  <si>
    <t>059097</t>
  </si>
  <si>
    <t>059105</t>
  </si>
  <si>
    <t>059139</t>
  </si>
  <si>
    <t>059170</t>
  </si>
  <si>
    <t>059196</t>
  </si>
  <si>
    <t>059204</t>
  </si>
  <si>
    <t>059246</t>
  </si>
  <si>
    <t>059279</t>
  </si>
  <si>
    <t>059287</t>
  </si>
  <si>
    <t>059303</t>
  </si>
  <si>
    <t>059337</t>
  </si>
  <si>
    <t>059345</t>
  </si>
  <si>
    <t>059360</t>
  </si>
  <si>
    <t>059378</t>
  </si>
  <si>
    <t>059386</t>
  </si>
  <si>
    <t>059394</t>
  </si>
  <si>
    <t>059428</t>
  </si>
  <si>
    <t>059436</t>
  </si>
  <si>
    <t>059444</t>
  </si>
  <si>
    <t>059451</t>
  </si>
  <si>
    <t>059535</t>
  </si>
  <si>
    <t>059592</t>
  </si>
  <si>
    <t>059626</t>
  </si>
  <si>
    <t>059634</t>
  </si>
  <si>
    <t>059667</t>
  </si>
  <si>
    <t>059691</t>
  </si>
  <si>
    <t>059717</t>
  </si>
  <si>
    <t>059733</t>
  </si>
  <si>
    <t>059790</t>
  </si>
  <si>
    <t>059816</t>
  </si>
  <si>
    <t>059865</t>
  </si>
  <si>
    <t>059881</t>
  </si>
  <si>
    <t>059956</t>
  </si>
  <si>
    <t>059964</t>
  </si>
  <si>
    <t>059980</t>
  </si>
  <si>
    <t>060004</t>
  </si>
  <si>
    <t>060012</t>
  </si>
  <si>
    <t>060020</t>
  </si>
  <si>
    <t>060095</t>
  </si>
  <si>
    <t>060152</t>
  </si>
  <si>
    <t>060301</t>
  </si>
  <si>
    <t>060327</t>
  </si>
  <si>
    <t>060335</t>
  </si>
  <si>
    <t>060343</t>
  </si>
  <si>
    <t>060368</t>
  </si>
  <si>
    <t>060384</t>
  </si>
  <si>
    <t>060392</t>
  </si>
  <si>
    <t>060426</t>
  </si>
  <si>
    <t>060434</t>
  </si>
  <si>
    <t>060491</t>
  </si>
  <si>
    <t>060509</t>
  </si>
  <si>
    <t>060533</t>
  </si>
  <si>
    <t>060541</t>
  </si>
  <si>
    <t>060574</t>
  </si>
  <si>
    <t>060582</t>
  </si>
  <si>
    <t>060590</t>
  </si>
  <si>
    <t>060624</t>
  </si>
  <si>
    <t>060640</t>
  </si>
  <si>
    <t>060657</t>
  </si>
  <si>
    <t>060723</t>
  </si>
  <si>
    <t>060764</t>
  </si>
  <si>
    <t>060806</t>
  </si>
  <si>
    <t>060848</t>
  </si>
  <si>
    <t>060863</t>
  </si>
  <si>
    <t>060889</t>
  </si>
  <si>
    <t>060905</t>
  </si>
  <si>
    <t>060921</t>
  </si>
  <si>
    <t>060947</t>
  </si>
  <si>
    <t>060954</t>
  </si>
  <si>
    <t>060962</t>
  </si>
  <si>
    <t>062463</t>
  </si>
  <si>
    <t>062471</t>
  </si>
  <si>
    <t>062489</t>
  </si>
  <si>
    <t>062497</t>
  </si>
  <si>
    <t>062521</t>
  </si>
  <si>
    <t>062604</t>
  </si>
  <si>
    <t>062612</t>
  </si>
  <si>
    <t>062620</t>
  </si>
  <si>
    <t>064394</t>
  </si>
  <si>
    <t>064402</t>
  </si>
  <si>
    <t>064915</t>
  </si>
  <si>
    <t>064923</t>
  </si>
  <si>
    <t>064931</t>
  </si>
  <si>
    <t>065003</t>
  </si>
  <si>
    <t>065722</t>
  </si>
  <si>
    <t>065730</t>
  </si>
  <si>
    <t>065755</t>
  </si>
  <si>
    <t>066555</t>
  </si>
  <si>
    <t>067447</t>
  </si>
  <si>
    <t>067538</t>
  </si>
  <si>
    <t>067546</t>
  </si>
  <si>
    <t>067603</t>
  </si>
  <si>
    <t>067611</t>
  </si>
  <si>
    <t>067629</t>
  </si>
  <si>
    <t>067637</t>
  </si>
  <si>
    <t>068031</t>
  </si>
  <si>
    <t>068056</t>
  </si>
  <si>
    <t>068189</t>
  </si>
  <si>
    <t>068205</t>
  </si>
  <si>
    <t>068338</t>
  </si>
  <si>
    <t>068403</t>
  </si>
  <si>
    <t>069906</t>
  </si>
  <si>
    <t>069914</t>
  </si>
  <si>
    <t>070136</t>
  </si>
  <si>
    <t>070151</t>
  </si>
  <si>
    <t>070243</t>
  </si>
  <si>
    <t>070250</t>
  </si>
  <si>
    <t>070276</t>
  </si>
  <si>
    <t>070409</t>
  </si>
  <si>
    <t>070656</t>
  </si>
  <si>
    <t>070664</t>
  </si>
  <si>
    <t>070748</t>
  </si>
  <si>
    <t>070771</t>
  </si>
  <si>
    <t>070789</t>
  </si>
  <si>
    <t>070912</t>
  </si>
  <si>
    <t>070961</t>
  </si>
  <si>
    <t>070979</t>
  </si>
  <si>
    <t>071001</t>
  </si>
  <si>
    <t>071571</t>
  </si>
  <si>
    <t>081851</t>
  </si>
  <si>
    <t>083295</t>
  </si>
  <si>
    <t>083923</t>
  </si>
  <si>
    <t>084202</t>
  </si>
  <si>
    <t>085688</t>
  </si>
  <si>
    <t>086033</t>
  </si>
  <si>
    <t>086389</t>
  </si>
  <si>
    <t>086520</t>
  </si>
  <si>
    <t>086546</t>
  </si>
  <si>
    <t>086678</t>
  </si>
  <si>
    <t>087809</t>
  </si>
  <si>
    <t>088062</t>
  </si>
  <si>
    <t>088070</t>
  </si>
  <si>
    <t>088104</t>
  </si>
  <si>
    <t>088112</t>
  </si>
  <si>
    <t>088377</t>
  </si>
  <si>
    <t>089409</t>
  </si>
  <si>
    <t>089722</t>
  </si>
  <si>
    <t>089979</t>
  </si>
  <si>
    <t>090209</t>
  </si>
  <si>
    <t>090233</t>
  </si>
  <si>
    <t>090274</t>
  </si>
  <si>
    <t>090290</t>
  </si>
  <si>
    <t>090456</t>
  </si>
  <si>
    <t>090464</t>
  </si>
  <si>
    <t>090472</t>
  </si>
  <si>
    <t>090746</t>
  </si>
  <si>
    <t>091314</t>
  </si>
  <si>
    <t>091777</t>
  </si>
  <si>
    <t>092247</t>
  </si>
  <si>
    <t>093021</t>
  </si>
  <si>
    <t>093039</t>
  </si>
  <si>
    <t>093757</t>
  </si>
  <si>
    <t>093864</t>
  </si>
  <si>
    <t>094250</t>
  </si>
  <si>
    <t>094268</t>
  </si>
  <si>
    <t>094490</t>
  </si>
  <si>
    <t>094565</t>
  </si>
  <si>
    <t>094946</t>
  </si>
  <si>
    <t>095158</t>
  </si>
  <si>
    <t>095166</t>
  </si>
  <si>
    <t>095364</t>
  </si>
  <si>
    <t>095711</t>
  </si>
  <si>
    <t>096156</t>
  </si>
  <si>
    <t>096164</t>
  </si>
  <si>
    <t>096172</t>
  </si>
  <si>
    <t>096263</t>
  </si>
  <si>
    <t>096289</t>
  </si>
  <si>
    <t>096297</t>
  </si>
  <si>
    <t>096347</t>
  </si>
  <si>
    <t>096693</t>
  </si>
  <si>
    <t>096719</t>
  </si>
  <si>
    <t>096909</t>
  </si>
  <si>
    <t>096966</t>
  </si>
  <si>
    <t>096974</t>
  </si>
  <si>
    <t>097279</t>
  </si>
  <si>
    <t>097527</t>
  </si>
  <si>
    <t>097683</t>
  </si>
  <si>
    <t>097923</t>
  </si>
  <si>
    <t>097931</t>
  </si>
  <si>
    <t>098525</t>
  </si>
  <si>
    <t>098533</t>
  </si>
  <si>
    <t>110031</t>
  </si>
  <si>
    <t>110403</t>
  </si>
  <si>
    <t>110411</t>
  </si>
  <si>
    <t>110619</t>
  </si>
  <si>
    <t>110684</t>
  </si>
  <si>
    <t>110692</t>
  </si>
  <si>
    <t>111898</t>
  </si>
  <si>
    <t>112110</t>
  </si>
  <si>
    <t>112227</t>
  </si>
  <si>
    <t>112490</t>
  </si>
  <si>
    <t>112508</t>
  </si>
  <si>
    <t>112516</t>
  </si>
  <si>
    <t>112680</t>
  </si>
  <si>
    <t>113050</t>
  </si>
  <si>
    <t>113522</t>
  </si>
  <si>
    <t>114751</t>
  </si>
  <si>
    <t>114777</t>
  </si>
  <si>
    <t>115535</t>
  </si>
  <si>
    <t>116616</t>
  </si>
  <si>
    <t>116624</t>
  </si>
  <si>
    <t>118216</t>
  </si>
  <si>
    <t>119313</t>
  </si>
  <si>
    <t>119339</t>
  </si>
  <si>
    <t>119917</t>
  </si>
  <si>
    <t>119990</t>
  </si>
  <si>
    <t>120675</t>
  </si>
  <si>
    <t>120865</t>
  </si>
  <si>
    <t>121053</t>
  </si>
  <si>
    <t>121277</t>
  </si>
  <si>
    <t>121491</t>
  </si>
  <si>
    <t>122457</t>
  </si>
  <si>
    <t>122465</t>
  </si>
  <si>
    <t>122473</t>
  </si>
  <si>
    <t>122481</t>
  </si>
  <si>
    <t>122697</t>
  </si>
  <si>
    <t>122879</t>
  </si>
  <si>
    <t>123109</t>
  </si>
  <si>
    <t>123133</t>
  </si>
  <si>
    <t>123356</t>
  </si>
  <si>
    <t>123950</t>
  </si>
  <si>
    <t>124883</t>
  </si>
  <si>
    <t>125013</t>
  </si>
  <si>
    <t>125260</t>
  </si>
  <si>
    <t>125278</t>
  </si>
  <si>
    <t>125310</t>
  </si>
  <si>
    <t>125997</t>
  </si>
  <si>
    <t>126144</t>
  </si>
  <si>
    <t>126417</t>
  </si>
  <si>
    <t>126599</t>
  </si>
  <si>
    <t>126615</t>
  </si>
  <si>
    <t>132282</t>
  </si>
  <si>
    <t>132316</t>
  </si>
  <si>
    <t>132373</t>
  </si>
  <si>
    <t>132399</t>
  </si>
  <si>
    <t>132456</t>
  </si>
  <si>
    <t>132498</t>
  </si>
  <si>
    <t>132506</t>
  </si>
  <si>
    <t>132530</t>
  </si>
  <si>
    <t>132571</t>
  </si>
  <si>
    <t>132597</t>
  </si>
  <si>
    <t>132621</t>
  </si>
  <si>
    <t>132647</t>
  </si>
  <si>
    <t>132662</t>
  </si>
  <si>
    <t>132688</t>
  </si>
  <si>
    <t>132696</t>
  </si>
  <si>
    <t>132704</t>
  </si>
  <si>
    <t>132712</t>
  </si>
  <si>
    <t>132829</t>
  </si>
  <si>
    <t>132837</t>
  </si>
  <si>
    <t>132878</t>
  </si>
  <si>
    <t>132928</t>
  </si>
  <si>
    <t>132936</t>
  </si>
  <si>
    <t>133025</t>
  </si>
  <si>
    <t>133033</t>
  </si>
  <si>
    <t>133041</t>
  </si>
  <si>
    <t>133082</t>
  </si>
  <si>
    <t>133090</t>
  </si>
  <si>
    <t>133116</t>
  </si>
  <si>
    <t>133132</t>
  </si>
  <si>
    <t>133140</t>
  </si>
  <si>
    <t>133165</t>
  </si>
  <si>
    <t>133207</t>
  </si>
  <si>
    <t>134304</t>
  </si>
  <si>
    <t>134312</t>
  </si>
  <si>
    <t>134338</t>
  </si>
  <si>
    <t>134353</t>
  </si>
  <si>
    <t>134387</t>
  </si>
  <si>
    <t>134429</t>
  </si>
  <si>
    <t>134437</t>
  </si>
  <si>
    <t>134460</t>
  </si>
  <si>
    <t>134478</t>
  </si>
  <si>
    <t>134510</t>
  </si>
  <si>
    <t>134528</t>
  </si>
  <si>
    <t>134536</t>
  </si>
  <si>
    <t>134544</t>
  </si>
  <si>
    <t>134619</t>
  </si>
  <si>
    <t>134817</t>
  </si>
  <si>
    <t>138073</t>
  </si>
  <si>
    <t>143008</t>
  </si>
  <si>
    <t>143040</t>
  </si>
  <si>
    <t>143081</t>
  </si>
  <si>
    <t>143099</t>
  </si>
  <si>
    <t>143230</t>
  </si>
  <si>
    <t>143248</t>
  </si>
  <si>
    <t>FY2021: April Payment</t>
  </si>
  <si>
    <t>Payment 3 of 3</t>
  </si>
  <si>
    <t>NOVEMBER PAID AMOUNT</t>
  </si>
  <si>
    <t>FEBRUARY PAID AMOUNT</t>
  </si>
  <si>
    <t>APRIL PAID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</si>
</sst>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00000000000_);_(&quot;$&quot;* \(#,##0.0000000000000000\);_(&quot;$&quot;* &quot;-&quot;??_);_(@_)"/>
    <numFmt numFmtId="165" formatCode="_(&quot;$&quot;* #,##0.00000000000000000_);_(&quot;$&quot;* \(#,##0.00000000000000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44" fontId="0" fillId="0" borderId="0" xfId="0" applyNumberFormat="1"/>
    <xf numFmtId="43" fontId="0" fillId="0" borderId="0" xfId="43" applyFont="1"/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0" xfId="2" applyAlignment="1">
      <alignment horizontal="center"/>
    </xf>
    <xf numFmtId="0" fontId="5" fillId="0" borderId="0" xfId="6" applyAlignment="1">
      <alignment horizontal="center"/>
    </xf>
    <xf numFmtId="8" fontId="15" fillId="0" borderId="0" xfId="17" applyNumberFormat="1" applyAlignment="1">
      <alignment horizontal="center"/>
    </xf>
    <xf numFmtId="0" fontId="15" fillId="0" borderId="0" xfId="17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99" totalsRowShown="0">
  <autoFilter ref="A5:E699" xr:uid="{00000000-0009-0000-0100-000001000000}"/>
  <tableColumns count="5">
    <tableColumn id="1" xr3:uid="{00000000-0010-0000-0000-000001000000}" name=" IRN"/>
    <tableColumn id="2" xr3:uid="{00000000-0010-0000-0000-000002000000}" name=" NONPUBLIC SCHOOL"/>
    <tableColumn id="3" xr3:uid="{00000000-0010-0000-0000-000003000000}" name="FUNDED ADM TOTAL"/>
    <tableColumn id="4" xr3:uid="{00000000-0010-0000-0000-000004000000}" name=" ADMIN COST MAX REIMBURSEMENT" dataCellStyle="Currency"/>
    <tableColumn id="5" xr3:uid="{00000000-0010-0000-0000-000005000000}" name="NOV PAID AMOUNT" dataCellStyle="Currency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05DAE9-29C3-4161-A7E9-56D997FF0BDA}" name="Table13" displayName="Table13" ref="A5:F699" totalsRowShown="0">
  <autoFilter ref="A5:F699" xr:uid="{84EF0197-FCD9-4B92-9573-BA4142D2F37F}"/>
  <tableColumns count="6">
    <tableColumn id="1" xr3:uid="{4B150A68-61F8-45F6-A609-D0C590028A64}" name=" IRN"/>
    <tableColumn id="2" xr3:uid="{860CFDC8-8BC2-4A84-8028-07C2B418FB70}" name=" NONPUBLIC SCHOOL"/>
    <tableColumn id="3" xr3:uid="{3DC3A3C3-D295-40EB-95C3-B647E97263A2}" name="FUNDED ADM TOTAL"/>
    <tableColumn id="4" xr3:uid="{0743C47D-B222-489F-AAEB-8A24EDDB11E1}" name=" ADMIN COST MAX REIMBURSEMENT (recalculated)" dataDxfId="7" totalsRowDxfId="6" dataCellStyle="Currency" totalsRowCellStyle="Currency"/>
    <tableColumn id="5" xr3:uid="{BADADA2A-B0E3-4ABD-AD6D-796C0654DEB5}" name="NOV PAID AMOUNT" totalsRowDxfId="5" dataCellStyle="Currency" totalsRowCellStyle="Currency"/>
    <tableColumn id="6" xr3:uid="{C0B84EA3-6C3F-42F3-AA94-005BDDA43879}" name="FEB PAID AMOUNT" totalsRowDxfId="4" dataCellStyle="Currency" totalsRowCellStyle="Currency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7CCC75-31FD-45E1-873A-5CEF8947F6D0}" name="Table134" displayName="Table134" ref="A5:G699" totalsRowShown="0">
  <autoFilter ref="A5:G699" xr:uid="{9F00E8EB-AFD1-429C-9E22-E49ABC5ED4AB}"/>
  <tableColumns count="7">
    <tableColumn id="1" xr3:uid="{6AC52658-34E8-44E6-B595-5CFE3C789416}" name=" IRN"/>
    <tableColumn id="2" xr3:uid="{B0A806D6-5956-4D36-B99B-AA03E3550371}" name=" NONPUBLIC SCHOOL"/>
    <tableColumn id="3" xr3:uid="{6FE6447C-144C-4E24-804E-5A8163EDAF8F}" name="FUNDED ADM TOTAL"/>
    <tableColumn id="4" xr3:uid="{79ADEDD3-36F1-4BE0-BDDB-562EA00A305E}" name=" ADMIN COST MAX REIMBURSEMENT (recalculated)" dataDxfId="3" totalsRowDxfId="2" dataCellStyle="Currency" totalsRowCellStyle="Currency"/>
    <tableColumn id="5" xr3:uid="{8F05E199-184E-4CC0-8E74-87CBEA4D6313}" name="NOVEMBER PAID AMOUNT" totalsRowDxfId="1" dataCellStyle="Currency" totalsRowCellStyle="Currency"/>
    <tableColumn id="6" xr3:uid="{B5E67F03-1F73-456B-854D-6F84F11DFBC9}" name="FEBRUARY PAID AMOUNT" totalsRowDxfId="0" dataCellStyle="Currency" totalsRowCellStyle="Currency"/>
    <tableColumn id="7" xr3:uid="{88D2432E-6657-4B94-ACDF-D0E8D0AC71A3}" name="APRIL PAID AMOUNT" dataCellStyle="Currency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9"/>
  <sheetViews>
    <sheetView workbookViewId="0">
      <selection activeCell="B5" sqref="B5"/>
    </sheetView>
  </sheetViews>
  <sheetFormatPr defaultRowHeight="15" x14ac:dyDescent="0.25"/>
  <cols>
    <col min="1" max="1" width="7" bestFit="1" customWidth="1"/>
    <col min="2" max="2" width="59.7109375" bestFit="1" customWidth="1"/>
    <col min="3" max="3" width="21.140625" customWidth="1"/>
    <col min="4" max="4" width="35" customWidth="1"/>
    <col min="5" max="5" width="29.7109375" bestFit="1" customWidth="1"/>
  </cols>
  <sheetData>
    <row r="1" spans="1:5" ht="23.25" x14ac:dyDescent="0.35">
      <c r="A1" s="8" t="s">
        <v>583</v>
      </c>
      <c r="B1" s="8"/>
      <c r="C1" s="8"/>
      <c r="D1" s="8"/>
      <c r="E1" s="8"/>
    </row>
    <row r="2" spans="1:5" x14ac:dyDescent="0.25">
      <c r="A2" s="9" t="s">
        <v>586</v>
      </c>
      <c r="B2" s="9"/>
      <c r="C2" s="9"/>
      <c r="D2" s="9"/>
      <c r="E2" s="9"/>
    </row>
    <row r="3" spans="1:5" x14ac:dyDescent="0.25">
      <c r="A3" s="9" t="s">
        <v>584</v>
      </c>
      <c r="B3" s="9"/>
      <c r="C3" s="9"/>
      <c r="D3" s="9"/>
      <c r="E3" s="9"/>
    </row>
    <row r="4" spans="1:5" x14ac:dyDescent="0.25">
      <c r="A4" s="10" t="s">
        <v>591</v>
      </c>
      <c r="B4" s="11"/>
      <c r="C4" s="11"/>
      <c r="D4" s="11"/>
      <c r="E4" s="11"/>
    </row>
    <row r="5" spans="1:5" x14ac:dyDescent="0.25">
      <c r="A5" t="s">
        <v>0</v>
      </c>
      <c r="B5" t="s">
        <v>1</v>
      </c>
      <c r="C5" t="s">
        <v>2</v>
      </c>
      <c r="D5" t="s">
        <v>3</v>
      </c>
      <c r="E5" t="s">
        <v>585</v>
      </c>
    </row>
    <row r="6" spans="1:5" x14ac:dyDescent="0.25">
      <c r="A6" t="str">
        <f>"000176"</f>
        <v>000176</v>
      </c>
      <c r="B6" t="s">
        <v>4</v>
      </c>
      <c r="C6">
        <v>198</v>
      </c>
      <c r="D6" s="1">
        <v>81523.61</v>
      </c>
      <c r="E6" s="1">
        <v>26902.79</v>
      </c>
    </row>
    <row r="7" spans="1:5" x14ac:dyDescent="0.25">
      <c r="A7" t="str">
        <f>"000204"</f>
        <v>000204</v>
      </c>
      <c r="B7" t="s">
        <v>5</v>
      </c>
      <c r="C7">
        <v>40</v>
      </c>
      <c r="D7" s="1">
        <v>16469.419999999998</v>
      </c>
      <c r="E7" s="1">
        <v>5434.91</v>
      </c>
    </row>
    <row r="8" spans="1:5" x14ac:dyDescent="0.25">
      <c r="A8" t="str">
        <f>"000468"</f>
        <v>000468</v>
      </c>
      <c r="B8" t="s">
        <v>6</v>
      </c>
      <c r="C8">
        <v>159</v>
      </c>
      <c r="D8" s="1">
        <v>65465.93</v>
      </c>
      <c r="E8" s="1">
        <v>21603.759999999998</v>
      </c>
    </row>
    <row r="9" spans="1:5" x14ac:dyDescent="0.25">
      <c r="A9" t="str">
        <f>"000476"</f>
        <v>000476</v>
      </c>
      <c r="B9" t="s">
        <v>7</v>
      </c>
      <c r="C9">
        <v>382</v>
      </c>
      <c r="D9" s="1">
        <v>157282.93</v>
      </c>
      <c r="E9" s="1">
        <v>51903.37</v>
      </c>
    </row>
    <row r="10" spans="1:5" x14ac:dyDescent="0.25">
      <c r="A10" t="str">
        <f>"000479"</f>
        <v>000479</v>
      </c>
      <c r="B10" t="s">
        <v>8</v>
      </c>
      <c r="C10">
        <v>25</v>
      </c>
      <c r="D10" s="1">
        <v>10293.39</v>
      </c>
      <c r="E10" s="1">
        <v>3396.82</v>
      </c>
    </row>
    <row r="11" spans="1:5" x14ac:dyDescent="0.25">
      <c r="A11" t="str">
        <f>"000551"</f>
        <v>000551</v>
      </c>
      <c r="B11" t="s">
        <v>9</v>
      </c>
      <c r="C11">
        <v>409</v>
      </c>
      <c r="D11" s="1">
        <v>168399.79</v>
      </c>
      <c r="E11" s="1">
        <v>55571.93</v>
      </c>
    </row>
    <row r="12" spans="1:5" x14ac:dyDescent="0.25">
      <c r="A12" t="str">
        <f>"000601"</f>
        <v>000601</v>
      </c>
      <c r="B12" t="s">
        <v>10</v>
      </c>
      <c r="C12">
        <v>241</v>
      </c>
      <c r="D12" s="1">
        <v>99228.24</v>
      </c>
      <c r="E12" s="1">
        <v>32745.32</v>
      </c>
    </row>
    <row r="13" spans="1:5" x14ac:dyDescent="0.25">
      <c r="A13" t="str">
        <f>"000660"</f>
        <v>000660</v>
      </c>
      <c r="B13" t="s">
        <v>11</v>
      </c>
      <c r="C13">
        <v>90</v>
      </c>
      <c r="D13" s="1">
        <v>37056.19</v>
      </c>
      <c r="E13" s="1">
        <v>12228.54</v>
      </c>
    </row>
    <row r="14" spans="1:5" x14ac:dyDescent="0.25">
      <c r="A14" t="str">
        <f>"008019"</f>
        <v>008019</v>
      </c>
      <c r="B14" t="s">
        <v>12</v>
      </c>
      <c r="C14">
        <v>216</v>
      </c>
      <c r="D14" s="1">
        <v>88934.85</v>
      </c>
      <c r="E14" s="1">
        <v>29348.5</v>
      </c>
    </row>
    <row r="15" spans="1:5" x14ac:dyDescent="0.25">
      <c r="A15" t="str">
        <f>"008070"</f>
        <v>008070</v>
      </c>
      <c r="B15" t="s">
        <v>13</v>
      </c>
      <c r="C15">
        <v>27</v>
      </c>
      <c r="D15" s="1">
        <v>11116.86</v>
      </c>
      <c r="E15" s="1">
        <v>3668.56</v>
      </c>
    </row>
    <row r="16" spans="1:5" x14ac:dyDescent="0.25">
      <c r="A16" t="str">
        <f>"008071"</f>
        <v>008071</v>
      </c>
      <c r="B16" t="s">
        <v>14</v>
      </c>
      <c r="C16">
        <v>233</v>
      </c>
      <c r="D16" s="1">
        <v>95934.35</v>
      </c>
      <c r="E16" s="1">
        <v>31658.34</v>
      </c>
    </row>
    <row r="17" spans="1:5" x14ac:dyDescent="0.25">
      <c r="A17" t="str">
        <f>"008096"</f>
        <v>008096</v>
      </c>
      <c r="B17" t="s">
        <v>15</v>
      </c>
      <c r="C17">
        <v>187</v>
      </c>
      <c r="D17" s="1">
        <v>76994.52</v>
      </c>
      <c r="E17" s="1">
        <v>25408.19</v>
      </c>
    </row>
    <row r="18" spans="1:5" x14ac:dyDescent="0.25">
      <c r="A18" t="str">
        <f>"008163"</f>
        <v>008163</v>
      </c>
      <c r="B18" t="s">
        <v>16</v>
      </c>
      <c r="C18">
        <v>83</v>
      </c>
      <c r="D18" s="1">
        <v>34174.04</v>
      </c>
      <c r="E18" s="1">
        <v>11277.43</v>
      </c>
    </row>
    <row r="19" spans="1:5" x14ac:dyDescent="0.25">
      <c r="A19" t="str">
        <f>"008246"</f>
        <v>008246</v>
      </c>
      <c r="B19" t="s">
        <v>17</v>
      </c>
      <c r="C19">
        <v>108</v>
      </c>
      <c r="D19" s="1">
        <v>44467.43</v>
      </c>
      <c r="E19" s="1">
        <v>14674.25</v>
      </c>
    </row>
    <row r="20" spans="1:5" x14ac:dyDescent="0.25">
      <c r="A20" t="str">
        <f>"008972"</f>
        <v>008972</v>
      </c>
      <c r="B20" t="s">
        <v>18</v>
      </c>
      <c r="C20">
        <v>12</v>
      </c>
      <c r="D20" s="1">
        <v>4940.83</v>
      </c>
      <c r="E20" s="1">
        <v>1630.47</v>
      </c>
    </row>
    <row r="21" spans="1:5" x14ac:dyDescent="0.25">
      <c r="A21" t="str">
        <f>"008973"</f>
        <v>008973</v>
      </c>
      <c r="B21" t="s">
        <v>19</v>
      </c>
      <c r="C21">
        <v>34</v>
      </c>
      <c r="D21" s="1">
        <v>10150.34</v>
      </c>
      <c r="E21" s="1">
        <v>3349.61</v>
      </c>
    </row>
    <row r="22" spans="1:5" x14ac:dyDescent="0.25">
      <c r="A22" t="str">
        <f>"009124"</f>
        <v>009124</v>
      </c>
      <c r="B22" t="s">
        <v>20</v>
      </c>
      <c r="C22">
        <v>25</v>
      </c>
      <c r="D22" s="1">
        <v>10173.370000000001</v>
      </c>
      <c r="E22" s="1">
        <v>3357.21</v>
      </c>
    </row>
    <row r="23" spans="1:5" x14ac:dyDescent="0.25">
      <c r="A23" t="str">
        <f>"009270"</f>
        <v>009270</v>
      </c>
      <c r="B23" t="s">
        <v>21</v>
      </c>
      <c r="C23">
        <v>242</v>
      </c>
      <c r="D23" s="1">
        <v>99639.97</v>
      </c>
      <c r="E23" s="1">
        <v>32881.19</v>
      </c>
    </row>
    <row r="24" spans="1:5" x14ac:dyDescent="0.25">
      <c r="A24" t="str">
        <f>"009374"</f>
        <v>009374</v>
      </c>
      <c r="B24" t="s">
        <v>22</v>
      </c>
      <c r="C24">
        <v>27</v>
      </c>
      <c r="D24" s="1">
        <v>11116.86</v>
      </c>
      <c r="E24" s="1">
        <v>3668.56</v>
      </c>
    </row>
    <row r="25" spans="1:5" x14ac:dyDescent="0.25">
      <c r="A25" t="str">
        <f>"009435"</f>
        <v>009435</v>
      </c>
      <c r="B25" t="s">
        <v>23</v>
      </c>
      <c r="C25">
        <v>40</v>
      </c>
      <c r="D25" s="1">
        <v>16469.419999999998</v>
      </c>
      <c r="E25" s="1">
        <v>5434.91</v>
      </c>
    </row>
    <row r="26" spans="1:5" x14ac:dyDescent="0.25">
      <c r="A26" t="str">
        <f>"009443"</f>
        <v>009443</v>
      </c>
      <c r="B26" t="s">
        <v>24</v>
      </c>
      <c r="C26">
        <v>111</v>
      </c>
      <c r="D26" s="1">
        <v>45702.63</v>
      </c>
      <c r="E26" s="1">
        <v>15081.87</v>
      </c>
    </row>
    <row r="27" spans="1:5" x14ac:dyDescent="0.25">
      <c r="A27" t="str">
        <f>"009453"</f>
        <v>009453</v>
      </c>
      <c r="B27" t="s">
        <v>25</v>
      </c>
      <c r="C27">
        <v>151</v>
      </c>
      <c r="D27" s="1">
        <v>62172.05</v>
      </c>
      <c r="E27" s="1">
        <v>20516.78</v>
      </c>
    </row>
    <row r="28" spans="1:5" x14ac:dyDescent="0.25">
      <c r="A28" t="str">
        <f>"009467"</f>
        <v>009467</v>
      </c>
      <c r="B28" t="s">
        <v>26</v>
      </c>
      <c r="C28">
        <v>299</v>
      </c>
      <c r="D28" s="1">
        <v>113725.22</v>
      </c>
      <c r="E28" s="1">
        <v>37529.32</v>
      </c>
    </row>
    <row r="29" spans="1:5" x14ac:dyDescent="0.25">
      <c r="A29" t="str">
        <f>"009484"</f>
        <v>009484</v>
      </c>
      <c r="B29" t="s">
        <v>27</v>
      </c>
      <c r="C29">
        <v>108</v>
      </c>
      <c r="D29" s="1">
        <v>44467.43</v>
      </c>
      <c r="E29" s="1">
        <v>14674.25</v>
      </c>
    </row>
    <row r="30" spans="1:5" x14ac:dyDescent="0.25">
      <c r="A30" t="str">
        <f>"009485"</f>
        <v>009485</v>
      </c>
      <c r="B30" t="s">
        <v>28</v>
      </c>
      <c r="C30">
        <v>169</v>
      </c>
      <c r="D30" s="1">
        <v>69583.289999999994</v>
      </c>
      <c r="E30" s="1">
        <v>22962.49</v>
      </c>
    </row>
    <row r="31" spans="1:5" x14ac:dyDescent="0.25">
      <c r="A31" t="str">
        <f>"010187"</f>
        <v>010187</v>
      </c>
      <c r="B31" t="s">
        <v>30</v>
      </c>
      <c r="C31">
        <v>98</v>
      </c>
      <c r="D31" s="1">
        <v>40350.07</v>
      </c>
      <c r="E31" s="1">
        <v>13315.52</v>
      </c>
    </row>
    <row r="32" spans="1:5" x14ac:dyDescent="0.25">
      <c r="A32" t="str">
        <f>"010203"</f>
        <v>010203</v>
      </c>
      <c r="B32" t="s">
        <v>31</v>
      </c>
      <c r="C32">
        <v>23</v>
      </c>
      <c r="D32" s="1">
        <v>9469.91</v>
      </c>
      <c r="E32" s="1">
        <v>3125.07</v>
      </c>
    </row>
    <row r="33" spans="1:5" x14ac:dyDescent="0.25">
      <c r="A33" t="str">
        <f>"010210"</f>
        <v>010210</v>
      </c>
      <c r="B33" t="s">
        <v>32</v>
      </c>
      <c r="C33">
        <v>128</v>
      </c>
      <c r="D33" s="1">
        <v>52702.13</v>
      </c>
      <c r="E33" s="1">
        <v>17391.7</v>
      </c>
    </row>
    <row r="34" spans="1:5" x14ac:dyDescent="0.25">
      <c r="A34" t="str">
        <f>"010275"</f>
        <v>010275</v>
      </c>
      <c r="B34" t="s">
        <v>33</v>
      </c>
      <c r="C34">
        <v>245</v>
      </c>
      <c r="D34" s="1">
        <v>85959.82</v>
      </c>
      <c r="E34" s="1">
        <v>28366.74</v>
      </c>
    </row>
    <row r="35" spans="1:5" x14ac:dyDescent="0.25">
      <c r="A35" t="str">
        <f>"010608"</f>
        <v>010608</v>
      </c>
      <c r="B35" t="s">
        <v>34</v>
      </c>
      <c r="C35">
        <v>207</v>
      </c>
      <c r="D35" s="1">
        <v>85229.23</v>
      </c>
      <c r="E35" s="1">
        <v>28125.65</v>
      </c>
    </row>
    <row r="36" spans="1:5" x14ac:dyDescent="0.25">
      <c r="A36" t="str">
        <f>"011374"</f>
        <v>011374</v>
      </c>
      <c r="B36" t="s">
        <v>35</v>
      </c>
      <c r="C36">
        <v>40</v>
      </c>
      <c r="D36" s="1">
        <v>16469.419999999998</v>
      </c>
      <c r="E36" s="1">
        <v>5434.91</v>
      </c>
    </row>
    <row r="37" spans="1:5" x14ac:dyDescent="0.25">
      <c r="A37" t="str">
        <f>"011492"</f>
        <v>011492</v>
      </c>
      <c r="B37" t="s">
        <v>36</v>
      </c>
      <c r="C37">
        <v>178</v>
      </c>
      <c r="D37" s="1">
        <v>73288.91</v>
      </c>
      <c r="E37" s="1">
        <v>24185.34</v>
      </c>
    </row>
    <row r="38" spans="1:5" x14ac:dyDescent="0.25">
      <c r="A38" t="str">
        <f>"011576"</f>
        <v>011576</v>
      </c>
      <c r="B38" t="s">
        <v>37</v>
      </c>
      <c r="C38">
        <v>281</v>
      </c>
      <c r="D38" s="1">
        <v>115697.65</v>
      </c>
      <c r="E38" s="1">
        <v>38180.22</v>
      </c>
    </row>
    <row r="39" spans="1:5" x14ac:dyDescent="0.25">
      <c r="A39" t="str">
        <f>"011933"</f>
        <v>011933</v>
      </c>
      <c r="B39" t="s">
        <v>38</v>
      </c>
      <c r="C39">
        <v>77</v>
      </c>
      <c r="D39" s="1">
        <v>31703.63</v>
      </c>
      <c r="E39" s="1">
        <v>10462.200000000001</v>
      </c>
    </row>
    <row r="40" spans="1:5" x14ac:dyDescent="0.25">
      <c r="A40" t="str">
        <f>"012008"</f>
        <v>012008</v>
      </c>
      <c r="B40" t="s">
        <v>39</v>
      </c>
      <c r="C40">
        <v>14</v>
      </c>
      <c r="D40" s="1">
        <v>5764.3</v>
      </c>
      <c r="E40" s="1">
        <v>1902.22</v>
      </c>
    </row>
    <row r="41" spans="1:5" x14ac:dyDescent="0.25">
      <c r="A41" t="str">
        <f>"012508"</f>
        <v>012508</v>
      </c>
      <c r="B41" t="s">
        <v>40</v>
      </c>
      <c r="C41">
        <v>301</v>
      </c>
      <c r="D41" s="1">
        <v>123932.36</v>
      </c>
      <c r="E41" s="1">
        <v>40897.68</v>
      </c>
    </row>
    <row r="42" spans="1:5" x14ac:dyDescent="0.25">
      <c r="A42" t="str">
        <f>"012522"</f>
        <v>012522</v>
      </c>
      <c r="B42" t="s">
        <v>41</v>
      </c>
      <c r="C42">
        <v>22</v>
      </c>
      <c r="D42" s="1">
        <v>9058.18</v>
      </c>
      <c r="E42" s="1">
        <v>2989.2</v>
      </c>
    </row>
    <row r="43" spans="1:5" x14ac:dyDescent="0.25">
      <c r="A43" t="str">
        <f>"012900"</f>
        <v>012900</v>
      </c>
      <c r="B43" t="s">
        <v>42</v>
      </c>
      <c r="C43">
        <v>44</v>
      </c>
      <c r="D43" s="1">
        <v>18116.36</v>
      </c>
      <c r="E43" s="1">
        <v>5978.4</v>
      </c>
    </row>
    <row r="44" spans="1:5" x14ac:dyDescent="0.25">
      <c r="A44" t="str">
        <f>"012974"</f>
        <v>012974</v>
      </c>
      <c r="B44" t="s">
        <v>43</v>
      </c>
      <c r="C44">
        <v>78</v>
      </c>
      <c r="D44" s="1">
        <v>32115.360000000001</v>
      </c>
      <c r="E44" s="1">
        <v>10598.07</v>
      </c>
    </row>
    <row r="45" spans="1:5" x14ac:dyDescent="0.25">
      <c r="A45" t="str">
        <f>"012975"</f>
        <v>012975</v>
      </c>
      <c r="B45" t="s">
        <v>44</v>
      </c>
      <c r="C45">
        <v>55</v>
      </c>
      <c r="D45" s="1">
        <v>22645.45</v>
      </c>
      <c r="E45" s="1">
        <v>7473</v>
      </c>
    </row>
    <row r="46" spans="1:5" x14ac:dyDescent="0.25">
      <c r="A46" t="str">
        <f>"013208"</f>
        <v>013208</v>
      </c>
      <c r="B46" t="s">
        <v>18</v>
      </c>
      <c r="C46">
        <v>37</v>
      </c>
      <c r="D46" s="1">
        <v>13159.08</v>
      </c>
      <c r="E46" s="1">
        <v>4342.5</v>
      </c>
    </row>
    <row r="47" spans="1:5" x14ac:dyDescent="0.25">
      <c r="A47" t="str">
        <f>"013209"</f>
        <v>013209</v>
      </c>
      <c r="B47" t="s">
        <v>45</v>
      </c>
      <c r="C47">
        <v>241</v>
      </c>
      <c r="D47" s="1">
        <v>96092.49</v>
      </c>
      <c r="E47" s="1">
        <v>31710.52</v>
      </c>
    </row>
    <row r="48" spans="1:5" x14ac:dyDescent="0.25">
      <c r="A48" t="str">
        <f>"013257"</f>
        <v>013257</v>
      </c>
      <c r="B48" t="s">
        <v>46</v>
      </c>
      <c r="C48">
        <v>25</v>
      </c>
      <c r="D48" s="1">
        <v>10293.39</v>
      </c>
      <c r="E48" s="1">
        <v>3396.82</v>
      </c>
    </row>
    <row r="49" spans="1:5" x14ac:dyDescent="0.25">
      <c r="A49" t="str">
        <f>"013258"</f>
        <v>013258</v>
      </c>
      <c r="B49" t="s">
        <v>47</v>
      </c>
      <c r="C49">
        <v>68</v>
      </c>
      <c r="D49" s="1">
        <v>27998.01</v>
      </c>
      <c r="E49" s="1">
        <v>9239.34</v>
      </c>
    </row>
    <row r="50" spans="1:5" x14ac:dyDescent="0.25">
      <c r="A50" t="str">
        <f>"013835"</f>
        <v>013835</v>
      </c>
      <c r="B50" t="s">
        <v>48</v>
      </c>
      <c r="C50">
        <v>102</v>
      </c>
      <c r="D50" s="1">
        <v>3000.31</v>
      </c>
      <c r="E50" s="1">
        <v>990.1</v>
      </c>
    </row>
    <row r="51" spans="1:5" x14ac:dyDescent="0.25">
      <c r="A51" t="str">
        <f>"014040"</f>
        <v>014040</v>
      </c>
      <c r="B51" t="s">
        <v>49</v>
      </c>
      <c r="C51">
        <v>407</v>
      </c>
      <c r="D51" s="1">
        <v>167576.32000000001</v>
      </c>
      <c r="E51" s="1">
        <v>55300.19</v>
      </c>
    </row>
    <row r="52" spans="1:5" x14ac:dyDescent="0.25">
      <c r="A52" t="str">
        <f>"014110"</f>
        <v>014110</v>
      </c>
      <c r="B52" t="s">
        <v>50</v>
      </c>
      <c r="C52">
        <v>208</v>
      </c>
      <c r="D52" s="1">
        <v>85640.97</v>
      </c>
      <c r="E52" s="1">
        <v>28261.52</v>
      </c>
    </row>
    <row r="53" spans="1:5" x14ac:dyDescent="0.25">
      <c r="A53" t="str">
        <f>"014140"</f>
        <v>014140</v>
      </c>
      <c r="B53" t="s">
        <v>51</v>
      </c>
      <c r="C53">
        <v>80</v>
      </c>
      <c r="D53" s="1">
        <v>30995.94</v>
      </c>
      <c r="E53" s="1">
        <v>10228.66</v>
      </c>
    </row>
    <row r="54" spans="1:5" x14ac:dyDescent="0.25">
      <c r="A54" t="str">
        <f>"014157"</f>
        <v>014157</v>
      </c>
      <c r="B54" t="s">
        <v>52</v>
      </c>
      <c r="C54">
        <v>242</v>
      </c>
      <c r="D54" s="1">
        <v>99639.97</v>
      </c>
      <c r="E54" s="1">
        <v>32881.19</v>
      </c>
    </row>
    <row r="55" spans="1:5" x14ac:dyDescent="0.25">
      <c r="A55" t="str">
        <f>"014173"</f>
        <v>014173</v>
      </c>
      <c r="B55" t="s">
        <v>53</v>
      </c>
      <c r="C55">
        <v>37</v>
      </c>
      <c r="D55" s="1">
        <v>15234.21</v>
      </c>
      <c r="E55" s="1">
        <v>5027.29</v>
      </c>
    </row>
    <row r="56" spans="1:5" x14ac:dyDescent="0.25">
      <c r="A56" t="str">
        <f>"014785"</f>
        <v>014785</v>
      </c>
      <c r="B56" t="s">
        <v>54</v>
      </c>
      <c r="C56">
        <v>7</v>
      </c>
      <c r="D56" s="1">
        <v>2882.15</v>
      </c>
      <c r="E56" s="1">
        <v>951.11</v>
      </c>
    </row>
    <row r="57" spans="1:5" x14ac:dyDescent="0.25">
      <c r="A57" t="str">
        <f>"015179"</f>
        <v>015179</v>
      </c>
      <c r="B57" t="s">
        <v>55</v>
      </c>
      <c r="C57">
        <v>25</v>
      </c>
      <c r="D57" s="1">
        <v>9731.0300000000007</v>
      </c>
      <c r="E57" s="1">
        <v>3211.24</v>
      </c>
    </row>
    <row r="58" spans="1:5" x14ac:dyDescent="0.25">
      <c r="A58" t="str">
        <f>"015331"</f>
        <v>015331</v>
      </c>
      <c r="B58" t="s">
        <v>56</v>
      </c>
      <c r="C58">
        <v>135</v>
      </c>
      <c r="D58" s="1">
        <v>55584.28</v>
      </c>
      <c r="E58" s="1">
        <v>18342.810000000001</v>
      </c>
    </row>
    <row r="59" spans="1:5" x14ac:dyDescent="0.25">
      <c r="A59" t="str">
        <f>"015374"</f>
        <v>015374</v>
      </c>
      <c r="B59" t="s">
        <v>57</v>
      </c>
      <c r="C59">
        <v>11</v>
      </c>
      <c r="D59" s="1">
        <v>3938.26</v>
      </c>
      <c r="E59" s="1">
        <v>1299.6300000000001</v>
      </c>
    </row>
    <row r="60" spans="1:5" x14ac:dyDescent="0.25">
      <c r="A60" t="str">
        <f>"015489"</f>
        <v>015489</v>
      </c>
      <c r="B60" t="s">
        <v>58</v>
      </c>
      <c r="C60">
        <v>62</v>
      </c>
      <c r="D60" s="1">
        <v>25527.599999999999</v>
      </c>
      <c r="E60" s="1">
        <v>8424.11</v>
      </c>
    </row>
    <row r="61" spans="1:5" x14ac:dyDescent="0.25">
      <c r="A61" t="str">
        <f>"015521"</f>
        <v>015521</v>
      </c>
      <c r="B61" t="s">
        <v>59</v>
      </c>
      <c r="C61">
        <v>100</v>
      </c>
      <c r="D61" s="1">
        <v>41173.54</v>
      </c>
      <c r="E61" s="1">
        <v>13587.27</v>
      </c>
    </row>
    <row r="62" spans="1:5" x14ac:dyDescent="0.25">
      <c r="A62" t="str">
        <f>"015557"</f>
        <v>015557</v>
      </c>
      <c r="B62" t="s">
        <v>60</v>
      </c>
      <c r="C62">
        <v>20</v>
      </c>
      <c r="D62" s="1">
        <v>8234.7099999999991</v>
      </c>
      <c r="E62" s="1">
        <v>2717.45</v>
      </c>
    </row>
    <row r="63" spans="1:5" x14ac:dyDescent="0.25">
      <c r="A63" t="str">
        <f>"015696"</f>
        <v>015696</v>
      </c>
      <c r="B63" t="s">
        <v>61</v>
      </c>
      <c r="C63">
        <v>63</v>
      </c>
      <c r="D63" s="1">
        <v>24213.3</v>
      </c>
      <c r="E63" s="1">
        <v>7990.39</v>
      </c>
    </row>
    <row r="64" spans="1:5" x14ac:dyDescent="0.25">
      <c r="A64" t="str">
        <f>"016119"</f>
        <v>016119</v>
      </c>
      <c r="B64" t="s">
        <v>62</v>
      </c>
      <c r="C64">
        <v>76</v>
      </c>
      <c r="D64" s="1">
        <v>31291.89</v>
      </c>
      <c r="E64" s="1">
        <v>10326.32</v>
      </c>
    </row>
    <row r="65" spans="1:5" x14ac:dyDescent="0.25">
      <c r="A65" t="str">
        <f>"016431"</f>
        <v>016431</v>
      </c>
      <c r="B65" t="s">
        <v>63</v>
      </c>
      <c r="C65">
        <v>22</v>
      </c>
      <c r="D65" s="1">
        <v>9058.18</v>
      </c>
      <c r="E65" s="1">
        <v>2989.2</v>
      </c>
    </row>
    <row r="66" spans="1:5" x14ac:dyDescent="0.25">
      <c r="A66" t="str">
        <f>"016433"</f>
        <v>016433</v>
      </c>
      <c r="B66" t="s">
        <v>64</v>
      </c>
      <c r="C66">
        <v>46</v>
      </c>
      <c r="D66" s="1">
        <v>18939.830000000002</v>
      </c>
      <c r="E66" s="1">
        <v>6250.14</v>
      </c>
    </row>
    <row r="67" spans="1:5" x14ac:dyDescent="0.25">
      <c r="A67" t="str">
        <f>"016680"</f>
        <v>016680</v>
      </c>
      <c r="B67" t="s">
        <v>65</v>
      </c>
      <c r="C67">
        <v>91</v>
      </c>
      <c r="D67" s="1">
        <v>37467.919999999998</v>
      </c>
      <c r="E67" s="1">
        <v>12364.41</v>
      </c>
    </row>
    <row r="68" spans="1:5" x14ac:dyDescent="0.25">
      <c r="A68" t="str">
        <f>"016689"</f>
        <v>016689</v>
      </c>
      <c r="B68" t="s">
        <v>66</v>
      </c>
      <c r="C68">
        <v>23</v>
      </c>
      <c r="D68" s="1">
        <v>9469.91</v>
      </c>
      <c r="E68" s="1">
        <v>3125.07</v>
      </c>
    </row>
    <row r="69" spans="1:5" x14ac:dyDescent="0.25">
      <c r="A69" t="str">
        <f>"016974"</f>
        <v>016974</v>
      </c>
      <c r="B69" t="s">
        <v>68</v>
      </c>
      <c r="C69">
        <v>83</v>
      </c>
      <c r="D69" s="1">
        <v>34174.04</v>
      </c>
      <c r="E69" s="1">
        <v>11277.43</v>
      </c>
    </row>
    <row r="70" spans="1:5" x14ac:dyDescent="0.25">
      <c r="A70" t="str">
        <f>"016978"</f>
        <v>016978</v>
      </c>
      <c r="B70" t="s">
        <v>69</v>
      </c>
      <c r="C70">
        <v>20</v>
      </c>
      <c r="D70" s="1">
        <v>8234.7099999999991</v>
      </c>
      <c r="E70" s="1">
        <v>2717.45</v>
      </c>
    </row>
    <row r="71" spans="1:5" x14ac:dyDescent="0.25">
      <c r="A71" t="str">
        <f>"017029"</f>
        <v>017029</v>
      </c>
      <c r="B71" t="s">
        <v>70</v>
      </c>
      <c r="C71">
        <v>36</v>
      </c>
      <c r="D71" s="1">
        <v>14822.48</v>
      </c>
      <c r="E71" s="1">
        <v>4891.42</v>
      </c>
    </row>
    <row r="72" spans="1:5" x14ac:dyDescent="0.25">
      <c r="A72" t="str">
        <f>"017030"</f>
        <v>017030</v>
      </c>
      <c r="B72" t="s">
        <v>71</v>
      </c>
      <c r="C72">
        <v>111</v>
      </c>
      <c r="D72" s="1">
        <v>43968.38</v>
      </c>
      <c r="E72" s="1">
        <v>14509.57</v>
      </c>
    </row>
    <row r="73" spans="1:5" x14ac:dyDescent="0.25">
      <c r="A73" t="str">
        <f>"017151"</f>
        <v>017151</v>
      </c>
      <c r="B73" t="s">
        <v>72</v>
      </c>
      <c r="C73">
        <v>181</v>
      </c>
      <c r="D73" s="1">
        <v>74524.11</v>
      </c>
      <c r="E73" s="1">
        <v>24592.959999999999</v>
      </c>
    </row>
    <row r="74" spans="1:5" x14ac:dyDescent="0.25">
      <c r="A74" t="str">
        <f>"017153"</f>
        <v>017153</v>
      </c>
      <c r="B74" t="s">
        <v>73</v>
      </c>
      <c r="C74">
        <v>17</v>
      </c>
      <c r="D74" s="1">
        <v>4043.04</v>
      </c>
      <c r="E74" s="1">
        <v>1334.2</v>
      </c>
    </row>
    <row r="75" spans="1:5" x14ac:dyDescent="0.25">
      <c r="A75" t="str">
        <f>"017161"</f>
        <v>017161</v>
      </c>
      <c r="B75" t="s">
        <v>74</v>
      </c>
      <c r="C75">
        <v>7</v>
      </c>
      <c r="D75" s="1">
        <v>2882.15</v>
      </c>
      <c r="E75" s="1">
        <v>951.11</v>
      </c>
    </row>
    <row r="76" spans="1:5" x14ac:dyDescent="0.25">
      <c r="A76" t="str">
        <f>"017169"</f>
        <v>017169</v>
      </c>
      <c r="B76" t="s">
        <v>75</v>
      </c>
      <c r="C76">
        <v>32</v>
      </c>
      <c r="D76" s="1">
        <v>13175.53</v>
      </c>
      <c r="E76" s="1">
        <v>4347.92</v>
      </c>
    </row>
    <row r="77" spans="1:5" x14ac:dyDescent="0.25">
      <c r="A77" t="str">
        <f>"017232"</f>
        <v>017232</v>
      </c>
      <c r="B77" t="s">
        <v>76</v>
      </c>
      <c r="C77">
        <v>47</v>
      </c>
      <c r="D77" s="1">
        <v>19351.57</v>
      </c>
      <c r="E77" s="1">
        <v>6386.02</v>
      </c>
    </row>
    <row r="78" spans="1:5" x14ac:dyDescent="0.25">
      <c r="A78" t="str">
        <f>"017333"</f>
        <v>017333</v>
      </c>
      <c r="B78" t="s">
        <v>77</v>
      </c>
      <c r="C78">
        <v>42</v>
      </c>
      <c r="D78" s="1">
        <v>17292.89</v>
      </c>
      <c r="E78" s="1">
        <v>5706.65</v>
      </c>
    </row>
    <row r="79" spans="1:5" x14ac:dyDescent="0.25">
      <c r="A79" t="str">
        <f>"017388"</f>
        <v>017388</v>
      </c>
      <c r="B79" t="s">
        <v>78</v>
      </c>
      <c r="C79">
        <v>42</v>
      </c>
      <c r="D79" s="1">
        <v>16327.93</v>
      </c>
      <c r="E79" s="1">
        <v>5388.22</v>
      </c>
    </row>
    <row r="80" spans="1:5" x14ac:dyDescent="0.25">
      <c r="A80" t="str">
        <f>"017404"</f>
        <v>017404</v>
      </c>
      <c r="B80" t="s">
        <v>79</v>
      </c>
      <c r="C80">
        <v>17</v>
      </c>
      <c r="D80" s="1">
        <v>6999.5</v>
      </c>
      <c r="E80" s="1">
        <v>2309.84</v>
      </c>
    </row>
    <row r="81" spans="1:5" x14ac:dyDescent="0.25">
      <c r="A81" t="str">
        <f>"017431"</f>
        <v>017431</v>
      </c>
      <c r="B81" t="s">
        <v>80</v>
      </c>
      <c r="C81">
        <v>14</v>
      </c>
      <c r="D81" s="1">
        <v>5764.3</v>
      </c>
      <c r="E81" s="1">
        <v>1902.22</v>
      </c>
    </row>
    <row r="82" spans="1:5" x14ac:dyDescent="0.25">
      <c r="A82" t="str">
        <f>"017447"</f>
        <v>017447</v>
      </c>
      <c r="B82" t="s">
        <v>81</v>
      </c>
      <c r="C82">
        <v>30</v>
      </c>
      <c r="D82" s="1">
        <v>12352.06</v>
      </c>
      <c r="E82" s="1">
        <v>4076.18</v>
      </c>
    </row>
    <row r="83" spans="1:5" x14ac:dyDescent="0.25">
      <c r="A83" t="str">
        <f>"017448"</f>
        <v>017448</v>
      </c>
      <c r="B83" t="s">
        <v>82</v>
      </c>
      <c r="C83">
        <v>47</v>
      </c>
      <c r="D83" s="1">
        <v>19351.57</v>
      </c>
      <c r="E83" s="1">
        <v>6386.02</v>
      </c>
    </row>
    <row r="84" spans="1:5" x14ac:dyDescent="0.25">
      <c r="A84" t="str">
        <f>"017460"</f>
        <v>017460</v>
      </c>
      <c r="B84" t="s">
        <v>83</v>
      </c>
      <c r="C84">
        <v>13</v>
      </c>
      <c r="D84" s="1">
        <v>5352.56</v>
      </c>
      <c r="E84" s="1">
        <v>1766.34</v>
      </c>
    </row>
    <row r="85" spans="1:5" x14ac:dyDescent="0.25">
      <c r="A85" t="str">
        <f>"017487"</f>
        <v>017487</v>
      </c>
      <c r="B85" t="s">
        <v>84</v>
      </c>
      <c r="C85">
        <v>43</v>
      </c>
      <c r="D85" s="1">
        <v>17704.62</v>
      </c>
      <c r="E85" s="1">
        <v>5842.52</v>
      </c>
    </row>
    <row r="86" spans="1:5" x14ac:dyDescent="0.25">
      <c r="A86" t="str">
        <f>"017488"</f>
        <v>017488</v>
      </c>
      <c r="B86" t="s">
        <v>85</v>
      </c>
      <c r="C86">
        <v>22</v>
      </c>
      <c r="D86" s="1">
        <v>9058.18</v>
      </c>
      <c r="E86" s="1">
        <v>2989.2</v>
      </c>
    </row>
    <row r="87" spans="1:5" x14ac:dyDescent="0.25">
      <c r="A87" t="str">
        <f>"017611"</f>
        <v>017611</v>
      </c>
      <c r="B87" t="s">
        <v>87</v>
      </c>
      <c r="C87">
        <v>37</v>
      </c>
      <c r="D87" s="1">
        <v>15234.21</v>
      </c>
      <c r="E87" s="1">
        <v>5027.29</v>
      </c>
    </row>
    <row r="88" spans="1:5" x14ac:dyDescent="0.25">
      <c r="A88" t="str">
        <f>"017998"</f>
        <v>017998</v>
      </c>
      <c r="B88" t="s">
        <v>67</v>
      </c>
      <c r="C88">
        <v>62</v>
      </c>
      <c r="D88" s="1">
        <v>25527.599999999999</v>
      </c>
      <c r="E88" s="1">
        <v>8424.11</v>
      </c>
    </row>
    <row r="89" spans="1:5" x14ac:dyDescent="0.25">
      <c r="A89" t="str">
        <f>"018003"</f>
        <v>018003</v>
      </c>
      <c r="B89" t="s">
        <v>29</v>
      </c>
      <c r="C89">
        <v>128</v>
      </c>
      <c r="D89" s="1">
        <v>50079.31</v>
      </c>
      <c r="E89" s="1">
        <v>16526.169999999998</v>
      </c>
    </row>
    <row r="90" spans="1:5" x14ac:dyDescent="0.25">
      <c r="A90" t="str">
        <f>"018011"</f>
        <v>018011</v>
      </c>
      <c r="B90" t="s">
        <v>88</v>
      </c>
      <c r="C90">
        <v>503</v>
      </c>
      <c r="D90" s="1">
        <v>207102.92</v>
      </c>
      <c r="E90" s="1">
        <v>68343.960000000006</v>
      </c>
    </row>
    <row r="91" spans="1:5" x14ac:dyDescent="0.25">
      <c r="A91" t="str">
        <f>"052613"</f>
        <v>052613</v>
      </c>
      <c r="B91" t="s">
        <v>89</v>
      </c>
      <c r="C91">
        <v>254</v>
      </c>
      <c r="D91" s="1">
        <v>104580.8</v>
      </c>
      <c r="E91" s="1">
        <v>34511.660000000003</v>
      </c>
    </row>
    <row r="92" spans="1:5" x14ac:dyDescent="0.25">
      <c r="A92" t="str">
        <f>"052621"</f>
        <v>052621</v>
      </c>
      <c r="B92" t="s">
        <v>90</v>
      </c>
      <c r="C92">
        <v>572</v>
      </c>
      <c r="D92" s="1">
        <v>235512.66</v>
      </c>
      <c r="E92" s="1">
        <v>77719.179999999993</v>
      </c>
    </row>
    <row r="93" spans="1:5" x14ac:dyDescent="0.25">
      <c r="A93" t="str">
        <f>"052639"</f>
        <v>052639</v>
      </c>
      <c r="B93" t="s">
        <v>91</v>
      </c>
      <c r="C93">
        <v>797</v>
      </c>
      <c r="D93" s="1">
        <v>328153.13</v>
      </c>
      <c r="E93" s="1">
        <v>108290.53</v>
      </c>
    </row>
    <row r="94" spans="1:5" x14ac:dyDescent="0.25">
      <c r="A94" t="str">
        <f>"052647"</f>
        <v>052647</v>
      </c>
      <c r="B94" t="s">
        <v>92</v>
      </c>
      <c r="C94">
        <v>621</v>
      </c>
      <c r="D94" s="1">
        <v>255687.7</v>
      </c>
      <c r="E94" s="1">
        <v>84376.94</v>
      </c>
    </row>
    <row r="95" spans="1:5" x14ac:dyDescent="0.25">
      <c r="A95" t="str">
        <f>"052654"</f>
        <v>052654</v>
      </c>
      <c r="B95" t="s">
        <v>93</v>
      </c>
      <c r="C95">
        <v>323</v>
      </c>
      <c r="D95" s="1">
        <v>132990.54</v>
      </c>
      <c r="E95" s="1">
        <v>43886.879999999997</v>
      </c>
    </row>
    <row r="96" spans="1:5" x14ac:dyDescent="0.25">
      <c r="A96" t="str">
        <f>"052662"</f>
        <v>052662</v>
      </c>
      <c r="B96" t="s">
        <v>94</v>
      </c>
      <c r="C96">
        <v>296</v>
      </c>
      <c r="D96" s="1">
        <v>121873.69</v>
      </c>
      <c r="E96" s="1">
        <v>40218.32</v>
      </c>
    </row>
    <row r="97" spans="1:5" x14ac:dyDescent="0.25">
      <c r="A97" t="str">
        <f>"052670"</f>
        <v>052670</v>
      </c>
      <c r="B97" t="s">
        <v>95</v>
      </c>
      <c r="C97">
        <v>163</v>
      </c>
      <c r="D97" s="1">
        <v>67112.87</v>
      </c>
      <c r="E97" s="1">
        <v>22147.25</v>
      </c>
    </row>
    <row r="98" spans="1:5" x14ac:dyDescent="0.25">
      <c r="A98" t="str">
        <f>"052696"</f>
        <v>052696</v>
      </c>
      <c r="B98" t="s">
        <v>96</v>
      </c>
      <c r="C98">
        <v>716</v>
      </c>
      <c r="D98" s="1">
        <v>294802.56</v>
      </c>
      <c r="E98" s="1">
        <v>97284.84</v>
      </c>
    </row>
    <row r="99" spans="1:5" x14ac:dyDescent="0.25">
      <c r="A99" t="str">
        <f>"052704"</f>
        <v>052704</v>
      </c>
      <c r="B99" t="s">
        <v>97</v>
      </c>
      <c r="C99">
        <v>424</v>
      </c>
      <c r="D99" s="1">
        <v>174575.82</v>
      </c>
      <c r="E99" s="1">
        <v>57610.02</v>
      </c>
    </row>
    <row r="100" spans="1:5" x14ac:dyDescent="0.25">
      <c r="A100" t="str">
        <f>"052712"</f>
        <v>052712</v>
      </c>
      <c r="B100" t="s">
        <v>98</v>
      </c>
      <c r="C100">
        <v>98</v>
      </c>
      <c r="D100" s="1">
        <v>40350.07</v>
      </c>
      <c r="E100" s="1">
        <v>13315.52</v>
      </c>
    </row>
    <row r="101" spans="1:5" x14ac:dyDescent="0.25">
      <c r="A101" t="str">
        <f>"052720"</f>
        <v>052720</v>
      </c>
      <c r="B101" t="s">
        <v>99</v>
      </c>
      <c r="C101">
        <v>881</v>
      </c>
      <c r="D101" s="1">
        <v>362738.91</v>
      </c>
      <c r="E101" s="1">
        <v>119703.84</v>
      </c>
    </row>
    <row r="102" spans="1:5" x14ac:dyDescent="0.25">
      <c r="A102" t="str">
        <f>"052779"</f>
        <v>052779</v>
      </c>
      <c r="B102" t="s">
        <v>100</v>
      </c>
      <c r="C102">
        <v>428</v>
      </c>
      <c r="D102" s="1">
        <v>176222.76</v>
      </c>
      <c r="E102" s="1">
        <v>58153.51</v>
      </c>
    </row>
    <row r="103" spans="1:5" x14ac:dyDescent="0.25">
      <c r="A103" t="str">
        <f>"052787"</f>
        <v>052787</v>
      </c>
      <c r="B103" t="s">
        <v>101</v>
      </c>
      <c r="C103">
        <v>352</v>
      </c>
      <c r="D103" s="1">
        <v>144930.87</v>
      </c>
      <c r="E103" s="1">
        <v>47827.19</v>
      </c>
    </row>
    <row r="104" spans="1:5" x14ac:dyDescent="0.25">
      <c r="A104" t="str">
        <f>"052795"</f>
        <v>052795</v>
      </c>
      <c r="B104" t="s">
        <v>102</v>
      </c>
      <c r="C104">
        <v>472</v>
      </c>
      <c r="D104" s="1">
        <v>184764.19</v>
      </c>
      <c r="E104" s="1">
        <v>60972.18</v>
      </c>
    </row>
    <row r="105" spans="1:5" x14ac:dyDescent="0.25">
      <c r="A105" t="str">
        <f>"052803"</f>
        <v>052803</v>
      </c>
      <c r="B105" t="s">
        <v>103</v>
      </c>
      <c r="C105">
        <v>735</v>
      </c>
      <c r="D105" s="1">
        <v>302625.53999999998</v>
      </c>
      <c r="E105" s="1">
        <v>99866.43</v>
      </c>
    </row>
    <row r="106" spans="1:5" x14ac:dyDescent="0.25">
      <c r="A106" t="str">
        <f>"052829"</f>
        <v>052829</v>
      </c>
      <c r="B106" t="s">
        <v>104</v>
      </c>
      <c r="C106">
        <v>515</v>
      </c>
      <c r="D106" s="1">
        <v>212043.74</v>
      </c>
      <c r="E106" s="1">
        <v>69974.429999999993</v>
      </c>
    </row>
    <row r="107" spans="1:5" x14ac:dyDescent="0.25">
      <c r="A107" t="str">
        <f>"052837"</f>
        <v>052837</v>
      </c>
      <c r="B107" t="s">
        <v>104</v>
      </c>
      <c r="C107">
        <v>212</v>
      </c>
      <c r="D107" s="1">
        <v>87287.91</v>
      </c>
      <c r="E107" s="1">
        <v>28805.01</v>
      </c>
    </row>
    <row r="108" spans="1:5" x14ac:dyDescent="0.25">
      <c r="A108" t="str">
        <f>"052845"</f>
        <v>052845</v>
      </c>
      <c r="B108" t="s">
        <v>105</v>
      </c>
      <c r="C108">
        <v>319</v>
      </c>
      <c r="D108" s="1">
        <v>131343.6</v>
      </c>
      <c r="E108" s="1">
        <v>43343.39</v>
      </c>
    </row>
    <row r="109" spans="1:5" x14ac:dyDescent="0.25">
      <c r="A109" t="str">
        <f>"052852"</f>
        <v>052852</v>
      </c>
      <c r="B109" t="s">
        <v>105</v>
      </c>
      <c r="C109">
        <v>554</v>
      </c>
      <c r="D109" s="1">
        <v>228101.43</v>
      </c>
      <c r="E109" s="1">
        <v>75273.47</v>
      </c>
    </row>
    <row r="110" spans="1:5" x14ac:dyDescent="0.25">
      <c r="A110" t="str">
        <f>"052860"</f>
        <v>052860</v>
      </c>
      <c r="B110" t="s">
        <v>106</v>
      </c>
      <c r="C110">
        <v>271</v>
      </c>
      <c r="D110" s="1">
        <v>111580.3</v>
      </c>
      <c r="E110" s="1">
        <v>36821.5</v>
      </c>
    </row>
    <row r="111" spans="1:5" x14ac:dyDescent="0.25">
      <c r="A111" t="str">
        <f>"052878"</f>
        <v>052878</v>
      </c>
      <c r="B111" t="s">
        <v>107</v>
      </c>
      <c r="C111">
        <v>694</v>
      </c>
      <c r="D111" s="1">
        <v>285744.39</v>
      </c>
      <c r="E111" s="1">
        <v>94295.65</v>
      </c>
    </row>
    <row r="112" spans="1:5" x14ac:dyDescent="0.25">
      <c r="A112" t="str">
        <f>"052894"</f>
        <v>052894</v>
      </c>
      <c r="B112" t="s">
        <v>108</v>
      </c>
      <c r="C112">
        <v>688</v>
      </c>
      <c r="D112" s="1">
        <v>283273.96999999997</v>
      </c>
      <c r="E112" s="1">
        <v>93480.41</v>
      </c>
    </row>
    <row r="113" spans="1:5" x14ac:dyDescent="0.25">
      <c r="A113" t="str">
        <f>"052902"</f>
        <v>052902</v>
      </c>
      <c r="B113" t="s">
        <v>109</v>
      </c>
      <c r="C113">
        <v>844</v>
      </c>
      <c r="D113" s="1">
        <v>347504.7</v>
      </c>
      <c r="E113" s="1">
        <v>114676.55</v>
      </c>
    </row>
    <row r="114" spans="1:5" x14ac:dyDescent="0.25">
      <c r="A114" t="str">
        <f>"052910"</f>
        <v>052910</v>
      </c>
      <c r="B114" t="s">
        <v>110</v>
      </c>
      <c r="C114">
        <v>1069</v>
      </c>
      <c r="D114" s="1">
        <v>440145.17</v>
      </c>
      <c r="E114" s="1">
        <v>145247.91</v>
      </c>
    </row>
    <row r="115" spans="1:5" x14ac:dyDescent="0.25">
      <c r="A115" t="str">
        <f>"052928"</f>
        <v>052928</v>
      </c>
      <c r="B115" t="s">
        <v>111</v>
      </c>
      <c r="C115">
        <v>504</v>
      </c>
      <c r="D115" s="1">
        <v>207514.65</v>
      </c>
      <c r="E115" s="1">
        <v>68479.83</v>
      </c>
    </row>
    <row r="116" spans="1:5" x14ac:dyDescent="0.25">
      <c r="A116" t="str">
        <f>"052936"</f>
        <v>052936</v>
      </c>
      <c r="B116" t="s">
        <v>112</v>
      </c>
      <c r="C116">
        <v>429</v>
      </c>
      <c r="D116" s="1">
        <v>176634.5</v>
      </c>
      <c r="E116" s="1">
        <v>58289.39</v>
      </c>
    </row>
    <row r="117" spans="1:5" x14ac:dyDescent="0.25">
      <c r="A117" t="str">
        <f>"052951"</f>
        <v>052951</v>
      </c>
      <c r="B117" t="s">
        <v>113</v>
      </c>
      <c r="C117">
        <v>724</v>
      </c>
      <c r="D117" s="1">
        <v>298096.45</v>
      </c>
      <c r="E117" s="1">
        <v>98371.83</v>
      </c>
    </row>
    <row r="118" spans="1:5" x14ac:dyDescent="0.25">
      <c r="A118" t="str">
        <f>"052969"</f>
        <v>052969</v>
      </c>
      <c r="B118" t="s">
        <v>114</v>
      </c>
      <c r="C118">
        <v>417</v>
      </c>
      <c r="D118" s="1">
        <v>171693.67</v>
      </c>
      <c r="E118" s="1">
        <v>56658.91</v>
      </c>
    </row>
    <row r="119" spans="1:5" x14ac:dyDescent="0.25">
      <c r="A119" t="str">
        <f>"052977"</f>
        <v>052977</v>
      </c>
      <c r="B119" t="s">
        <v>115</v>
      </c>
      <c r="C119">
        <v>509</v>
      </c>
      <c r="D119" s="1">
        <v>209573.33</v>
      </c>
      <c r="E119" s="1">
        <v>69159.199999999997</v>
      </c>
    </row>
    <row r="120" spans="1:5" x14ac:dyDescent="0.25">
      <c r="A120" t="str">
        <f>"052985"</f>
        <v>052985</v>
      </c>
      <c r="B120" t="s">
        <v>116</v>
      </c>
      <c r="C120">
        <v>9</v>
      </c>
      <c r="D120" s="1">
        <v>3705.62</v>
      </c>
      <c r="E120" s="1">
        <v>1222.8499999999999</v>
      </c>
    </row>
    <row r="121" spans="1:5" x14ac:dyDescent="0.25">
      <c r="A121" t="str">
        <f>"052993"</f>
        <v>052993</v>
      </c>
      <c r="B121" t="s">
        <v>117</v>
      </c>
      <c r="C121">
        <v>552</v>
      </c>
      <c r="D121" s="1">
        <v>227277.95</v>
      </c>
      <c r="E121" s="1">
        <v>75001.72</v>
      </c>
    </row>
    <row r="122" spans="1:5" x14ac:dyDescent="0.25">
      <c r="A122" t="str">
        <f>"053009"</f>
        <v>053009</v>
      </c>
      <c r="B122" t="s">
        <v>118</v>
      </c>
      <c r="C122">
        <v>162</v>
      </c>
      <c r="D122" s="1">
        <v>60750.31</v>
      </c>
      <c r="E122" s="1">
        <v>20047.599999999999</v>
      </c>
    </row>
    <row r="123" spans="1:5" x14ac:dyDescent="0.25">
      <c r="A123" t="str">
        <f>"053033"</f>
        <v>053033</v>
      </c>
      <c r="B123" t="s">
        <v>119</v>
      </c>
      <c r="C123">
        <v>690</v>
      </c>
      <c r="D123" s="1">
        <v>284097.44</v>
      </c>
      <c r="E123" s="1">
        <v>93752.16</v>
      </c>
    </row>
    <row r="124" spans="1:5" x14ac:dyDescent="0.25">
      <c r="A124" t="str">
        <f>"053041"</f>
        <v>053041</v>
      </c>
      <c r="B124" t="s">
        <v>120</v>
      </c>
      <c r="C124">
        <v>532</v>
      </c>
      <c r="D124" s="1">
        <v>219043.25</v>
      </c>
      <c r="E124" s="1">
        <v>72284.27</v>
      </c>
    </row>
    <row r="125" spans="1:5" x14ac:dyDescent="0.25">
      <c r="A125" t="str">
        <f>"053058"</f>
        <v>053058</v>
      </c>
      <c r="B125" t="s">
        <v>121</v>
      </c>
      <c r="C125">
        <v>599</v>
      </c>
      <c r="D125" s="1">
        <v>246629.52</v>
      </c>
      <c r="E125" s="1">
        <v>81387.740000000005</v>
      </c>
    </row>
    <row r="126" spans="1:5" x14ac:dyDescent="0.25">
      <c r="A126" t="str">
        <f>"053082"</f>
        <v>053082</v>
      </c>
      <c r="B126" t="s">
        <v>122</v>
      </c>
      <c r="C126">
        <v>163</v>
      </c>
      <c r="D126" s="1">
        <v>67112.87</v>
      </c>
      <c r="E126" s="1">
        <v>22147.25</v>
      </c>
    </row>
    <row r="127" spans="1:5" x14ac:dyDescent="0.25">
      <c r="A127" t="str">
        <f>"053116"</f>
        <v>053116</v>
      </c>
      <c r="B127" t="s">
        <v>123</v>
      </c>
      <c r="C127">
        <v>159</v>
      </c>
      <c r="D127" s="1">
        <v>65465.93</v>
      </c>
      <c r="E127" s="1">
        <v>21603.759999999998</v>
      </c>
    </row>
    <row r="128" spans="1:5" x14ac:dyDescent="0.25">
      <c r="A128" t="str">
        <f>"053124"</f>
        <v>053124</v>
      </c>
      <c r="B128" t="s">
        <v>124</v>
      </c>
      <c r="C128">
        <v>316</v>
      </c>
      <c r="D128" s="1">
        <v>130108.39</v>
      </c>
      <c r="E128" s="1">
        <v>42935.77</v>
      </c>
    </row>
    <row r="129" spans="1:5" x14ac:dyDescent="0.25">
      <c r="A129" t="str">
        <f>"053140"</f>
        <v>053140</v>
      </c>
      <c r="B129" t="s">
        <v>125</v>
      </c>
      <c r="C129">
        <v>550</v>
      </c>
      <c r="D129" s="1">
        <v>226454.48</v>
      </c>
      <c r="E129" s="1">
        <v>74729.98</v>
      </c>
    </row>
    <row r="130" spans="1:5" x14ac:dyDescent="0.25">
      <c r="A130" t="str">
        <f>"053165"</f>
        <v>053165</v>
      </c>
      <c r="B130" t="s">
        <v>126</v>
      </c>
      <c r="C130">
        <v>254</v>
      </c>
      <c r="D130" s="1">
        <v>104580.8</v>
      </c>
      <c r="E130" s="1">
        <v>34511.660000000003</v>
      </c>
    </row>
    <row r="131" spans="1:5" x14ac:dyDescent="0.25">
      <c r="A131" t="str">
        <f>"053199"</f>
        <v>053199</v>
      </c>
      <c r="B131" t="s">
        <v>127</v>
      </c>
      <c r="C131">
        <v>334</v>
      </c>
      <c r="D131" s="1">
        <v>126377.75</v>
      </c>
      <c r="E131" s="1">
        <v>41704.660000000003</v>
      </c>
    </row>
    <row r="132" spans="1:5" x14ac:dyDescent="0.25">
      <c r="A132" t="str">
        <f>"053207"</f>
        <v>053207</v>
      </c>
      <c r="B132" t="s">
        <v>128</v>
      </c>
      <c r="C132">
        <v>500</v>
      </c>
      <c r="D132" s="1">
        <v>205867.71</v>
      </c>
      <c r="E132" s="1">
        <v>67936.34</v>
      </c>
    </row>
    <row r="133" spans="1:5" x14ac:dyDescent="0.25">
      <c r="A133" t="str">
        <f>"053215"</f>
        <v>053215</v>
      </c>
      <c r="B133" t="s">
        <v>129</v>
      </c>
      <c r="C133">
        <v>701</v>
      </c>
      <c r="D133" s="1">
        <v>288626.53000000003</v>
      </c>
      <c r="E133" s="1">
        <v>95246.75</v>
      </c>
    </row>
    <row r="134" spans="1:5" x14ac:dyDescent="0.25">
      <c r="A134" t="str">
        <f>"053256"</f>
        <v>053256</v>
      </c>
      <c r="B134" t="s">
        <v>130</v>
      </c>
      <c r="C134">
        <v>355</v>
      </c>
      <c r="D134" s="1">
        <v>146166.07999999999</v>
      </c>
      <c r="E134" s="1">
        <v>48234.81</v>
      </c>
    </row>
    <row r="135" spans="1:5" x14ac:dyDescent="0.25">
      <c r="A135" t="str">
        <f>"053272"</f>
        <v>053272</v>
      </c>
      <c r="B135" t="s">
        <v>131</v>
      </c>
      <c r="C135">
        <v>558</v>
      </c>
      <c r="D135" s="1">
        <v>229748.37</v>
      </c>
      <c r="E135" s="1">
        <v>75816.960000000006</v>
      </c>
    </row>
    <row r="136" spans="1:5" x14ac:dyDescent="0.25">
      <c r="A136" t="str">
        <f>"053298"</f>
        <v>053298</v>
      </c>
      <c r="B136" t="s">
        <v>132</v>
      </c>
      <c r="C136">
        <v>501</v>
      </c>
      <c r="D136" s="1">
        <v>206279.45</v>
      </c>
      <c r="E136" s="1">
        <v>68072.22</v>
      </c>
    </row>
    <row r="137" spans="1:5" x14ac:dyDescent="0.25">
      <c r="A137" t="str">
        <f>"053306"</f>
        <v>053306</v>
      </c>
      <c r="B137" t="s">
        <v>133</v>
      </c>
      <c r="C137">
        <v>861</v>
      </c>
      <c r="D137" s="1">
        <v>354504.2</v>
      </c>
      <c r="E137" s="1">
        <v>116986.39</v>
      </c>
    </row>
    <row r="138" spans="1:5" x14ac:dyDescent="0.25">
      <c r="A138" t="str">
        <f>"053322"</f>
        <v>053322</v>
      </c>
      <c r="B138" t="s">
        <v>134</v>
      </c>
      <c r="C138">
        <v>709</v>
      </c>
      <c r="D138" s="1">
        <v>291920.42</v>
      </c>
      <c r="E138" s="1">
        <v>96333.74</v>
      </c>
    </row>
    <row r="139" spans="1:5" x14ac:dyDescent="0.25">
      <c r="A139" t="str">
        <f>"053348"</f>
        <v>053348</v>
      </c>
      <c r="B139" t="s">
        <v>135</v>
      </c>
      <c r="C139">
        <v>588</v>
      </c>
      <c r="D139" s="1">
        <v>242100.43</v>
      </c>
      <c r="E139" s="1">
        <v>79893.14</v>
      </c>
    </row>
    <row r="140" spans="1:5" x14ac:dyDescent="0.25">
      <c r="A140" t="str">
        <f>"053355"</f>
        <v>053355</v>
      </c>
      <c r="B140" t="s">
        <v>136</v>
      </c>
      <c r="C140">
        <v>207</v>
      </c>
      <c r="D140" s="1">
        <v>85229.23</v>
      </c>
      <c r="E140" s="1">
        <v>28125.65</v>
      </c>
    </row>
    <row r="141" spans="1:5" x14ac:dyDescent="0.25">
      <c r="A141" t="str">
        <f>"053363"</f>
        <v>053363</v>
      </c>
      <c r="B141" t="s">
        <v>137</v>
      </c>
      <c r="C141">
        <v>144</v>
      </c>
      <c r="D141" s="1">
        <v>59289.9</v>
      </c>
      <c r="E141" s="1">
        <v>19565.669999999998</v>
      </c>
    </row>
    <row r="142" spans="1:5" x14ac:dyDescent="0.25">
      <c r="A142" t="str">
        <f>"053371"</f>
        <v>053371</v>
      </c>
      <c r="B142" t="s">
        <v>138</v>
      </c>
      <c r="C142">
        <v>727</v>
      </c>
      <c r="D142" s="1">
        <v>299331.65000000002</v>
      </c>
      <c r="E142" s="1">
        <v>98779.44</v>
      </c>
    </row>
    <row r="143" spans="1:5" x14ac:dyDescent="0.25">
      <c r="A143" t="str">
        <f>"053389"</f>
        <v>053389</v>
      </c>
      <c r="B143" t="s">
        <v>139</v>
      </c>
      <c r="C143">
        <v>593</v>
      </c>
      <c r="D143" s="1">
        <v>244159.11</v>
      </c>
      <c r="E143" s="1">
        <v>80572.509999999995</v>
      </c>
    </row>
    <row r="144" spans="1:5" x14ac:dyDescent="0.25">
      <c r="A144" t="str">
        <f>"053439"</f>
        <v>053439</v>
      </c>
      <c r="B144" t="s">
        <v>140</v>
      </c>
      <c r="C144">
        <v>742</v>
      </c>
      <c r="D144" s="1">
        <v>305507.69</v>
      </c>
      <c r="E144" s="1">
        <v>100817.54</v>
      </c>
    </row>
    <row r="145" spans="1:5" x14ac:dyDescent="0.25">
      <c r="A145" t="str">
        <f>"053454"</f>
        <v>053454</v>
      </c>
      <c r="B145" t="s">
        <v>141</v>
      </c>
      <c r="C145">
        <v>343</v>
      </c>
      <c r="D145" s="1">
        <v>141225.25</v>
      </c>
      <c r="E145" s="1">
        <v>46604.33</v>
      </c>
    </row>
    <row r="146" spans="1:5" x14ac:dyDescent="0.25">
      <c r="A146" t="str">
        <f>"053488"</f>
        <v>053488</v>
      </c>
      <c r="B146" t="s">
        <v>142</v>
      </c>
      <c r="C146">
        <v>496</v>
      </c>
      <c r="D146" s="1">
        <v>204220.77</v>
      </c>
      <c r="E146" s="1">
        <v>67392.850000000006</v>
      </c>
    </row>
    <row r="147" spans="1:5" x14ac:dyDescent="0.25">
      <c r="A147" t="str">
        <f>"053496"</f>
        <v>053496</v>
      </c>
      <c r="B147" t="s">
        <v>143</v>
      </c>
      <c r="C147">
        <v>25</v>
      </c>
      <c r="D147" s="1">
        <v>5123.0200000000004</v>
      </c>
      <c r="E147" s="1">
        <v>1690.6</v>
      </c>
    </row>
    <row r="148" spans="1:5" x14ac:dyDescent="0.25">
      <c r="A148" t="str">
        <f>"053520"</f>
        <v>053520</v>
      </c>
      <c r="B148" t="s">
        <v>144</v>
      </c>
      <c r="C148">
        <v>574</v>
      </c>
      <c r="D148" s="1">
        <v>236336.13</v>
      </c>
      <c r="E148" s="1">
        <v>77990.92</v>
      </c>
    </row>
    <row r="149" spans="1:5" x14ac:dyDescent="0.25">
      <c r="A149" t="str">
        <f>"053546"</f>
        <v>053546</v>
      </c>
      <c r="B149" t="s">
        <v>145</v>
      </c>
      <c r="C149">
        <v>951</v>
      </c>
      <c r="D149" s="1">
        <v>391560.39</v>
      </c>
      <c r="E149" s="1">
        <v>129214.93</v>
      </c>
    </row>
    <row r="150" spans="1:5" x14ac:dyDescent="0.25">
      <c r="A150" t="str">
        <f>"053587"</f>
        <v>053587</v>
      </c>
      <c r="B150" t="s">
        <v>146</v>
      </c>
      <c r="C150">
        <v>875</v>
      </c>
      <c r="D150" s="1">
        <v>360268.5</v>
      </c>
      <c r="E150" s="1">
        <v>118888.61</v>
      </c>
    </row>
    <row r="151" spans="1:5" x14ac:dyDescent="0.25">
      <c r="A151" t="str">
        <f>"053595"</f>
        <v>053595</v>
      </c>
      <c r="B151" t="s">
        <v>147</v>
      </c>
      <c r="C151">
        <v>647</v>
      </c>
      <c r="D151" s="1">
        <v>266392.82</v>
      </c>
      <c r="E151" s="1">
        <v>87909.63</v>
      </c>
    </row>
    <row r="152" spans="1:5" x14ac:dyDescent="0.25">
      <c r="A152" t="str">
        <f>"053611"</f>
        <v>053611</v>
      </c>
      <c r="B152" t="s">
        <v>148</v>
      </c>
      <c r="C152">
        <v>320</v>
      </c>
      <c r="D152" s="1">
        <v>131755.34</v>
      </c>
      <c r="E152" s="1">
        <v>43479.26</v>
      </c>
    </row>
    <row r="153" spans="1:5" x14ac:dyDescent="0.25">
      <c r="A153" t="str">
        <f>"053629"</f>
        <v>053629</v>
      </c>
      <c r="B153" t="s">
        <v>149</v>
      </c>
      <c r="C153">
        <v>1553</v>
      </c>
      <c r="D153" s="1">
        <v>639425.12</v>
      </c>
      <c r="E153" s="1">
        <v>211010.29</v>
      </c>
    </row>
    <row r="154" spans="1:5" x14ac:dyDescent="0.25">
      <c r="A154" t="str">
        <f>"053637"</f>
        <v>053637</v>
      </c>
      <c r="B154" t="s">
        <v>150</v>
      </c>
      <c r="C154">
        <v>422</v>
      </c>
      <c r="D154" s="1">
        <v>173752.35</v>
      </c>
      <c r="E154" s="1">
        <v>57338.28</v>
      </c>
    </row>
    <row r="155" spans="1:5" x14ac:dyDescent="0.25">
      <c r="A155" t="str">
        <f>"053645"</f>
        <v>053645</v>
      </c>
      <c r="B155" t="s">
        <v>151</v>
      </c>
      <c r="C155">
        <v>603</v>
      </c>
      <c r="D155" s="1">
        <v>248276.46</v>
      </c>
      <c r="E155" s="1">
        <v>81931.23</v>
      </c>
    </row>
    <row r="156" spans="1:5" x14ac:dyDescent="0.25">
      <c r="A156" t="str">
        <f>"053660"</f>
        <v>053660</v>
      </c>
      <c r="B156" t="s">
        <v>152</v>
      </c>
      <c r="C156">
        <v>455</v>
      </c>
      <c r="D156" s="1">
        <v>187339.62</v>
      </c>
      <c r="E156" s="1">
        <v>61822.07</v>
      </c>
    </row>
    <row r="157" spans="1:5" x14ac:dyDescent="0.25">
      <c r="A157" t="str">
        <f>"053686"</f>
        <v>053686</v>
      </c>
      <c r="B157" t="s">
        <v>153</v>
      </c>
      <c r="C157">
        <v>470</v>
      </c>
      <c r="D157" s="1">
        <v>193515.65</v>
      </c>
      <c r="E157" s="1">
        <v>63860.160000000003</v>
      </c>
    </row>
    <row r="158" spans="1:5" x14ac:dyDescent="0.25">
      <c r="A158" t="str">
        <f>"053702"</f>
        <v>053702</v>
      </c>
      <c r="B158" t="s">
        <v>154</v>
      </c>
      <c r="C158">
        <v>692</v>
      </c>
      <c r="D158" s="1">
        <v>284920.90999999997</v>
      </c>
      <c r="E158" s="1">
        <v>94023.9</v>
      </c>
    </row>
    <row r="159" spans="1:5" x14ac:dyDescent="0.25">
      <c r="A159" t="str">
        <f>"053728"</f>
        <v>053728</v>
      </c>
      <c r="B159" t="s">
        <v>155</v>
      </c>
      <c r="C159">
        <v>60</v>
      </c>
      <c r="D159" s="1">
        <v>24704.13</v>
      </c>
      <c r="E159" s="1">
        <v>8152.36</v>
      </c>
    </row>
    <row r="160" spans="1:5" x14ac:dyDescent="0.25">
      <c r="A160" t="str">
        <f>"053751"</f>
        <v>053751</v>
      </c>
      <c r="B160" t="s">
        <v>156</v>
      </c>
      <c r="C160">
        <v>525</v>
      </c>
      <c r="D160" s="1">
        <v>216161.1</v>
      </c>
      <c r="E160" s="1">
        <v>71333.16</v>
      </c>
    </row>
    <row r="161" spans="1:5" x14ac:dyDescent="0.25">
      <c r="A161" t="str">
        <f>"053769"</f>
        <v>053769</v>
      </c>
      <c r="B161" t="s">
        <v>157</v>
      </c>
      <c r="C161">
        <v>647</v>
      </c>
      <c r="D161" s="1">
        <v>262808.09999999998</v>
      </c>
      <c r="E161" s="1">
        <v>86726.67</v>
      </c>
    </row>
    <row r="162" spans="1:5" x14ac:dyDescent="0.25">
      <c r="A162" t="str">
        <f>"053785"</f>
        <v>053785</v>
      </c>
      <c r="B162" t="s">
        <v>158</v>
      </c>
      <c r="C162">
        <v>203</v>
      </c>
      <c r="D162" s="1">
        <v>83582.289999999994</v>
      </c>
      <c r="E162" s="1">
        <v>27582.16</v>
      </c>
    </row>
    <row r="163" spans="1:5" x14ac:dyDescent="0.25">
      <c r="A163" t="str">
        <f>"053801"</f>
        <v>053801</v>
      </c>
      <c r="B163" t="s">
        <v>159</v>
      </c>
      <c r="C163">
        <v>73</v>
      </c>
      <c r="D163" s="1">
        <v>30056.69</v>
      </c>
      <c r="E163" s="1">
        <v>9918.7099999999991</v>
      </c>
    </row>
    <row r="164" spans="1:5" x14ac:dyDescent="0.25">
      <c r="A164" t="str">
        <f>"053827"</f>
        <v>053827</v>
      </c>
      <c r="B164" t="s">
        <v>160</v>
      </c>
      <c r="C164">
        <v>322</v>
      </c>
      <c r="D164" s="1">
        <v>132578.81</v>
      </c>
      <c r="E164" s="1">
        <v>43751.01</v>
      </c>
    </row>
    <row r="165" spans="1:5" x14ac:dyDescent="0.25">
      <c r="A165" t="str">
        <f>"053835"</f>
        <v>053835</v>
      </c>
      <c r="B165" t="s">
        <v>161</v>
      </c>
      <c r="C165">
        <v>648</v>
      </c>
      <c r="D165" s="1">
        <v>266804.56</v>
      </c>
      <c r="E165" s="1">
        <v>88045.5</v>
      </c>
    </row>
    <row r="166" spans="1:5" x14ac:dyDescent="0.25">
      <c r="A166" t="str">
        <f>"053843"</f>
        <v>053843</v>
      </c>
      <c r="B166" t="s">
        <v>161</v>
      </c>
      <c r="C166">
        <v>552</v>
      </c>
      <c r="D166" s="1">
        <v>227277.95</v>
      </c>
      <c r="E166" s="1">
        <v>75001.72</v>
      </c>
    </row>
    <row r="167" spans="1:5" x14ac:dyDescent="0.25">
      <c r="A167" t="str">
        <f>"053850"</f>
        <v>053850</v>
      </c>
      <c r="B167" t="s">
        <v>162</v>
      </c>
      <c r="C167">
        <v>592</v>
      </c>
      <c r="D167" s="1">
        <v>243747.37</v>
      </c>
      <c r="E167" s="1">
        <v>80436.63</v>
      </c>
    </row>
    <row r="168" spans="1:5" x14ac:dyDescent="0.25">
      <c r="A168" t="str">
        <f>"053876"</f>
        <v>053876</v>
      </c>
      <c r="B168" t="s">
        <v>163</v>
      </c>
      <c r="C168">
        <v>1403</v>
      </c>
      <c r="D168" s="1">
        <v>577664.80000000005</v>
      </c>
      <c r="E168" s="1">
        <v>190629.38</v>
      </c>
    </row>
    <row r="169" spans="1:5" x14ac:dyDescent="0.25">
      <c r="A169" t="str">
        <f>"053884"</f>
        <v>053884</v>
      </c>
      <c r="B169" t="s">
        <v>164</v>
      </c>
      <c r="C169">
        <v>576</v>
      </c>
      <c r="D169" s="1">
        <v>237159.61</v>
      </c>
      <c r="E169" s="1">
        <v>78262.67</v>
      </c>
    </row>
    <row r="170" spans="1:5" x14ac:dyDescent="0.25">
      <c r="A170" t="str">
        <f>"053900"</f>
        <v>053900</v>
      </c>
      <c r="B170" t="s">
        <v>165</v>
      </c>
      <c r="C170">
        <v>773</v>
      </c>
      <c r="D170" s="1">
        <v>318271.48</v>
      </c>
      <c r="E170" s="1">
        <v>105029.59</v>
      </c>
    </row>
    <row r="171" spans="1:5" x14ac:dyDescent="0.25">
      <c r="A171" t="str">
        <f>"053918"</f>
        <v>053918</v>
      </c>
      <c r="B171" t="s">
        <v>166</v>
      </c>
      <c r="C171">
        <v>129</v>
      </c>
      <c r="D171" s="1">
        <v>53113.87</v>
      </c>
      <c r="E171" s="1">
        <v>17527.580000000002</v>
      </c>
    </row>
    <row r="172" spans="1:5" x14ac:dyDescent="0.25">
      <c r="A172" t="str">
        <f>"053926"</f>
        <v>053926</v>
      </c>
      <c r="B172" t="s">
        <v>167</v>
      </c>
      <c r="C172">
        <v>419</v>
      </c>
      <c r="D172" s="1">
        <v>172517.14</v>
      </c>
      <c r="E172" s="1">
        <v>56930.66</v>
      </c>
    </row>
    <row r="173" spans="1:5" x14ac:dyDescent="0.25">
      <c r="A173" t="str">
        <f>"053934"</f>
        <v>053934</v>
      </c>
      <c r="B173" t="s">
        <v>168</v>
      </c>
      <c r="C173">
        <v>431</v>
      </c>
      <c r="D173" s="1">
        <v>177457.97</v>
      </c>
      <c r="E173" s="1">
        <v>58561.13</v>
      </c>
    </row>
    <row r="174" spans="1:5" x14ac:dyDescent="0.25">
      <c r="A174" t="str">
        <f>"053942"</f>
        <v>053942</v>
      </c>
      <c r="B174" t="s">
        <v>169</v>
      </c>
      <c r="C174">
        <v>572</v>
      </c>
      <c r="D174" s="1">
        <v>235512.66</v>
      </c>
      <c r="E174" s="1">
        <v>77719.179999999993</v>
      </c>
    </row>
    <row r="175" spans="1:5" x14ac:dyDescent="0.25">
      <c r="A175" t="str">
        <f>"053975"</f>
        <v>053975</v>
      </c>
      <c r="B175" t="s">
        <v>170</v>
      </c>
      <c r="C175">
        <v>214</v>
      </c>
      <c r="D175" s="1">
        <v>88111.38</v>
      </c>
      <c r="E175" s="1">
        <v>29076.76</v>
      </c>
    </row>
    <row r="176" spans="1:5" x14ac:dyDescent="0.25">
      <c r="A176" t="str">
        <f>"053983"</f>
        <v>053983</v>
      </c>
      <c r="B176" t="s">
        <v>171</v>
      </c>
      <c r="C176">
        <v>561</v>
      </c>
      <c r="D176" s="1">
        <v>230983.57</v>
      </c>
      <c r="E176" s="1">
        <v>76224.58</v>
      </c>
    </row>
    <row r="177" spans="1:5" x14ac:dyDescent="0.25">
      <c r="A177" t="str">
        <f>"054015"</f>
        <v>054015</v>
      </c>
      <c r="B177" t="s">
        <v>172</v>
      </c>
      <c r="C177">
        <v>713</v>
      </c>
      <c r="D177" s="1">
        <v>293567.35999999999</v>
      </c>
      <c r="E177" s="1">
        <v>96877.23</v>
      </c>
    </row>
    <row r="178" spans="1:5" x14ac:dyDescent="0.25">
      <c r="A178" t="str">
        <f>"054031"</f>
        <v>054031</v>
      </c>
      <c r="B178" t="s">
        <v>173</v>
      </c>
      <c r="C178">
        <v>84</v>
      </c>
      <c r="D178" s="1">
        <v>34585.78</v>
      </c>
      <c r="E178" s="1">
        <v>11413.31</v>
      </c>
    </row>
    <row r="179" spans="1:5" x14ac:dyDescent="0.25">
      <c r="A179" t="str">
        <f>"054148"</f>
        <v>054148</v>
      </c>
      <c r="B179" t="s">
        <v>174</v>
      </c>
      <c r="C179">
        <v>26</v>
      </c>
      <c r="D179" s="1">
        <v>10705.12</v>
      </c>
      <c r="E179" s="1">
        <v>3532.69</v>
      </c>
    </row>
    <row r="180" spans="1:5" x14ac:dyDescent="0.25">
      <c r="A180" t="str">
        <f>"054163"</f>
        <v>054163</v>
      </c>
      <c r="B180" t="s">
        <v>175</v>
      </c>
      <c r="C180">
        <v>46</v>
      </c>
      <c r="D180" s="1">
        <v>18939.830000000002</v>
      </c>
      <c r="E180" s="1">
        <v>6250.14</v>
      </c>
    </row>
    <row r="181" spans="1:5" x14ac:dyDescent="0.25">
      <c r="A181" t="str">
        <f>"054171"</f>
        <v>054171</v>
      </c>
      <c r="B181" t="s">
        <v>176</v>
      </c>
      <c r="C181">
        <v>83</v>
      </c>
      <c r="D181" s="1">
        <v>34174.04</v>
      </c>
      <c r="E181" s="1">
        <v>11277.43</v>
      </c>
    </row>
    <row r="182" spans="1:5" x14ac:dyDescent="0.25">
      <c r="A182" t="str">
        <f>"054205"</f>
        <v>054205</v>
      </c>
      <c r="B182" t="s">
        <v>177</v>
      </c>
      <c r="C182">
        <v>497</v>
      </c>
      <c r="D182" s="1">
        <v>204632.51</v>
      </c>
      <c r="E182" s="1">
        <v>67528.73</v>
      </c>
    </row>
    <row r="183" spans="1:5" x14ac:dyDescent="0.25">
      <c r="A183" t="str">
        <f>"054213"</f>
        <v>054213</v>
      </c>
      <c r="B183" t="s">
        <v>178</v>
      </c>
      <c r="C183">
        <v>136</v>
      </c>
      <c r="D183" s="1">
        <v>55996.02</v>
      </c>
      <c r="E183" s="1">
        <v>18478.689999999999</v>
      </c>
    </row>
    <row r="184" spans="1:5" x14ac:dyDescent="0.25">
      <c r="A184" t="str">
        <f>"054239"</f>
        <v>054239</v>
      </c>
      <c r="B184" t="s">
        <v>179</v>
      </c>
      <c r="C184">
        <v>269</v>
      </c>
      <c r="D184" s="1">
        <v>110756.83</v>
      </c>
      <c r="E184" s="1">
        <v>36549.75</v>
      </c>
    </row>
    <row r="185" spans="1:5" x14ac:dyDescent="0.25">
      <c r="A185" t="str">
        <f>"054270"</f>
        <v>054270</v>
      </c>
      <c r="B185" t="s">
        <v>180</v>
      </c>
      <c r="C185">
        <v>298</v>
      </c>
      <c r="D185" s="1">
        <v>122697.16</v>
      </c>
      <c r="E185" s="1">
        <v>40490.06</v>
      </c>
    </row>
    <row r="186" spans="1:5" x14ac:dyDescent="0.25">
      <c r="A186" t="str">
        <f>"054288"</f>
        <v>054288</v>
      </c>
      <c r="B186" t="s">
        <v>181</v>
      </c>
      <c r="C186">
        <v>142</v>
      </c>
      <c r="D186" s="1">
        <v>58466.43</v>
      </c>
      <c r="E186" s="1">
        <v>19293.919999999998</v>
      </c>
    </row>
    <row r="187" spans="1:5" x14ac:dyDescent="0.25">
      <c r="A187" t="str">
        <f>"054312"</f>
        <v>054312</v>
      </c>
      <c r="B187" t="s">
        <v>182</v>
      </c>
      <c r="C187">
        <v>245</v>
      </c>
      <c r="D187" s="1">
        <v>100875.18</v>
      </c>
      <c r="E187" s="1">
        <v>33288.81</v>
      </c>
    </row>
    <row r="188" spans="1:5" x14ac:dyDescent="0.25">
      <c r="A188" t="str">
        <f>"054320"</f>
        <v>054320</v>
      </c>
      <c r="B188" t="s">
        <v>183</v>
      </c>
      <c r="C188">
        <v>381</v>
      </c>
      <c r="D188" s="1">
        <v>156871.20000000001</v>
      </c>
      <c r="E188" s="1">
        <v>51767.5</v>
      </c>
    </row>
    <row r="189" spans="1:5" x14ac:dyDescent="0.25">
      <c r="A189" t="str">
        <f>"054338"</f>
        <v>054338</v>
      </c>
      <c r="B189" t="s">
        <v>184</v>
      </c>
      <c r="C189">
        <v>290</v>
      </c>
      <c r="D189" s="1">
        <v>119403.27</v>
      </c>
      <c r="E189" s="1">
        <v>39403.08</v>
      </c>
    </row>
    <row r="190" spans="1:5" x14ac:dyDescent="0.25">
      <c r="A190" t="str">
        <f>"054346"</f>
        <v>054346</v>
      </c>
      <c r="B190" t="s">
        <v>184</v>
      </c>
      <c r="C190">
        <v>183</v>
      </c>
      <c r="D190" s="1">
        <v>75347.58</v>
      </c>
      <c r="E190" s="1">
        <v>24864.7</v>
      </c>
    </row>
    <row r="191" spans="1:5" x14ac:dyDescent="0.25">
      <c r="A191" t="str">
        <f>"054361"</f>
        <v>054361</v>
      </c>
      <c r="B191" t="s">
        <v>185</v>
      </c>
      <c r="C191">
        <v>191</v>
      </c>
      <c r="D191" s="1">
        <v>78641.47</v>
      </c>
      <c r="E191" s="1">
        <v>25951.69</v>
      </c>
    </row>
    <row r="192" spans="1:5" x14ac:dyDescent="0.25">
      <c r="A192" t="str">
        <f>"054387"</f>
        <v>054387</v>
      </c>
      <c r="B192" t="s">
        <v>186</v>
      </c>
      <c r="C192">
        <v>155</v>
      </c>
      <c r="D192" s="1">
        <v>63818.99</v>
      </c>
      <c r="E192" s="1">
        <v>21060.27</v>
      </c>
    </row>
    <row r="193" spans="1:5" x14ac:dyDescent="0.25">
      <c r="A193" t="str">
        <f>"054411"</f>
        <v>054411</v>
      </c>
      <c r="B193" t="s">
        <v>187</v>
      </c>
      <c r="C193">
        <v>127</v>
      </c>
      <c r="D193" s="1">
        <v>52290.400000000001</v>
      </c>
      <c r="E193" s="1">
        <v>17255.830000000002</v>
      </c>
    </row>
    <row r="194" spans="1:5" x14ac:dyDescent="0.25">
      <c r="A194" t="str">
        <f>"054429"</f>
        <v>054429</v>
      </c>
      <c r="B194" t="s">
        <v>187</v>
      </c>
      <c r="C194">
        <v>306</v>
      </c>
      <c r="D194" s="1">
        <v>125991.03999999999</v>
      </c>
      <c r="E194" s="1">
        <v>41577.040000000001</v>
      </c>
    </row>
    <row r="195" spans="1:5" x14ac:dyDescent="0.25">
      <c r="A195" t="str">
        <f>"054437"</f>
        <v>054437</v>
      </c>
      <c r="B195" t="s">
        <v>188</v>
      </c>
      <c r="C195">
        <v>550</v>
      </c>
      <c r="D195" s="1">
        <v>226454.48</v>
      </c>
      <c r="E195" s="1">
        <v>74729.98</v>
      </c>
    </row>
    <row r="196" spans="1:5" x14ac:dyDescent="0.25">
      <c r="A196" t="str">
        <f>"054445"</f>
        <v>054445</v>
      </c>
      <c r="B196" t="s">
        <v>189</v>
      </c>
      <c r="C196">
        <v>826</v>
      </c>
      <c r="D196" s="1">
        <v>340093.46</v>
      </c>
      <c r="E196" s="1">
        <v>112230.84</v>
      </c>
    </row>
    <row r="197" spans="1:5" x14ac:dyDescent="0.25">
      <c r="A197" t="str">
        <f>"054486"</f>
        <v>054486</v>
      </c>
      <c r="B197" t="s">
        <v>190</v>
      </c>
      <c r="C197">
        <v>414</v>
      </c>
      <c r="D197" s="1">
        <v>170458.47</v>
      </c>
      <c r="E197" s="1">
        <v>56251.3</v>
      </c>
    </row>
    <row r="198" spans="1:5" x14ac:dyDescent="0.25">
      <c r="A198" t="str">
        <f>"054510"</f>
        <v>054510</v>
      </c>
      <c r="B198" t="s">
        <v>191</v>
      </c>
      <c r="C198">
        <v>308</v>
      </c>
      <c r="D198" s="1">
        <v>126814.51</v>
      </c>
      <c r="E198" s="1">
        <v>41848.79</v>
      </c>
    </row>
    <row r="199" spans="1:5" x14ac:dyDescent="0.25">
      <c r="A199" t="str">
        <f>"054544"</f>
        <v>054544</v>
      </c>
      <c r="B199" t="s">
        <v>192</v>
      </c>
      <c r="C199">
        <v>180</v>
      </c>
      <c r="D199" s="1">
        <v>74112.38</v>
      </c>
      <c r="E199" s="1">
        <v>24457.09</v>
      </c>
    </row>
    <row r="200" spans="1:5" x14ac:dyDescent="0.25">
      <c r="A200" t="str">
        <f>"054577"</f>
        <v>054577</v>
      </c>
      <c r="B200" t="s">
        <v>193</v>
      </c>
      <c r="C200">
        <v>403</v>
      </c>
      <c r="D200" s="1">
        <v>165929.38</v>
      </c>
      <c r="E200" s="1">
        <v>54756.7</v>
      </c>
    </row>
    <row r="201" spans="1:5" x14ac:dyDescent="0.25">
      <c r="A201" t="str">
        <f>"054585"</f>
        <v>054585</v>
      </c>
      <c r="B201" t="s">
        <v>194</v>
      </c>
      <c r="C201">
        <v>731</v>
      </c>
      <c r="D201" s="1">
        <v>300978.59999999998</v>
      </c>
      <c r="E201" s="1">
        <v>99322.94</v>
      </c>
    </row>
    <row r="202" spans="1:5" x14ac:dyDescent="0.25">
      <c r="A202" t="str">
        <f>"054601"</f>
        <v>054601</v>
      </c>
      <c r="B202" t="s">
        <v>195</v>
      </c>
      <c r="C202">
        <v>189</v>
      </c>
      <c r="D202" s="1">
        <v>77818</v>
      </c>
      <c r="E202" s="1">
        <v>25679.94</v>
      </c>
    </row>
    <row r="203" spans="1:5" x14ac:dyDescent="0.25">
      <c r="A203" t="str">
        <f>"054627"</f>
        <v>054627</v>
      </c>
      <c r="B203" t="s">
        <v>196</v>
      </c>
      <c r="C203">
        <v>178</v>
      </c>
      <c r="D203" s="1">
        <v>73288.91</v>
      </c>
      <c r="E203" s="1">
        <v>24185.34</v>
      </c>
    </row>
    <row r="204" spans="1:5" x14ac:dyDescent="0.25">
      <c r="A204" t="str">
        <f>"054635"</f>
        <v>054635</v>
      </c>
      <c r="B204" t="s">
        <v>197</v>
      </c>
      <c r="C204">
        <v>182</v>
      </c>
      <c r="D204" s="1">
        <v>74935.850000000006</v>
      </c>
      <c r="E204" s="1">
        <v>24728.83</v>
      </c>
    </row>
    <row r="205" spans="1:5" x14ac:dyDescent="0.25">
      <c r="A205" t="str">
        <f>"054650"</f>
        <v>054650</v>
      </c>
      <c r="B205" t="s">
        <v>198</v>
      </c>
      <c r="C205">
        <v>440</v>
      </c>
      <c r="D205" s="1">
        <v>135479.49</v>
      </c>
      <c r="E205" s="1">
        <v>44708.23</v>
      </c>
    </row>
    <row r="206" spans="1:5" x14ac:dyDescent="0.25">
      <c r="A206" t="str">
        <f>"054692"</f>
        <v>054692</v>
      </c>
      <c r="B206" t="s">
        <v>199</v>
      </c>
      <c r="C206">
        <v>266</v>
      </c>
      <c r="D206" s="1">
        <v>109521.62</v>
      </c>
      <c r="E206" s="1">
        <v>36142.129999999997</v>
      </c>
    </row>
    <row r="207" spans="1:5" x14ac:dyDescent="0.25">
      <c r="A207" t="str">
        <f>"054718"</f>
        <v>054718</v>
      </c>
      <c r="B207" t="s">
        <v>200</v>
      </c>
      <c r="C207">
        <v>154</v>
      </c>
      <c r="D207" s="1">
        <v>63407.26</v>
      </c>
      <c r="E207" s="1">
        <v>20924.400000000001</v>
      </c>
    </row>
    <row r="208" spans="1:5" x14ac:dyDescent="0.25">
      <c r="A208" t="str">
        <f>"054726"</f>
        <v>054726</v>
      </c>
      <c r="B208" t="s">
        <v>201</v>
      </c>
      <c r="C208">
        <v>116</v>
      </c>
      <c r="D208" s="1">
        <v>47761.31</v>
      </c>
      <c r="E208" s="1">
        <v>15761.23</v>
      </c>
    </row>
    <row r="209" spans="1:5" x14ac:dyDescent="0.25">
      <c r="A209" t="str">
        <f>"054742"</f>
        <v>054742</v>
      </c>
      <c r="B209" t="s">
        <v>202</v>
      </c>
      <c r="C209">
        <v>412</v>
      </c>
      <c r="D209" s="1">
        <v>169635</v>
      </c>
      <c r="E209" s="1">
        <v>55979.55</v>
      </c>
    </row>
    <row r="210" spans="1:5" x14ac:dyDescent="0.25">
      <c r="A210" t="str">
        <f>"054759"</f>
        <v>054759</v>
      </c>
      <c r="B210" t="s">
        <v>203</v>
      </c>
      <c r="C210">
        <v>174</v>
      </c>
      <c r="D210" s="1">
        <v>71641.960000000006</v>
      </c>
      <c r="E210" s="1">
        <v>23641.85</v>
      </c>
    </row>
    <row r="211" spans="1:5" x14ac:dyDescent="0.25">
      <c r="A211" t="str">
        <f>"054775"</f>
        <v>054775</v>
      </c>
      <c r="B211" t="s">
        <v>204</v>
      </c>
      <c r="C211">
        <v>194</v>
      </c>
      <c r="D211" s="1">
        <v>79876.67</v>
      </c>
      <c r="E211" s="1">
        <v>26359.3</v>
      </c>
    </row>
    <row r="212" spans="1:5" x14ac:dyDescent="0.25">
      <c r="A212" t="str">
        <f>"054783"</f>
        <v>054783</v>
      </c>
      <c r="B212" t="s">
        <v>205</v>
      </c>
      <c r="C212">
        <v>368</v>
      </c>
      <c r="D212" s="1">
        <v>151518.64000000001</v>
      </c>
      <c r="E212" s="1">
        <v>50001.15</v>
      </c>
    </row>
    <row r="213" spans="1:5" x14ac:dyDescent="0.25">
      <c r="A213" t="str">
        <f>"054809"</f>
        <v>054809</v>
      </c>
      <c r="B213" t="s">
        <v>206</v>
      </c>
      <c r="C213">
        <v>406</v>
      </c>
      <c r="D213" s="1">
        <v>167164.57999999999</v>
      </c>
      <c r="E213" s="1">
        <v>55164.31</v>
      </c>
    </row>
    <row r="214" spans="1:5" x14ac:dyDescent="0.25">
      <c r="A214" t="str">
        <f>"054817"</f>
        <v>054817</v>
      </c>
      <c r="B214" t="s">
        <v>207</v>
      </c>
      <c r="C214">
        <v>210</v>
      </c>
      <c r="D214" s="1">
        <v>86464.44</v>
      </c>
      <c r="E214" s="1">
        <v>28533.27</v>
      </c>
    </row>
    <row r="215" spans="1:5" x14ac:dyDescent="0.25">
      <c r="A215" t="str">
        <f>"054833"</f>
        <v>054833</v>
      </c>
      <c r="B215" t="s">
        <v>208</v>
      </c>
      <c r="C215">
        <v>182</v>
      </c>
      <c r="D215" s="1">
        <v>74935.850000000006</v>
      </c>
      <c r="E215" s="1">
        <v>24728.83</v>
      </c>
    </row>
    <row r="216" spans="1:5" x14ac:dyDescent="0.25">
      <c r="A216" t="str">
        <f>"054866"</f>
        <v>054866</v>
      </c>
      <c r="B216" t="s">
        <v>209</v>
      </c>
      <c r="C216">
        <v>189</v>
      </c>
      <c r="D216" s="1">
        <v>77818</v>
      </c>
      <c r="E216" s="1">
        <v>25679.94</v>
      </c>
    </row>
    <row r="217" spans="1:5" x14ac:dyDescent="0.25">
      <c r="A217" t="str">
        <f>"054882"</f>
        <v>054882</v>
      </c>
      <c r="B217" t="s">
        <v>210</v>
      </c>
      <c r="C217">
        <v>213</v>
      </c>
      <c r="D217" s="1">
        <v>87699.65</v>
      </c>
      <c r="E217" s="1">
        <v>28940.880000000001</v>
      </c>
    </row>
    <row r="218" spans="1:5" x14ac:dyDescent="0.25">
      <c r="A218" t="str">
        <f>"054890"</f>
        <v>054890</v>
      </c>
      <c r="B218" t="s">
        <v>211</v>
      </c>
      <c r="C218">
        <v>164</v>
      </c>
      <c r="D218" s="1">
        <v>67524.61</v>
      </c>
      <c r="E218" s="1">
        <v>22283.119999999999</v>
      </c>
    </row>
    <row r="219" spans="1:5" x14ac:dyDescent="0.25">
      <c r="A219" t="str">
        <f>"054908"</f>
        <v>054908</v>
      </c>
      <c r="B219" t="s">
        <v>212</v>
      </c>
      <c r="C219">
        <v>235</v>
      </c>
      <c r="D219" s="1">
        <v>96757.83</v>
      </c>
      <c r="E219" s="1">
        <v>31930.080000000002</v>
      </c>
    </row>
    <row r="220" spans="1:5" x14ac:dyDescent="0.25">
      <c r="A220" t="str">
        <f>"054916"</f>
        <v>054916</v>
      </c>
      <c r="B220" t="s">
        <v>213</v>
      </c>
      <c r="C220">
        <v>398</v>
      </c>
      <c r="D220" s="1">
        <v>163870.70000000001</v>
      </c>
      <c r="E220" s="1">
        <v>54077.33</v>
      </c>
    </row>
    <row r="221" spans="1:5" x14ac:dyDescent="0.25">
      <c r="A221" t="str">
        <f>"054932"</f>
        <v>054932</v>
      </c>
      <c r="B221" t="s">
        <v>214</v>
      </c>
      <c r="C221">
        <v>250</v>
      </c>
      <c r="D221" s="1">
        <v>102933.86</v>
      </c>
      <c r="E221" s="1">
        <v>33968.17</v>
      </c>
    </row>
    <row r="222" spans="1:5" x14ac:dyDescent="0.25">
      <c r="A222" t="str">
        <f>"054957"</f>
        <v>054957</v>
      </c>
      <c r="B222" t="s">
        <v>215</v>
      </c>
      <c r="C222">
        <v>323</v>
      </c>
      <c r="D222" s="1">
        <v>132990.54</v>
      </c>
      <c r="E222" s="1">
        <v>43886.879999999997</v>
      </c>
    </row>
    <row r="223" spans="1:5" x14ac:dyDescent="0.25">
      <c r="A223" t="str">
        <f>"054965"</f>
        <v>054965</v>
      </c>
      <c r="B223" t="s">
        <v>216</v>
      </c>
      <c r="C223">
        <v>454</v>
      </c>
      <c r="D223" s="1">
        <v>186927.88</v>
      </c>
      <c r="E223" s="1">
        <v>61686.2</v>
      </c>
    </row>
    <row r="224" spans="1:5" x14ac:dyDescent="0.25">
      <c r="A224" t="str">
        <f>"054973"</f>
        <v>054973</v>
      </c>
      <c r="B224" t="s">
        <v>217</v>
      </c>
      <c r="C224">
        <v>347</v>
      </c>
      <c r="D224" s="1">
        <v>142872.19</v>
      </c>
      <c r="E224" s="1">
        <v>47147.82</v>
      </c>
    </row>
    <row r="225" spans="1:5" x14ac:dyDescent="0.25">
      <c r="A225" t="str">
        <f>"054999"</f>
        <v>054999</v>
      </c>
      <c r="B225" t="s">
        <v>218</v>
      </c>
      <c r="C225">
        <v>209</v>
      </c>
      <c r="D225" s="1">
        <v>86052.7</v>
      </c>
      <c r="E225" s="1">
        <v>28397.39</v>
      </c>
    </row>
    <row r="226" spans="1:5" x14ac:dyDescent="0.25">
      <c r="A226" t="str">
        <f>"055004"</f>
        <v>055004</v>
      </c>
      <c r="B226" t="s">
        <v>218</v>
      </c>
      <c r="C226">
        <v>155</v>
      </c>
      <c r="D226" s="1">
        <v>63818.99</v>
      </c>
      <c r="E226" s="1">
        <v>21060.27</v>
      </c>
    </row>
    <row r="227" spans="1:5" x14ac:dyDescent="0.25">
      <c r="A227" t="str">
        <f>"055012"</f>
        <v>055012</v>
      </c>
      <c r="B227" t="s">
        <v>219</v>
      </c>
      <c r="C227">
        <v>162</v>
      </c>
      <c r="D227" s="1">
        <v>66701.14</v>
      </c>
      <c r="E227" s="1">
        <v>22011.38</v>
      </c>
    </row>
    <row r="228" spans="1:5" x14ac:dyDescent="0.25">
      <c r="A228" t="str">
        <f>"055020"</f>
        <v>055020</v>
      </c>
      <c r="B228" t="s">
        <v>220</v>
      </c>
      <c r="C228">
        <v>293</v>
      </c>
      <c r="D228" s="1">
        <v>120638.48</v>
      </c>
      <c r="E228" s="1">
        <v>39810.699999999997</v>
      </c>
    </row>
    <row r="229" spans="1:5" x14ac:dyDescent="0.25">
      <c r="A229" t="str">
        <f>"055038"</f>
        <v>055038</v>
      </c>
      <c r="B229" t="s">
        <v>221</v>
      </c>
      <c r="C229">
        <v>169</v>
      </c>
      <c r="D229" s="1">
        <v>69583.289999999994</v>
      </c>
      <c r="E229" s="1">
        <v>22962.49</v>
      </c>
    </row>
    <row r="230" spans="1:5" x14ac:dyDescent="0.25">
      <c r="A230" t="str">
        <f>"055046"</f>
        <v>055046</v>
      </c>
      <c r="B230" t="s">
        <v>222</v>
      </c>
      <c r="C230">
        <v>338</v>
      </c>
      <c r="D230" s="1">
        <v>139166.57</v>
      </c>
      <c r="E230" s="1">
        <v>45924.97</v>
      </c>
    </row>
    <row r="231" spans="1:5" x14ac:dyDescent="0.25">
      <c r="A231" t="str">
        <f>"055053"</f>
        <v>055053</v>
      </c>
      <c r="B231" t="s">
        <v>223</v>
      </c>
      <c r="C231">
        <v>393</v>
      </c>
      <c r="D231" s="1">
        <v>161812.01999999999</v>
      </c>
      <c r="E231" s="1">
        <v>53397.97</v>
      </c>
    </row>
    <row r="232" spans="1:5" x14ac:dyDescent="0.25">
      <c r="A232" t="str">
        <f>"055087"</f>
        <v>055087</v>
      </c>
      <c r="B232" t="s">
        <v>224</v>
      </c>
      <c r="C232">
        <v>1018</v>
      </c>
      <c r="D232" s="1">
        <v>419146.66</v>
      </c>
      <c r="E232" s="1">
        <v>138318.39999999999</v>
      </c>
    </row>
    <row r="233" spans="1:5" x14ac:dyDescent="0.25">
      <c r="A233" t="str">
        <f>"055103"</f>
        <v>055103</v>
      </c>
      <c r="B233" t="s">
        <v>225</v>
      </c>
      <c r="C233">
        <v>549</v>
      </c>
      <c r="D233" s="1">
        <v>226042.75</v>
      </c>
      <c r="E233" s="1">
        <v>74594.11</v>
      </c>
    </row>
    <row r="234" spans="1:5" x14ac:dyDescent="0.25">
      <c r="A234" t="str">
        <f>"055129"</f>
        <v>055129</v>
      </c>
      <c r="B234" t="s">
        <v>226</v>
      </c>
      <c r="C234">
        <v>371</v>
      </c>
      <c r="D234" s="1">
        <v>152753.84</v>
      </c>
      <c r="E234" s="1">
        <v>50408.77</v>
      </c>
    </row>
    <row r="235" spans="1:5" x14ac:dyDescent="0.25">
      <c r="A235" t="str">
        <f>"055137"</f>
        <v>055137</v>
      </c>
      <c r="B235" t="s">
        <v>227</v>
      </c>
      <c r="C235">
        <v>386</v>
      </c>
      <c r="D235" s="1">
        <v>158929.87</v>
      </c>
      <c r="E235" s="1">
        <v>52446.86</v>
      </c>
    </row>
    <row r="236" spans="1:5" x14ac:dyDescent="0.25">
      <c r="A236" t="str">
        <f>"055145"</f>
        <v>055145</v>
      </c>
      <c r="B236" t="s">
        <v>227</v>
      </c>
      <c r="C236">
        <v>222</v>
      </c>
      <c r="D236" s="1">
        <v>91405.26</v>
      </c>
      <c r="E236" s="1">
        <v>30163.74</v>
      </c>
    </row>
    <row r="237" spans="1:5" x14ac:dyDescent="0.25">
      <c r="A237" t="str">
        <f>"055160"</f>
        <v>055160</v>
      </c>
      <c r="B237" t="s">
        <v>228</v>
      </c>
      <c r="C237">
        <v>229</v>
      </c>
      <c r="D237" s="1">
        <v>94287.41</v>
      </c>
      <c r="E237" s="1">
        <v>31114.85</v>
      </c>
    </row>
    <row r="238" spans="1:5" x14ac:dyDescent="0.25">
      <c r="A238" t="str">
        <f>"055178"</f>
        <v>055178</v>
      </c>
      <c r="B238" t="s">
        <v>228</v>
      </c>
      <c r="C238">
        <v>209</v>
      </c>
      <c r="D238" s="1">
        <v>86052.7</v>
      </c>
      <c r="E238" s="1">
        <v>28397.39</v>
      </c>
    </row>
    <row r="239" spans="1:5" x14ac:dyDescent="0.25">
      <c r="A239" t="str">
        <f>"055202"</f>
        <v>055202</v>
      </c>
      <c r="B239" t="s">
        <v>229</v>
      </c>
      <c r="C239">
        <v>94</v>
      </c>
      <c r="D239" s="1">
        <v>38703.129999999997</v>
      </c>
      <c r="E239" s="1">
        <v>12772.03</v>
      </c>
    </row>
    <row r="240" spans="1:5" x14ac:dyDescent="0.25">
      <c r="A240" t="str">
        <f>"055210"</f>
        <v>055210</v>
      </c>
      <c r="B240" t="s">
        <v>230</v>
      </c>
      <c r="C240">
        <v>472</v>
      </c>
      <c r="D240" s="1">
        <v>194339.12</v>
      </c>
      <c r="E240" s="1">
        <v>64131.91</v>
      </c>
    </row>
    <row r="241" spans="1:5" x14ac:dyDescent="0.25">
      <c r="A241" t="str">
        <f>"055228"</f>
        <v>055228</v>
      </c>
      <c r="B241" t="s">
        <v>231</v>
      </c>
      <c r="C241">
        <v>321</v>
      </c>
      <c r="D241" s="1">
        <v>132167.07</v>
      </c>
      <c r="E241" s="1">
        <v>43615.13</v>
      </c>
    </row>
    <row r="242" spans="1:5" x14ac:dyDescent="0.25">
      <c r="A242" t="str">
        <f>"055244"</f>
        <v>055244</v>
      </c>
      <c r="B242" t="s">
        <v>232</v>
      </c>
      <c r="C242">
        <v>123</v>
      </c>
      <c r="D242" s="1">
        <v>50643.46</v>
      </c>
      <c r="E242" s="1">
        <v>16712.34</v>
      </c>
    </row>
    <row r="243" spans="1:5" x14ac:dyDescent="0.25">
      <c r="A243" t="str">
        <f>"055251"</f>
        <v>055251</v>
      </c>
      <c r="B243" t="s">
        <v>233</v>
      </c>
      <c r="C243">
        <v>322</v>
      </c>
      <c r="D243" s="1">
        <v>132578.81</v>
      </c>
      <c r="E243" s="1">
        <v>43751.01</v>
      </c>
    </row>
    <row r="244" spans="1:5" x14ac:dyDescent="0.25">
      <c r="A244" t="str">
        <f>"055293"</f>
        <v>055293</v>
      </c>
      <c r="B244" t="s">
        <v>234</v>
      </c>
      <c r="C244">
        <v>268</v>
      </c>
      <c r="D244" s="1">
        <v>110345.09</v>
      </c>
      <c r="E244" s="1">
        <v>36413.879999999997</v>
      </c>
    </row>
    <row r="245" spans="1:5" x14ac:dyDescent="0.25">
      <c r="A245" t="str">
        <f>"055319"</f>
        <v>055319</v>
      </c>
      <c r="B245" t="s">
        <v>235</v>
      </c>
      <c r="C245">
        <v>452</v>
      </c>
      <c r="D245" s="1">
        <v>186104.41</v>
      </c>
      <c r="E245" s="1">
        <v>61414.46</v>
      </c>
    </row>
    <row r="246" spans="1:5" x14ac:dyDescent="0.25">
      <c r="A246" t="str">
        <f>"055335"</f>
        <v>055335</v>
      </c>
      <c r="B246" t="s">
        <v>235</v>
      </c>
      <c r="C246">
        <v>81</v>
      </c>
      <c r="D246" s="1">
        <v>33350.57</v>
      </c>
      <c r="E246" s="1">
        <v>11005.69</v>
      </c>
    </row>
    <row r="247" spans="1:5" x14ac:dyDescent="0.25">
      <c r="A247" t="str">
        <f>"055368"</f>
        <v>055368</v>
      </c>
      <c r="B247" t="s">
        <v>236</v>
      </c>
      <c r="C247">
        <v>120</v>
      </c>
      <c r="D247" s="1">
        <v>49408.25</v>
      </c>
      <c r="E247" s="1">
        <v>16304.72</v>
      </c>
    </row>
    <row r="248" spans="1:5" x14ac:dyDescent="0.25">
      <c r="A248" t="str">
        <f>"055400"</f>
        <v>055400</v>
      </c>
      <c r="B248" t="s">
        <v>237</v>
      </c>
      <c r="C248">
        <v>94</v>
      </c>
      <c r="D248" s="1">
        <v>38703.129999999997</v>
      </c>
      <c r="E248" s="1">
        <v>12772.03</v>
      </c>
    </row>
    <row r="249" spans="1:5" x14ac:dyDescent="0.25">
      <c r="A249" t="str">
        <f>"055418"</f>
        <v>055418</v>
      </c>
      <c r="B249" t="s">
        <v>238</v>
      </c>
      <c r="C249">
        <v>421</v>
      </c>
      <c r="D249" s="1">
        <v>173340.61</v>
      </c>
      <c r="E249" s="1">
        <v>57202.400000000001</v>
      </c>
    </row>
    <row r="250" spans="1:5" x14ac:dyDescent="0.25">
      <c r="A250" t="str">
        <f>"055434"</f>
        <v>055434</v>
      </c>
      <c r="B250" t="s">
        <v>239</v>
      </c>
      <c r="C250">
        <v>141</v>
      </c>
      <c r="D250" s="1">
        <v>58054.7</v>
      </c>
      <c r="E250" s="1">
        <v>19158.05</v>
      </c>
    </row>
    <row r="251" spans="1:5" x14ac:dyDescent="0.25">
      <c r="A251" t="str">
        <f>"055442"</f>
        <v>055442</v>
      </c>
      <c r="B251" t="s">
        <v>240</v>
      </c>
      <c r="C251">
        <v>415</v>
      </c>
      <c r="D251" s="1">
        <v>170870.2</v>
      </c>
      <c r="E251" s="1">
        <v>56387.17</v>
      </c>
    </row>
    <row r="252" spans="1:5" x14ac:dyDescent="0.25">
      <c r="A252" t="str">
        <f>"055475"</f>
        <v>055475</v>
      </c>
      <c r="B252" t="s">
        <v>241</v>
      </c>
      <c r="C252">
        <v>169</v>
      </c>
      <c r="D252" s="1">
        <v>69583.289999999994</v>
      </c>
      <c r="E252" s="1">
        <v>22962.49</v>
      </c>
    </row>
    <row r="253" spans="1:5" x14ac:dyDescent="0.25">
      <c r="A253" t="str">
        <f>"055566"</f>
        <v>055566</v>
      </c>
      <c r="B253" t="s">
        <v>242</v>
      </c>
      <c r="C253">
        <v>673</v>
      </c>
      <c r="D253" s="1">
        <v>277097.94</v>
      </c>
      <c r="E253" s="1">
        <v>91442.32</v>
      </c>
    </row>
    <row r="254" spans="1:5" x14ac:dyDescent="0.25">
      <c r="A254" t="str">
        <f>"055582"</f>
        <v>055582</v>
      </c>
      <c r="B254" t="s">
        <v>243</v>
      </c>
      <c r="C254">
        <v>224</v>
      </c>
      <c r="D254" s="1">
        <v>92228.74</v>
      </c>
      <c r="E254" s="1">
        <v>30435.48</v>
      </c>
    </row>
    <row r="255" spans="1:5" x14ac:dyDescent="0.25">
      <c r="A255" t="str">
        <f>"055590"</f>
        <v>055590</v>
      </c>
      <c r="B255" t="s">
        <v>244</v>
      </c>
      <c r="C255">
        <v>212</v>
      </c>
      <c r="D255" s="1">
        <v>87287.91</v>
      </c>
      <c r="E255" s="1">
        <v>28805.01</v>
      </c>
    </row>
    <row r="256" spans="1:5" x14ac:dyDescent="0.25">
      <c r="A256" t="str">
        <f>"055608"</f>
        <v>055608</v>
      </c>
      <c r="B256" t="s">
        <v>245</v>
      </c>
      <c r="C256">
        <v>307</v>
      </c>
      <c r="D256" s="1">
        <v>126402.78</v>
      </c>
      <c r="E256" s="1">
        <v>41712.92</v>
      </c>
    </row>
    <row r="257" spans="1:5" x14ac:dyDescent="0.25">
      <c r="A257" t="str">
        <f>"055632"</f>
        <v>055632</v>
      </c>
      <c r="B257" t="s">
        <v>246</v>
      </c>
      <c r="C257">
        <v>146</v>
      </c>
      <c r="D257" s="1">
        <v>60113.37</v>
      </c>
      <c r="E257" s="1">
        <v>19837.41</v>
      </c>
    </row>
    <row r="258" spans="1:5" x14ac:dyDescent="0.25">
      <c r="A258" t="str">
        <f>"055640"</f>
        <v>055640</v>
      </c>
      <c r="B258" t="s">
        <v>247</v>
      </c>
      <c r="C258">
        <v>238</v>
      </c>
      <c r="D258" s="1">
        <v>97993.03</v>
      </c>
      <c r="E258" s="1">
        <v>32337.7</v>
      </c>
    </row>
    <row r="259" spans="1:5" x14ac:dyDescent="0.25">
      <c r="A259" t="str">
        <f>"055657"</f>
        <v>055657</v>
      </c>
      <c r="B259" t="s">
        <v>248</v>
      </c>
      <c r="C259">
        <v>238</v>
      </c>
      <c r="D259" s="1">
        <v>97993.03</v>
      </c>
      <c r="E259" s="1">
        <v>32337.7</v>
      </c>
    </row>
    <row r="260" spans="1:5" x14ac:dyDescent="0.25">
      <c r="A260" t="str">
        <f>"055749"</f>
        <v>055749</v>
      </c>
      <c r="B260" t="s">
        <v>249</v>
      </c>
      <c r="C260">
        <v>176</v>
      </c>
      <c r="D260" s="1">
        <v>72465.429999999993</v>
      </c>
      <c r="E260" s="1">
        <v>23913.59</v>
      </c>
    </row>
    <row r="261" spans="1:5" x14ac:dyDescent="0.25">
      <c r="A261" t="str">
        <f>"055814"</f>
        <v>055814</v>
      </c>
      <c r="B261" t="s">
        <v>250</v>
      </c>
      <c r="C261">
        <v>351</v>
      </c>
      <c r="D261" s="1">
        <v>144519.13</v>
      </c>
      <c r="E261" s="1">
        <v>47691.31</v>
      </c>
    </row>
    <row r="262" spans="1:5" x14ac:dyDescent="0.25">
      <c r="A262" t="str">
        <f>"055822"</f>
        <v>055822</v>
      </c>
      <c r="B262" t="s">
        <v>251</v>
      </c>
      <c r="C262">
        <v>313</v>
      </c>
      <c r="D262" s="1">
        <v>128873.19</v>
      </c>
      <c r="E262" s="1">
        <v>42528.15</v>
      </c>
    </row>
    <row r="263" spans="1:5" x14ac:dyDescent="0.25">
      <c r="A263" t="str">
        <f>"055855"</f>
        <v>055855</v>
      </c>
      <c r="B263" t="s">
        <v>252</v>
      </c>
      <c r="C263">
        <v>178</v>
      </c>
      <c r="D263" s="1">
        <v>73288.91</v>
      </c>
      <c r="E263" s="1">
        <v>24185.34</v>
      </c>
    </row>
    <row r="264" spans="1:5" x14ac:dyDescent="0.25">
      <c r="A264" t="str">
        <f>"055913"</f>
        <v>055913</v>
      </c>
      <c r="B264" t="s">
        <v>253</v>
      </c>
      <c r="C264">
        <v>409</v>
      </c>
      <c r="D264" s="1">
        <v>168399.79</v>
      </c>
      <c r="E264" s="1">
        <v>55571.93</v>
      </c>
    </row>
    <row r="265" spans="1:5" x14ac:dyDescent="0.25">
      <c r="A265" t="str">
        <f>"055947"</f>
        <v>055947</v>
      </c>
      <c r="B265" t="s">
        <v>254</v>
      </c>
      <c r="C265">
        <v>195</v>
      </c>
      <c r="D265" s="1">
        <v>80288.41</v>
      </c>
      <c r="E265" s="1">
        <v>26495.18</v>
      </c>
    </row>
    <row r="266" spans="1:5" x14ac:dyDescent="0.25">
      <c r="A266" t="str">
        <f>"056010"</f>
        <v>056010</v>
      </c>
      <c r="B266" t="s">
        <v>255</v>
      </c>
      <c r="C266">
        <v>218</v>
      </c>
      <c r="D266" s="1">
        <v>89758.32</v>
      </c>
      <c r="E266" s="1">
        <v>29620.25</v>
      </c>
    </row>
    <row r="267" spans="1:5" x14ac:dyDescent="0.25">
      <c r="A267" t="str">
        <f>"056036"</f>
        <v>056036</v>
      </c>
      <c r="B267" t="s">
        <v>256</v>
      </c>
      <c r="C267">
        <v>162</v>
      </c>
      <c r="D267" s="1">
        <v>66701.14</v>
      </c>
      <c r="E267" s="1">
        <v>22011.38</v>
      </c>
    </row>
    <row r="268" spans="1:5" x14ac:dyDescent="0.25">
      <c r="A268" t="str">
        <f>"056051"</f>
        <v>056051</v>
      </c>
      <c r="B268" t="s">
        <v>257</v>
      </c>
      <c r="C268">
        <v>261</v>
      </c>
      <c r="D268" s="1">
        <v>107462.95</v>
      </c>
      <c r="E268" s="1">
        <v>35462.769999999997</v>
      </c>
    </row>
    <row r="269" spans="1:5" x14ac:dyDescent="0.25">
      <c r="A269" t="str">
        <f>"056069"</f>
        <v>056069</v>
      </c>
      <c r="B269" t="s">
        <v>258</v>
      </c>
      <c r="C269">
        <v>217</v>
      </c>
      <c r="D269" s="1">
        <v>89346.59</v>
      </c>
      <c r="E269" s="1">
        <v>29484.37</v>
      </c>
    </row>
    <row r="270" spans="1:5" x14ac:dyDescent="0.25">
      <c r="A270" t="str">
        <f>"056127"</f>
        <v>056127</v>
      </c>
      <c r="B270" t="s">
        <v>259</v>
      </c>
      <c r="C270">
        <v>276</v>
      </c>
      <c r="D270" s="1">
        <v>108505.26</v>
      </c>
      <c r="E270" s="1">
        <v>35806.74</v>
      </c>
    </row>
    <row r="271" spans="1:5" x14ac:dyDescent="0.25">
      <c r="A271" t="str">
        <f>"056143"</f>
        <v>056143</v>
      </c>
      <c r="B271" t="s">
        <v>260</v>
      </c>
      <c r="C271">
        <v>407</v>
      </c>
      <c r="D271" s="1">
        <v>167576.32000000001</v>
      </c>
      <c r="E271" s="1">
        <v>55300.19</v>
      </c>
    </row>
    <row r="272" spans="1:5" x14ac:dyDescent="0.25">
      <c r="A272" t="str">
        <f>"056242"</f>
        <v>056242</v>
      </c>
      <c r="B272" t="s">
        <v>261</v>
      </c>
      <c r="C272">
        <v>124</v>
      </c>
      <c r="D272" s="1">
        <v>51055.19</v>
      </c>
      <c r="E272" s="1">
        <v>16848.21</v>
      </c>
    </row>
    <row r="273" spans="1:5" x14ac:dyDescent="0.25">
      <c r="A273" t="str">
        <f>"056267"</f>
        <v>056267</v>
      </c>
      <c r="B273" t="s">
        <v>262</v>
      </c>
      <c r="C273">
        <v>204</v>
      </c>
      <c r="D273" s="1">
        <v>83994.03</v>
      </c>
      <c r="E273" s="1">
        <v>27718.03</v>
      </c>
    </row>
    <row r="274" spans="1:5" x14ac:dyDescent="0.25">
      <c r="A274" t="str">
        <f>"056275"</f>
        <v>056275</v>
      </c>
      <c r="B274" t="s">
        <v>263</v>
      </c>
      <c r="C274">
        <v>468</v>
      </c>
      <c r="D274" s="1">
        <v>192692.18</v>
      </c>
      <c r="E274" s="1">
        <v>63588.42</v>
      </c>
    </row>
    <row r="275" spans="1:5" x14ac:dyDescent="0.25">
      <c r="A275" t="str">
        <f>"056283"</f>
        <v>056283</v>
      </c>
      <c r="B275" t="s">
        <v>160</v>
      </c>
      <c r="C275">
        <v>191</v>
      </c>
      <c r="D275" s="1">
        <v>78641.47</v>
      </c>
      <c r="E275" s="1">
        <v>25951.69</v>
      </c>
    </row>
    <row r="276" spans="1:5" x14ac:dyDescent="0.25">
      <c r="A276" t="str">
        <f>"056358"</f>
        <v>056358</v>
      </c>
      <c r="B276" t="s">
        <v>264</v>
      </c>
      <c r="C276">
        <v>160</v>
      </c>
      <c r="D276" s="1">
        <v>65877.67</v>
      </c>
      <c r="E276" s="1">
        <v>21739.63</v>
      </c>
    </row>
    <row r="277" spans="1:5" x14ac:dyDescent="0.25">
      <c r="A277" t="str">
        <f>"056366"</f>
        <v>056366</v>
      </c>
      <c r="B277" t="s">
        <v>265</v>
      </c>
      <c r="C277">
        <v>654</v>
      </c>
      <c r="D277" s="1">
        <v>269274.96999999997</v>
      </c>
      <c r="E277" s="1">
        <v>88860.74</v>
      </c>
    </row>
    <row r="278" spans="1:5" x14ac:dyDescent="0.25">
      <c r="A278" t="str">
        <f>"056408"</f>
        <v>056408</v>
      </c>
      <c r="B278" t="s">
        <v>235</v>
      </c>
      <c r="C278">
        <v>211</v>
      </c>
      <c r="D278" s="1">
        <v>86876.17</v>
      </c>
      <c r="E278" s="1">
        <v>28669.14</v>
      </c>
    </row>
    <row r="279" spans="1:5" x14ac:dyDescent="0.25">
      <c r="A279" t="str">
        <f>"056416"</f>
        <v>056416</v>
      </c>
      <c r="B279" t="s">
        <v>266</v>
      </c>
      <c r="C279">
        <v>137</v>
      </c>
      <c r="D279" s="1">
        <v>56407.75</v>
      </c>
      <c r="E279" s="1">
        <v>18614.560000000001</v>
      </c>
    </row>
    <row r="280" spans="1:5" x14ac:dyDescent="0.25">
      <c r="A280" t="str">
        <f>"056424"</f>
        <v>056424</v>
      </c>
      <c r="B280" t="s">
        <v>244</v>
      </c>
      <c r="C280">
        <v>204</v>
      </c>
      <c r="D280" s="1">
        <v>83994.03</v>
      </c>
      <c r="E280" s="1">
        <v>27718.03</v>
      </c>
    </row>
    <row r="281" spans="1:5" x14ac:dyDescent="0.25">
      <c r="A281" t="str">
        <f>"056432"</f>
        <v>056432</v>
      </c>
      <c r="B281" t="s">
        <v>148</v>
      </c>
      <c r="C281">
        <v>168</v>
      </c>
      <c r="D281" s="1">
        <v>69171.55</v>
      </c>
      <c r="E281" s="1">
        <v>22826.61</v>
      </c>
    </row>
    <row r="282" spans="1:5" x14ac:dyDescent="0.25">
      <c r="A282" t="str">
        <f>"056440"</f>
        <v>056440</v>
      </c>
      <c r="B282" t="s">
        <v>267</v>
      </c>
      <c r="C282">
        <v>202</v>
      </c>
      <c r="D282" s="1">
        <v>83170.559999999998</v>
      </c>
      <c r="E282" s="1">
        <v>27446.28</v>
      </c>
    </row>
    <row r="283" spans="1:5" x14ac:dyDescent="0.25">
      <c r="A283" t="str">
        <f>"056481"</f>
        <v>056481</v>
      </c>
      <c r="B283" t="s">
        <v>268</v>
      </c>
      <c r="C283">
        <v>333</v>
      </c>
      <c r="D283" s="1">
        <v>137107.9</v>
      </c>
      <c r="E283" s="1">
        <v>45245.61</v>
      </c>
    </row>
    <row r="284" spans="1:5" x14ac:dyDescent="0.25">
      <c r="A284" t="str">
        <f>"056531"</f>
        <v>056531</v>
      </c>
      <c r="B284" t="s">
        <v>269</v>
      </c>
      <c r="C284">
        <v>421</v>
      </c>
      <c r="D284" s="1">
        <v>173340.61</v>
      </c>
      <c r="E284" s="1">
        <v>57202.400000000001</v>
      </c>
    </row>
    <row r="285" spans="1:5" x14ac:dyDescent="0.25">
      <c r="A285" t="str">
        <f>"056549"</f>
        <v>056549</v>
      </c>
      <c r="B285" t="s">
        <v>270</v>
      </c>
      <c r="C285">
        <v>390</v>
      </c>
      <c r="D285" s="1">
        <v>160576.82</v>
      </c>
      <c r="E285" s="1">
        <v>52990.35</v>
      </c>
    </row>
    <row r="286" spans="1:5" x14ac:dyDescent="0.25">
      <c r="A286" t="str">
        <f>"056556"</f>
        <v>056556</v>
      </c>
      <c r="B286" t="s">
        <v>271</v>
      </c>
      <c r="C286">
        <v>317</v>
      </c>
      <c r="D286" s="1">
        <v>130520.13</v>
      </c>
      <c r="E286" s="1">
        <v>43071.64</v>
      </c>
    </row>
    <row r="287" spans="1:5" x14ac:dyDescent="0.25">
      <c r="A287" t="str">
        <f>"056580"</f>
        <v>056580</v>
      </c>
      <c r="B287" t="s">
        <v>272</v>
      </c>
      <c r="C287">
        <v>319</v>
      </c>
      <c r="D287" s="1">
        <v>131343.6</v>
      </c>
      <c r="E287" s="1">
        <v>43343.39</v>
      </c>
    </row>
    <row r="288" spans="1:5" x14ac:dyDescent="0.25">
      <c r="A288" t="str">
        <f>"056598"</f>
        <v>056598</v>
      </c>
      <c r="B288" t="s">
        <v>273</v>
      </c>
      <c r="C288">
        <v>332</v>
      </c>
      <c r="D288" s="1">
        <v>136696.16</v>
      </c>
      <c r="E288" s="1">
        <v>45109.73</v>
      </c>
    </row>
    <row r="289" spans="1:5" x14ac:dyDescent="0.25">
      <c r="A289" t="str">
        <f>"056606"</f>
        <v>056606</v>
      </c>
      <c r="B289" t="s">
        <v>238</v>
      </c>
      <c r="C289">
        <v>234</v>
      </c>
      <c r="D289" s="1">
        <v>96346.09</v>
      </c>
      <c r="E289" s="1">
        <v>31794.21</v>
      </c>
    </row>
    <row r="290" spans="1:5" x14ac:dyDescent="0.25">
      <c r="A290" t="str">
        <f>"056648"</f>
        <v>056648</v>
      </c>
      <c r="B290" t="s">
        <v>274</v>
      </c>
      <c r="C290">
        <v>423</v>
      </c>
      <c r="D290" s="1">
        <v>174164.09</v>
      </c>
      <c r="E290" s="1">
        <v>57474.15</v>
      </c>
    </row>
    <row r="291" spans="1:5" x14ac:dyDescent="0.25">
      <c r="A291" t="str">
        <f>"056655"</f>
        <v>056655</v>
      </c>
      <c r="B291" t="s">
        <v>275</v>
      </c>
      <c r="C291">
        <v>156</v>
      </c>
      <c r="D291" s="1">
        <v>64230.73</v>
      </c>
      <c r="E291" s="1">
        <v>21196.14</v>
      </c>
    </row>
    <row r="292" spans="1:5" x14ac:dyDescent="0.25">
      <c r="A292" t="str">
        <f>"056689"</f>
        <v>056689</v>
      </c>
      <c r="B292" t="s">
        <v>276</v>
      </c>
      <c r="C292">
        <v>112</v>
      </c>
      <c r="D292" s="1">
        <v>46114.37</v>
      </c>
      <c r="E292" s="1">
        <v>15217.74</v>
      </c>
    </row>
    <row r="293" spans="1:5" x14ac:dyDescent="0.25">
      <c r="A293" t="str">
        <f>"056697"</f>
        <v>056697</v>
      </c>
      <c r="B293" t="s">
        <v>277</v>
      </c>
      <c r="C293">
        <v>148</v>
      </c>
      <c r="D293" s="1">
        <v>60936.84</v>
      </c>
      <c r="E293" s="1">
        <v>20109.16</v>
      </c>
    </row>
    <row r="294" spans="1:5" x14ac:dyDescent="0.25">
      <c r="A294" t="str">
        <f>"056713"</f>
        <v>056713</v>
      </c>
      <c r="B294" t="s">
        <v>199</v>
      </c>
      <c r="C294">
        <v>806</v>
      </c>
      <c r="D294" s="1">
        <v>331858.75</v>
      </c>
      <c r="E294" s="1">
        <v>109513.39</v>
      </c>
    </row>
    <row r="295" spans="1:5" x14ac:dyDescent="0.25">
      <c r="A295" t="str">
        <f>"056721"</f>
        <v>056721</v>
      </c>
      <c r="B295" t="s">
        <v>278</v>
      </c>
      <c r="C295">
        <v>221</v>
      </c>
      <c r="D295" s="1">
        <v>90993.53</v>
      </c>
      <c r="E295" s="1">
        <v>30027.86</v>
      </c>
    </row>
    <row r="296" spans="1:5" x14ac:dyDescent="0.25">
      <c r="A296" t="str">
        <f>"056739"</f>
        <v>056739</v>
      </c>
      <c r="B296" t="s">
        <v>185</v>
      </c>
      <c r="C296">
        <v>199</v>
      </c>
      <c r="D296" s="1">
        <v>81935.350000000006</v>
      </c>
      <c r="E296" s="1">
        <v>27038.67</v>
      </c>
    </row>
    <row r="297" spans="1:5" x14ac:dyDescent="0.25">
      <c r="A297" t="str">
        <f>"056747"</f>
        <v>056747</v>
      </c>
      <c r="B297" t="s">
        <v>279</v>
      </c>
      <c r="C297">
        <v>238</v>
      </c>
      <c r="D297" s="1">
        <v>97993.03</v>
      </c>
      <c r="E297" s="1">
        <v>32337.7</v>
      </c>
    </row>
    <row r="298" spans="1:5" x14ac:dyDescent="0.25">
      <c r="A298" t="str">
        <f>"056754"</f>
        <v>056754</v>
      </c>
      <c r="B298" t="s">
        <v>280</v>
      </c>
      <c r="C298">
        <v>177</v>
      </c>
      <c r="D298" s="1">
        <v>72877.17</v>
      </c>
      <c r="E298" s="1">
        <v>24049.47</v>
      </c>
    </row>
    <row r="299" spans="1:5" x14ac:dyDescent="0.25">
      <c r="A299" t="str">
        <f>"056762"</f>
        <v>056762</v>
      </c>
      <c r="B299" t="s">
        <v>213</v>
      </c>
      <c r="C299">
        <v>318</v>
      </c>
      <c r="D299" s="1">
        <v>130931.87</v>
      </c>
      <c r="E299" s="1">
        <v>43207.519999999997</v>
      </c>
    </row>
    <row r="300" spans="1:5" x14ac:dyDescent="0.25">
      <c r="A300" t="str">
        <f>"056770"</f>
        <v>056770</v>
      </c>
      <c r="B300" t="s">
        <v>281</v>
      </c>
      <c r="C300">
        <v>331</v>
      </c>
      <c r="D300" s="1">
        <v>136284.43</v>
      </c>
      <c r="E300" s="1">
        <v>44973.86</v>
      </c>
    </row>
    <row r="301" spans="1:5" x14ac:dyDescent="0.25">
      <c r="A301" t="str">
        <f>"056804"</f>
        <v>056804</v>
      </c>
      <c r="B301" t="s">
        <v>214</v>
      </c>
      <c r="C301">
        <v>268</v>
      </c>
      <c r="D301" s="1">
        <v>110345.09</v>
      </c>
      <c r="E301" s="1">
        <v>36413.879999999997</v>
      </c>
    </row>
    <row r="302" spans="1:5" x14ac:dyDescent="0.25">
      <c r="A302" t="str">
        <f>"056812"</f>
        <v>056812</v>
      </c>
      <c r="B302" t="s">
        <v>217</v>
      </c>
      <c r="C302">
        <v>184</v>
      </c>
      <c r="D302" s="1">
        <v>75759.320000000007</v>
      </c>
      <c r="E302" s="1">
        <v>25000.58</v>
      </c>
    </row>
    <row r="303" spans="1:5" x14ac:dyDescent="0.25">
      <c r="A303" t="str">
        <f>"056820"</f>
        <v>056820</v>
      </c>
      <c r="B303" t="s">
        <v>282</v>
      </c>
      <c r="C303">
        <v>257</v>
      </c>
      <c r="D303" s="1">
        <v>105816</v>
      </c>
      <c r="E303" s="1">
        <v>34919.279999999999</v>
      </c>
    </row>
    <row r="304" spans="1:5" x14ac:dyDescent="0.25">
      <c r="A304" t="str">
        <f>"056853"</f>
        <v>056853</v>
      </c>
      <c r="B304" t="s">
        <v>283</v>
      </c>
      <c r="C304">
        <v>581</v>
      </c>
      <c r="D304" s="1">
        <v>239218.28</v>
      </c>
      <c r="E304" s="1">
        <v>78942.03</v>
      </c>
    </row>
    <row r="305" spans="1:5" x14ac:dyDescent="0.25">
      <c r="A305" t="str">
        <f>"056861"</f>
        <v>056861</v>
      </c>
      <c r="B305" t="s">
        <v>284</v>
      </c>
      <c r="C305">
        <v>632</v>
      </c>
      <c r="D305" s="1">
        <v>260216.79</v>
      </c>
      <c r="E305" s="1">
        <v>85871.54</v>
      </c>
    </row>
    <row r="306" spans="1:5" x14ac:dyDescent="0.25">
      <c r="A306" t="str">
        <f>"056887"</f>
        <v>056887</v>
      </c>
      <c r="B306" t="s">
        <v>207</v>
      </c>
      <c r="C306">
        <v>355</v>
      </c>
      <c r="D306" s="1">
        <v>146166.07999999999</v>
      </c>
      <c r="E306" s="1">
        <v>48234.81</v>
      </c>
    </row>
    <row r="307" spans="1:5" x14ac:dyDescent="0.25">
      <c r="A307" t="str">
        <f>"056911"</f>
        <v>056911</v>
      </c>
      <c r="B307" t="s">
        <v>285</v>
      </c>
      <c r="C307">
        <v>128</v>
      </c>
      <c r="D307" s="1">
        <v>52702.13</v>
      </c>
      <c r="E307" s="1">
        <v>17391.7</v>
      </c>
    </row>
    <row r="308" spans="1:5" x14ac:dyDescent="0.25">
      <c r="A308" t="str">
        <f>"056937"</f>
        <v>056937</v>
      </c>
      <c r="B308" t="s">
        <v>286</v>
      </c>
      <c r="C308">
        <v>214</v>
      </c>
      <c r="D308" s="1">
        <v>88111.38</v>
      </c>
      <c r="E308" s="1">
        <v>29076.76</v>
      </c>
    </row>
    <row r="309" spans="1:5" x14ac:dyDescent="0.25">
      <c r="A309" t="str">
        <f>"056945"</f>
        <v>056945</v>
      </c>
      <c r="B309" t="s">
        <v>287</v>
      </c>
      <c r="C309">
        <v>343</v>
      </c>
      <c r="D309" s="1">
        <v>141225.25</v>
      </c>
      <c r="E309" s="1">
        <v>46604.33</v>
      </c>
    </row>
    <row r="310" spans="1:5" x14ac:dyDescent="0.25">
      <c r="A310" t="str">
        <f>"056994"</f>
        <v>056994</v>
      </c>
      <c r="B310" t="s">
        <v>279</v>
      </c>
      <c r="C310">
        <v>168</v>
      </c>
      <c r="D310" s="1">
        <v>69171.55</v>
      </c>
      <c r="E310" s="1">
        <v>22826.61</v>
      </c>
    </row>
    <row r="311" spans="1:5" x14ac:dyDescent="0.25">
      <c r="A311" t="str">
        <f>"057018"</f>
        <v>057018</v>
      </c>
      <c r="B311" t="s">
        <v>146</v>
      </c>
      <c r="C311">
        <v>296</v>
      </c>
      <c r="D311" s="1">
        <v>121873.69</v>
      </c>
      <c r="E311" s="1">
        <v>40218.32</v>
      </c>
    </row>
    <row r="312" spans="1:5" x14ac:dyDescent="0.25">
      <c r="A312" t="str">
        <f>"057034"</f>
        <v>057034</v>
      </c>
      <c r="B312" t="s">
        <v>288</v>
      </c>
      <c r="C312">
        <v>539</v>
      </c>
      <c r="D312" s="1">
        <v>221925.39</v>
      </c>
      <c r="E312" s="1">
        <v>73235.38</v>
      </c>
    </row>
    <row r="313" spans="1:5" x14ac:dyDescent="0.25">
      <c r="A313" t="str">
        <f>"057067"</f>
        <v>057067</v>
      </c>
      <c r="B313" t="s">
        <v>289</v>
      </c>
      <c r="C313">
        <v>204</v>
      </c>
      <c r="D313" s="1">
        <v>83994.03</v>
      </c>
      <c r="E313" s="1">
        <v>27718.03</v>
      </c>
    </row>
    <row r="314" spans="1:5" x14ac:dyDescent="0.25">
      <c r="A314" t="str">
        <f>"057075"</f>
        <v>057075</v>
      </c>
      <c r="B314" t="s">
        <v>290</v>
      </c>
      <c r="C314">
        <v>130</v>
      </c>
      <c r="D314" s="1">
        <v>53525.61</v>
      </c>
      <c r="E314" s="1">
        <v>17663.45</v>
      </c>
    </row>
    <row r="315" spans="1:5" x14ac:dyDescent="0.25">
      <c r="A315" t="str">
        <f>"057109"</f>
        <v>057109</v>
      </c>
      <c r="B315" t="s">
        <v>291</v>
      </c>
      <c r="C315">
        <v>178</v>
      </c>
      <c r="D315" s="1">
        <v>73288.91</v>
      </c>
      <c r="E315" s="1">
        <v>24185.34</v>
      </c>
    </row>
    <row r="316" spans="1:5" x14ac:dyDescent="0.25">
      <c r="A316" t="str">
        <f>"057117"</f>
        <v>057117</v>
      </c>
      <c r="B316" t="s">
        <v>228</v>
      </c>
      <c r="C316">
        <v>157</v>
      </c>
      <c r="D316" s="1">
        <v>62658.69</v>
      </c>
      <c r="E316" s="1">
        <v>20677.37</v>
      </c>
    </row>
    <row r="317" spans="1:5" x14ac:dyDescent="0.25">
      <c r="A317" t="str">
        <f>"057125"</f>
        <v>057125</v>
      </c>
      <c r="B317" t="s">
        <v>145</v>
      </c>
      <c r="C317">
        <v>111</v>
      </c>
      <c r="D317" s="1">
        <v>45702.63</v>
      </c>
      <c r="E317" s="1">
        <v>15081.87</v>
      </c>
    </row>
    <row r="318" spans="1:5" x14ac:dyDescent="0.25">
      <c r="A318" t="str">
        <f>"057133"</f>
        <v>057133</v>
      </c>
      <c r="B318" t="s">
        <v>292</v>
      </c>
      <c r="C318">
        <v>476</v>
      </c>
      <c r="D318" s="1">
        <v>195986.06</v>
      </c>
      <c r="E318" s="1">
        <v>64675.4</v>
      </c>
    </row>
    <row r="319" spans="1:5" x14ac:dyDescent="0.25">
      <c r="A319" t="str">
        <f>"057141"</f>
        <v>057141</v>
      </c>
      <c r="B319" t="s">
        <v>293</v>
      </c>
      <c r="C319">
        <v>170</v>
      </c>
      <c r="D319" s="1">
        <v>69995.02</v>
      </c>
      <c r="E319" s="1">
        <v>23098.36</v>
      </c>
    </row>
    <row r="320" spans="1:5" x14ac:dyDescent="0.25">
      <c r="A320" t="str">
        <f>"057158"</f>
        <v>057158</v>
      </c>
      <c r="B320" t="s">
        <v>228</v>
      </c>
      <c r="C320">
        <v>224</v>
      </c>
      <c r="D320" s="1">
        <v>92228.74</v>
      </c>
      <c r="E320" s="1">
        <v>30435.48</v>
      </c>
    </row>
    <row r="321" spans="1:5" x14ac:dyDescent="0.25">
      <c r="A321" t="str">
        <f>"057182"</f>
        <v>057182</v>
      </c>
      <c r="B321" t="s">
        <v>294</v>
      </c>
      <c r="C321">
        <v>233</v>
      </c>
      <c r="D321" s="1">
        <v>95934.35</v>
      </c>
      <c r="E321" s="1">
        <v>31658.34</v>
      </c>
    </row>
    <row r="322" spans="1:5" x14ac:dyDescent="0.25">
      <c r="A322" t="str">
        <f>"057208"</f>
        <v>057208</v>
      </c>
      <c r="B322" t="s">
        <v>295</v>
      </c>
      <c r="C322">
        <v>475</v>
      </c>
      <c r="D322" s="1">
        <v>195574.33</v>
      </c>
      <c r="E322" s="1">
        <v>64539.53</v>
      </c>
    </row>
    <row r="323" spans="1:5" x14ac:dyDescent="0.25">
      <c r="A323" t="str">
        <f>"057216"</f>
        <v>057216</v>
      </c>
      <c r="B323" t="s">
        <v>296</v>
      </c>
      <c r="C323">
        <v>439</v>
      </c>
      <c r="D323" s="1">
        <v>180751.85</v>
      </c>
      <c r="E323" s="1">
        <v>59648.11</v>
      </c>
    </row>
    <row r="324" spans="1:5" x14ac:dyDescent="0.25">
      <c r="A324" t="str">
        <f>"057224"</f>
        <v>057224</v>
      </c>
      <c r="B324" t="s">
        <v>235</v>
      </c>
      <c r="C324">
        <v>159</v>
      </c>
      <c r="D324" s="1">
        <v>65465.93</v>
      </c>
      <c r="E324" s="1">
        <v>21603.759999999998</v>
      </c>
    </row>
    <row r="325" spans="1:5" x14ac:dyDescent="0.25">
      <c r="A325" t="str">
        <f>"057232"</f>
        <v>057232</v>
      </c>
      <c r="B325" t="s">
        <v>188</v>
      </c>
      <c r="C325">
        <v>265</v>
      </c>
      <c r="D325" s="1">
        <v>109109.89</v>
      </c>
      <c r="E325" s="1">
        <v>36006.26</v>
      </c>
    </row>
    <row r="326" spans="1:5" x14ac:dyDescent="0.25">
      <c r="A326" t="str">
        <f>"057240"</f>
        <v>057240</v>
      </c>
      <c r="B326" t="s">
        <v>228</v>
      </c>
      <c r="C326">
        <v>161</v>
      </c>
      <c r="D326" s="1">
        <v>66289.399999999994</v>
      </c>
      <c r="E326" s="1">
        <v>21875.5</v>
      </c>
    </row>
    <row r="327" spans="1:5" x14ac:dyDescent="0.25">
      <c r="A327" t="str">
        <f>"057257"</f>
        <v>057257</v>
      </c>
      <c r="B327" t="s">
        <v>297</v>
      </c>
      <c r="C327">
        <v>54</v>
      </c>
      <c r="D327" s="1">
        <v>22233.71</v>
      </c>
      <c r="E327" s="1">
        <v>7337.12</v>
      </c>
    </row>
    <row r="328" spans="1:5" x14ac:dyDescent="0.25">
      <c r="A328" t="str">
        <f>"057299"</f>
        <v>057299</v>
      </c>
      <c r="B328" t="s">
        <v>230</v>
      </c>
      <c r="C328">
        <v>434</v>
      </c>
      <c r="D328" s="1">
        <v>178693.17</v>
      </c>
      <c r="E328" s="1">
        <v>58968.75</v>
      </c>
    </row>
    <row r="329" spans="1:5" x14ac:dyDescent="0.25">
      <c r="A329" t="str">
        <f>"057307"</f>
        <v>057307</v>
      </c>
      <c r="B329" t="s">
        <v>235</v>
      </c>
      <c r="C329">
        <v>136</v>
      </c>
      <c r="D329" s="1">
        <v>55996.02</v>
      </c>
      <c r="E329" s="1">
        <v>18478.689999999999</v>
      </c>
    </row>
    <row r="330" spans="1:5" x14ac:dyDescent="0.25">
      <c r="A330" t="str">
        <f>"057356"</f>
        <v>057356</v>
      </c>
      <c r="B330" t="s">
        <v>279</v>
      </c>
      <c r="C330">
        <v>216</v>
      </c>
      <c r="D330" s="1">
        <v>88934.85</v>
      </c>
      <c r="E330" s="1">
        <v>29348.5</v>
      </c>
    </row>
    <row r="331" spans="1:5" x14ac:dyDescent="0.25">
      <c r="A331" t="str">
        <f>"057406"</f>
        <v>057406</v>
      </c>
      <c r="B331" t="s">
        <v>240</v>
      </c>
      <c r="C331">
        <v>313</v>
      </c>
      <c r="D331" s="1">
        <v>128873.19</v>
      </c>
      <c r="E331" s="1">
        <v>42528.15</v>
      </c>
    </row>
    <row r="332" spans="1:5" x14ac:dyDescent="0.25">
      <c r="A332" t="str">
        <f>"057422"</f>
        <v>057422</v>
      </c>
      <c r="B332" t="s">
        <v>220</v>
      </c>
      <c r="C332">
        <v>504</v>
      </c>
      <c r="D332" s="1">
        <v>207514.65</v>
      </c>
      <c r="E332" s="1">
        <v>68479.83</v>
      </c>
    </row>
    <row r="333" spans="1:5" x14ac:dyDescent="0.25">
      <c r="A333" t="str">
        <f>"057430"</f>
        <v>057430</v>
      </c>
      <c r="B333" t="s">
        <v>298</v>
      </c>
      <c r="C333">
        <v>293</v>
      </c>
      <c r="D333" s="1">
        <v>120638.48</v>
      </c>
      <c r="E333" s="1">
        <v>39810.699999999997</v>
      </c>
    </row>
    <row r="334" spans="1:5" x14ac:dyDescent="0.25">
      <c r="A334" t="str">
        <f>"057448"</f>
        <v>057448</v>
      </c>
      <c r="B334" t="s">
        <v>223</v>
      </c>
      <c r="C334">
        <v>184</v>
      </c>
      <c r="D334" s="1">
        <v>75759.320000000007</v>
      </c>
      <c r="E334" s="1">
        <v>25000.58</v>
      </c>
    </row>
    <row r="335" spans="1:5" x14ac:dyDescent="0.25">
      <c r="A335" t="str">
        <f>"057455"</f>
        <v>057455</v>
      </c>
      <c r="B335" t="s">
        <v>299</v>
      </c>
      <c r="C335">
        <v>368</v>
      </c>
      <c r="D335" s="1">
        <v>151518.64000000001</v>
      </c>
      <c r="E335" s="1">
        <v>50001.15</v>
      </c>
    </row>
    <row r="336" spans="1:5" x14ac:dyDescent="0.25">
      <c r="A336" t="str">
        <f>"057463"</f>
        <v>057463</v>
      </c>
      <c r="B336" t="s">
        <v>240</v>
      </c>
      <c r="C336">
        <v>191</v>
      </c>
      <c r="D336" s="1">
        <v>78641.47</v>
      </c>
      <c r="E336" s="1">
        <v>25951.69</v>
      </c>
    </row>
    <row r="337" spans="1:5" x14ac:dyDescent="0.25">
      <c r="A337" t="str">
        <f>"057513"</f>
        <v>057513</v>
      </c>
      <c r="B337" t="s">
        <v>185</v>
      </c>
      <c r="C337">
        <v>311</v>
      </c>
      <c r="D337" s="1">
        <v>128049.72</v>
      </c>
      <c r="E337" s="1">
        <v>42256.41</v>
      </c>
    </row>
    <row r="338" spans="1:5" x14ac:dyDescent="0.25">
      <c r="A338" t="str">
        <f>"057521"</f>
        <v>057521</v>
      </c>
      <c r="B338" t="s">
        <v>300</v>
      </c>
      <c r="C338">
        <v>250</v>
      </c>
      <c r="D338" s="1">
        <v>102933.86</v>
      </c>
      <c r="E338" s="1">
        <v>33968.17</v>
      </c>
    </row>
    <row r="339" spans="1:5" x14ac:dyDescent="0.25">
      <c r="A339" t="str">
        <f>"057539"</f>
        <v>057539</v>
      </c>
      <c r="B339" t="s">
        <v>301</v>
      </c>
      <c r="C339">
        <v>354</v>
      </c>
      <c r="D339" s="1">
        <v>145754.34</v>
      </c>
      <c r="E339" s="1">
        <v>48098.93</v>
      </c>
    </row>
    <row r="340" spans="1:5" x14ac:dyDescent="0.25">
      <c r="A340" t="str">
        <f>"057562"</f>
        <v>057562</v>
      </c>
      <c r="B340" t="s">
        <v>293</v>
      </c>
      <c r="C340">
        <v>102</v>
      </c>
      <c r="D340" s="1">
        <v>41997.01</v>
      </c>
      <c r="E340" s="1">
        <v>13859.01</v>
      </c>
    </row>
    <row r="341" spans="1:5" x14ac:dyDescent="0.25">
      <c r="A341" t="str">
        <f>"057570"</f>
        <v>057570</v>
      </c>
      <c r="B341" t="s">
        <v>302</v>
      </c>
      <c r="C341">
        <v>143</v>
      </c>
      <c r="D341" s="1">
        <v>58878.17</v>
      </c>
      <c r="E341" s="1">
        <v>19429.8</v>
      </c>
    </row>
    <row r="342" spans="1:5" x14ac:dyDescent="0.25">
      <c r="A342" t="str">
        <f>"057588"</f>
        <v>057588</v>
      </c>
      <c r="B342" t="s">
        <v>303</v>
      </c>
      <c r="C342">
        <v>337</v>
      </c>
      <c r="D342" s="1">
        <v>138754.84</v>
      </c>
      <c r="E342" s="1">
        <v>45789.1</v>
      </c>
    </row>
    <row r="343" spans="1:5" x14ac:dyDescent="0.25">
      <c r="A343" t="str">
        <f>"057646"</f>
        <v>057646</v>
      </c>
      <c r="B343" t="s">
        <v>304</v>
      </c>
      <c r="C343">
        <v>275</v>
      </c>
      <c r="D343" s="1">
        <v>113227.24</v>
      </c>
      <c r="E343" s="1">
        <v>37364.99</v>
      </c>
    </row>
    <row r="344" spans="1:5" x14ac:dyDescent="0.25">
      <c r="A344" t="str">
        <f>"057653"</f>
        <v>057653</v>
      </c>
      <c r="B344" t="s">
        <v>292</v>
      </c>
      <c r="C344">
        <v>125</v>
      </c>
      <c r="D344" s="1">
        <v>51466.93</v>
      </c>
      <c r="E344" s="1">
        <v>16984.09</v>
      </c>
    </row>
    <row r="345" spans="1:5" x14ac:dyDescent="0.25">
      <c r="A345" t="str">
        <f>"057661"</f>
        <v>057661</v>
      </c>
      <c r="B345" t="s">
        <v>187</v>
      </c>
      <c r="C345">
        <v>340</v>
      </c>
      <c r="D345" s="1">
        <v>139990.04</v>
      </c>
      <c r="E345" s="1">
        <v>46196.71</v>
      </c>
    </row>
    <row r="346" spans="1:5" x14ac:dyDescent="0.25">
      <c r="A346" t="str">
        <f>"057679"</f>
        <v>057679</v>
      </c>
      <c r="B346" t="s">
        <v>187</v>
      </c>
      <c r="C346">
        <v>71</v>
      </c>
      <c r="D346" s="1">
        <v>29233.22</v>
      </c>
      <c r="E346" s="1">
        <v>9646.9599999999991</v>
      </c>
    </row>
    <row r="347" spans="1:5" x14ac:dyDescent="0.25">
      <c r="A347" t="str">
        <f>"057687"</f>
        <v>057687</v>
      </c>
      <c r="B347" t="s">
        <v>305</v>
      </c>
      <c r="C347">
        <v>220</v>
      </c>
      <c r="D347" s="1">
        <v>90581.79</v>
      </c>
      <c r="E347" s="1">
        <v>29891.99</v>
      </c>
    </row>
    <row r="348" spans="1:5" x14ac:dyDescent="0.25">
      <c r="A348" t="str">
        <f>"057695"</f>
        <v>057695</v>
      </c>
      <c r="B348" t="s">
        <v>306</v>
      </c>
      <c r="C348">
        <v>317</v>
      </c>
      <c r="D348" s="1">
        <v>130520.13</v>
      </c>
      <c r="E348" s="1">
        <v>43071.64</v>
      </c>
    </row>
    <row r="349" spans="1:5" x14ac:dyDescent="0.25">
      <c r="A349" t="str">
        <f>"057729"</f>
        <v>057729</v>
      </c>
      <c r="B349" t="s">
        <v>198</v>
      </c>
      <c r="C349">
        <v>84</v>
      </c>
      <c r="D349" s="1">
        <v>34585.78</v>
      </c>
      <c r="E349" s="1">
        <v>11413.31</v>
      </c>
    </row>
    <row r="350" spans="1:5" x14ac:dyDescent="0.25">
      <c r="A350" t="str">
        <f>"057745"</f>
        <v>057745</v>
      </c>
      <c r="B350" t="s">
        <v>307</v>
      </c>
      <c r="C350">
        <v>192</v>
      </c>
      <c r="D350" s="1">
        <v>79053.2</v>
      </c>
      <c r="E350" s="1">
        <v>26087.56</v>
      </c>
    </row>
    <row r="351" spans="1:5" x14ac:dyDescent="0.25">
      <c r="A351" t="str">
        <f>"057778"</f>
        <v>057778</v>
      </c>
      <c r="B351" t="s">
        <v>308</v>
      </c>
      <c r="C351">
        <v>422</v>
      </c>
      <c r="D351" s="1">
        <v>173752.35</v>
      </c>
      <c r="E351" s="1">
        <v>57338.28</v>
      </c>
    </row>
    <row r="352" spans="1:5" x14ac:dyDescent="0.25">
      <c r="A352" t="str">
        <f>"057786"</f>
        <v>057786</v>
      </c>
      <c r="B352" t="s">
        <v>204</v>
      </c>
      <c r="C352">
        <v>185</v>
      </c>
      <c r="D352" s="1">
        <v>76171.05</v>
      </c>
      <c r="E352" s="1">
        <v>25136.45</v>
      </c>
    </row>
    <row r="353" spans="1:5" x14ac:dyDescent="0.25">
      <c r="A353" t="str">
        <f>"057810"</f>
        <v>057810</v>
      </c>
      <c r="B353" t="s">
        <v>207</v>
      </c>
      <c r="C353">
        <v>88</v>
      </c>
      <c r="D353" s="1">
        <v>36232.720000000001</v>
      </c>
      <c r="E353" s="1">
        <v>11956.8</v>
      </c>
    </row>
    <row r="354" spans="1:5" x14ac:dyDescent="0.25">
      <c r="A354" t="str">
        <f>"057836"</f>
        <v>057836</v>
      </c>
      <c r="B354" t="s">
        <v>277</v>
      </c>
      <c r="C354">
        <v>468</v>
      </c>
      <c r="D354" s="1">
        <v>192692.18</v>
      </c>
      <c r="E354" s="1">
        <v>63588.42</v>
      </c>
    </row>
    <row r="355" spans="1:5" x14ac:dyDescent="0.25">
      <c r="A355" t="str">
        <f>"057844"</f>
        <v>057844</v>
      </c>
      <c r="B355" t="s">
        <v>309</v>
      </c>
      <c r="C355">
        <v>245</v>
      </c>
      <c r="D355" s="1">
        <v>100875.18</v>
      </c>
      <c r="E355" s="1">
        <v>33288.81</v>
      </c>
    </row>
    <row r="356" spans="1:5" x14ac:dyDescent="0.25">
      <c r="A356" t="str">
        <f>"057851"</f>
        <v>057851</v>
      </c>
      <c r="B356" t="s">
        <v>212</v>
      </c>
      <c r="C356">
        <v>224</v>
      </c>
      <c r="D356" s="1">
        <v>92228.74</v>
      </c>
      <c r="E356" s="1">
        <v>30435.48</v>
      </c>
    </row>
    <row r="357" spans="1:5" x14ac:dyDescent="0.25">
      <c r="A357" t="str">
        <f>"057869"</f>
        <v>057869</v>
      </c>
      <c r="B357" t="s">
        <v>130</v>
      </c>
      <c r="C357">
        <v>155</v>
      </c>
      <c r="D357" s="1">
        <v>63818.99</v>
      </c>
      <c r="E357" s="1">
        <v>21060.27</v>
      </c>
    </row>
    <row r="358" spans="1:5" x14ac:dyDescent="0.25">
      <c r="A358" t="str">
        <f>"057885"</f>
        <v>057885</v>
      </c>
      <c r="B358" t="s">
        <v>146</v>
      </c>
      <c r="C358">
        <v>255</v>
      </c>
      <c r="D358" s="1">
        <v>104992.53</v>
      </c>
      <c r="E358" s="1">
        <v>34647.53</v>
      </c>
    </row>
    <row r="359" spans="1:5" x14ac:dyDescent="0.25">
      <c r="A359" t="str">
        <f>"057901"</f>
        <v>057901</v>
      </c>
      <c r="B359" t="s">
        <v>310</v>
      </c>
      <c r="C359">
        <v>494</v>
      </c>
      <c r="D359" s="1">
        <v>203397.3</v>
      </c>
      <c r="E359" s="1">
        <v>67121.11</v>
      </c>
    </row>
    <row r="360" spans="1:5" x14ac:dyDescent="0.25">
      <c r="A360" t="str">
        <f>"057919"</f>
        <v>057919</v>
      </c>
      <c r="B360" t="s">
        <v>311</v>
      </c>
      <c r="C360">
        <v>62</v>
      </c>
      <c r="D360" s="1">
        <v>20014.39</v>
      </c>
      <c r="E360" s="1">
        <v>6604.75</v>
      </c>
    </row>
    <row r="361" spans="1:5" x14ac:dyDescent="0.25">
      <c r="A361" t="str">
        <f>"057943"</f>
        <v>057943</v>
      </c>
      <c r="B361" t="s">
        <v>312</v>
      </c>
      <c r="C361">
        <v>132</v>
      </c>
      <c r="D361" s="1">
        <v>54349.08</v>
      </c>
      <c r="E361" s="1">
        <v>17935.2</v>
      </c>
    </row>
    <row r="362" spans="1:5" x14ac:dyDescent="0.25">
      <c r="A362" t="str">
        <f>"057950"</f>
        <v>057950</v>
      </c>
      <c r="B362" t="s">
        <v>313</v>
      </c>
      <c r="C362">
        <v>145</v>
      </c>
      <c r="D362" s="1">
        <v>59701.64</v>
      </c>
      <c r="E362" s="1">
        <v>19701.54</v>
      </c>
    </row>
    <row r="363" spans="1:5" x14ac:dyDescent="0.25">
      <c r="A363" t="str">
        <f>"057992"</f>
        <v>057992</v>
      </c>
      <c r="B363" t="s">
        <v>314</v>
      </c>
      <c r="C363">
        <v>173</v>
      </c>
      <c r="D363" s="1">
        <v>71230.23</v>
      </c>
      <c r="E363" s="1">
        <v>23505.98</v>
      </c>
    </row>
    <row r="364" spans="1:5" x14ac:dyDescent="0.25">
      <c r="A364" t="str">
        <f>"058008"</f>
        <v>058008</v>
      </c>
      <c r="B364" t="s">
        <v>235</v>
      </c>
      <c r="C364">
        <v>336</v>
      </c>
      <c r="D364" s="1">
        <v>138343.1</v>
      </c>
      <c r="E364" s="1">
        <v>45653.22</v>
      </c>
    </row>
    <row r="365" spans="1:5" x14ac:dyDescent="0.25">
      <c r="A365" t="str">
        <f>"058016"</f>
        <v>058016</v>
      </c>
      <c r="B365" t="s">
        <v>235</v>
      </c>
      <c r="C365">
        <v>335</v>
      </c>
      <c r="D365" s="1">
        <v>137931.37</v>
      </c>
      <c r="E365" s="1">
        <v>45517.35</v>
      </c>
    </row>
    <row r="366" spans="1:5" x14ac:dyDescent="0.25">
      <c r="A366" t="str">
        <f>"058024"</f>
        <v>058024</v>
      </c>
      <c r="B366" t="s">
        <v>235</v>
      </c>
      <c r="C366">
        <v>190</v>
      </c>
      <c r="D366" s="1">
        <v>78229.73</v>
      </c>
      <c r="E366" s="1">
        <v>25815.81</v>
      </c>
    </row>
    <row r="367" spans="1:5" x14ac:dyDescent="0.25">
      <c r="A367" t="str">
        <f>"058032"</f>
        <v>058032</v>
      </c>
      <c r="B367" t="s">
        <v>235</v>
      </c>
      <c r="C367">
        <v>99</v>
      </c>
      <c r="D367" s="1">
        <v>39064.910000000003</v>
      </c>
      <c r="E367" s="1">
        <v>12891.42</v>
      </c>
    </row>
    <row r="368" spans="1:5" x14ac:dyDescent="0.25">
      <c r="A368" t="str">
        <f>"058040"</f>
        <v>058040</v>
      </c>
      <c r="B368" t="s">
        <v>315</v>
      </c>
      <c r="C368">
        <v>185</v>
      </c>
      <c r="D368" s="1">
        <v>76171.05</v>
      </c>
      <c r="E368" s="1">
        <v>25136.45</v>
      </c>
    </row>
    <row r="369" spans="1:5" x14ac:dyDescent="0.25">
      <c r="A369" t="str">
        <f>"058057"</f>
        <v>058057</v>
      </c>
      <c r="B369" t="s">
        <v>316</v>
      </c>
      <c r="C369">
        <v>250</v>
      </c>
      <c r="D369" s="1">
        <v>102933.86</v>
      </c>
      <c r="E369" s="1">
        <v>33968.17</v>
      </c>
    </row>
    <row r="370" spans="1:5" x14ac:dyDescent="0.25">
      <c r="A370" t="str">
        <f>"058065"</f>
        <v>058065</v>
      </c>
      <c r="B370" t="s">
        <v>317</v>
      </c>
      <c r="C370">
        <v>569</v>
      </c>
      <c r="D370" s="1">
        <v>234277.46</v>
      </c>
      <c r="E370" s="1">
        <v>77311.56</v>
      </c>
    </row>
    <row r="371" spans="1:5" x14ac:dyDescent="0.25">
      <c r="A371" t="str">
        <f>"058073"</f>
        <v>058073</v>
      </c>
      <c r="B371" t="s">
        <v>318</v>
      </c>
      <c r="C371">
        <v>275</v>
      </c>
      <c r="D371" s="1">
        <v>113227.24</v>
      </c>
      <c r="E371" s="1">
        <v>37364.99</v>
      </c>
    </row>
    <row r="372" spans="1:5" x14ac:dyDescent="0.25">
      <c r="A372" t="str">
        <f>"058081"</f>
        <v>058081</v>
      </c>
      <c r="B372" t="s">
        <v>238</v>
      </c>
      <c r="C372">
        <v>383</v>
      </c>
      <c r="D372" s="1">
        <v>157694.67000000001</v>
      </c>
      <c r="E372" s="1">
        <v>52039.24</v>
      </c>
    </row>
    <row r="373" spans="1:5" x14ac:dyDescent="0.25">
      <c r="A373" t="str">
        <f>"058099"</f>
        <v>058099</v>
      </c>
      <c r="B373" t="s">
        <v>319</v>
      </c>
      <c r="C373">
        <v>258</v>
      </c>
      <c r="D373" s="1">
        <v>106227.74</v>
      </c>
      <c r="E373" s="1">
        <v>35055.15</v>
      </c>
    </row>
    <row r="374" spans="1:5" x14ac:dyDescent="0.25">
      <c r="A374" t="str">
        <f>"058107"</f>
        <v>058107</v>
      </c>
      <c r="B374" t="s">
        <v>239</v>
      </c>
      <c r="C374">
        <v>130</v>
      </c>
      <c r="D374" s="1">
        <v>53525.61</v>
      </c>
      <c r="E374" s="1">
        <v>17663.45</v>
      </c>
    </row>
    <row r="375" spans="1:5" x14ac:dyDescent="0.25">
      <c r="A375" t="str">
        <f>"058115"</f>
        <v>058115</v>
      </c>
      <c r="B375" t="s">
        <v>320</v>
      </c>
      <c r="C375">
        <v>763</v>
      </c>
      <c r="D375" s="1">
        <v>314154.13</v>
      </c>
      <c r="E375" s="1">
        <v>103670.86</v>
      </c>
    </row>
    <row r="376" spans="1:5" x14ac:dyDescent="0.25">
      <c r="A376" t="str">
        <f>"058131"</f>
        <v>058131</v>
      </c>
      <c r="B376" t="s">
        <v>297</v>
      </c>
      <c r="C376">
        <v>105</v>
      </c>
      <c r="D376" s="1">
        <v>43232.22</v>
      </c>
      <c r="E376" s="1">
        <v>14266.63</v>
      </c>
    </row>
    <row r="377" spans="1:5" x14ac:dyDescent="0.25">
      <c r="A377" t="str">
        <f>"058156"</f>
        <v>058156</v>
      </c>
      <c r="B377" t="s">
        <v>321</v>
      </c>
      <c r="C377">
        <v>484</v>
      </c>
      <c r="D377" s="1">
        <v>199279.95</v>
      </c>
      <c r="E377" s="1">
        <v>65762.38</v>
      </c>
    </row>
    <row r="378" spans="1:5" x14ac:dyDescent="0.25">
      <c r="A378" t="str">
        <f>"058164"</f>
        <v>058164</v>
      </c>
      <c r="B378" t="s">
        <v>322</v>
      </c>
      <c r="C378">
        <v>75</v>
      </c>
      <c r="D378" s="1">
        <v>30880.16</v>
      </c>
      <c r="E378" s="1">
        <v>10190.450000000001</v>
      </c>
    </row>
    <row r="379" spans="1:5" x14ac:dyDescent="0.25">
      <c r="A379" t="str">
        <f>"058206"</f>
        <v>058206</v>
      </c>
      <c r="B379" t="s">
        <v>323</v>
      </c>
      <c r="C379">
        <v>235</v>
      </c>
      <c r="D379" s="1">
        <v>96757.83</v>
      </c>
      <c r="E379" s="1">
        <v>31930.080000000002</v>
      </c>
    </row>
    <row r="380" spans="1:5" x14ac:dyDescent="0.25">
      <c r="A380" t="str">
        <f>"058214"</f>
        <v>058214</v>
      </c>
      <c r="B380" t="s">
        <v>291</v>
      </c>
      <c r="C380">
        <v>153</v>
      </c>
      <c r="D380" s="1">
        <v>62995.519999999997</v>
      </c>
      <c r="E380" s="1">
        <v>20788.52</v>
      </c>
    </row>
    <row r="381" spans="1:5" x14ac:dyDescent="0.25">
      <c r="A381" t="str">
        <f>"058255"</f>
        <v>058255</v>
      </c>
      <c r="B381" t="s">
        <v>324</v>
      </c>
      <c r="C381">
        <v>90</v>
      </c>
      <c r="D381" s="1">
        <v>37056.19</v>
      </c>
      <c r="E381" s="1">
        <v>12228.54</v>
      </c>
    </row>
    <row r="382" spans="1:5" x14ac:dyDescent="0.25">
      <c r="A382" t="str">
        <f>"058305"</f>
        <v>058305</v>
      </c>
      <c r="B382" t="s">
        <v>325</v>
      </c>
      <c r="C382">
        <v>299</v>
      </c>
      <c r="D382" s="1">
        <v>123108.89</v>
      </c>
      <c r="E382" s="1">
        <v>40625.93</v>
      </c>
    </row>
    <row r="383" spans="1:5" x14ac:dyDescent="0.25">
      <c r="A383" t="str">
        <f>"058339"</f>
        <v>058339</v>
      </c>
      <c r="B383" t="s">
        <v>311</v>
      </c>
      <c r="C383">
        <v>88</v>
      </c>
      <c r="D383" s="1">
        <v>36232.720000000001</v>
      </c>
      <c r="E383" s="1">
        <v>11956.8</v>
      </c>
    </row>
    <row r="384" spans="1:5" x14ac:dyDescent="0.25">
      <c r="A384" t="str">
        <f>"058370"</f>
        <v>058370</v>
      </c>
      <c r="B384" t="s">
        <v>231</v>
      </c>
      <c r="C384">
        <v>96</v>
      </c>
      <c r="D384" s="1">
        <v>21629.99</v>
      </c>
      <c r="E384" s="1">
        <v>7137.9</v>
      </c>
    </row>
    <row r="385" spans="1:5" x14ac:dyDescent="0.25">
      <c r="A385" t="str">
        <f>"058388"</f>
        <v>058388</v>
      </c>
      <c r="B385" t="s">
        <v>235</v>
      </c>
      <c r="C385">
        <v>133</v>
      </c>
      <c r="D385" s="1">
        <v>54760.81</v>
      </c>
      <c r="E385" s="1">
        <v>18071.07</v>
      </c>
    </row>
    <row r="386" spans="1:5" x14ac:dyDescent="0.25">
      <c r="A386" t="str">
        <f>"058396"</f>
        <v>058396</v>
      </c>
      <c r="B386" t="s">
        <v>326</v>
      </c>
      <c r="C386">
        <v>89</v>
      </c>
      <c r="D386" s="1">
        <v>36644.449999999997</v>
      </c>
      <c r="E386" s="1">
        <v>12092.67</v>
      </c>
    </row>
    <row r="387" spans="1:5" x14ac:dyDescent="0.25">
      <c r="A387" t="str">
        <f>"058404"</f>
        <v>058404</v>
      </c>
      <c r="B387" t="s">
        <v>235</v>
      </c>
      <c r="C387">
        <v>124</v>
      </c>
      <c r="D387" s="1">
        <v>51055.19</v>
      </c>
      <c r="E387" s="1">
        <v>16848.21</v>
      </c>
    </row>
    <row r="388" spans="1:5" x14ac:dyDescent="0.25">
      <c r="A388" t="str">
        <f>"058479"</f>
        <v>058479</v>
      </c>
      <c r="B388" t="s">
        <v>327</v>
      </c>
      <c r="C388">
        <v>88</v>
      </c>
      <c r="D388" s="1">
        <v>36232.720000000001</v>
      </c>
      <c r="E388" s="1">
        <v>11956.8</v>
      </c>
    </row>
    <row r="389" spans="1:5" x14ac:dyDescent="0.25">
      <c r="A389" t="str">
        <f>"058487"</f>
        <v>058487</v>
      </c>
      <c r="B389" t="s">
        <v>302</v>
      </c>
      <c r="C389">
        <v>229</v>
      </c>
      <c r="D389" s="1">
        <v>94287.41</v>
      </c>
      <c r="E389" s="1">
        <v>31114.85</v>
      </c>
    </row>
    <row r="390" spans="1:5" x14ac:dyDescent="0.25">
      <c r="A390" t="str">
        <f>"058495"</f>
        <v>058495</v>
      </c>
      <c r="B390" t="s">
        <v>328</v>
      </c>
      <c r="C390">
        <v>366</v>
      </c>
      <c r="D390" s="1">
        <v>150695.17000000001</v>
      </c>
      <c r="E390" s="1">
        <v>49729.41</v>
      </c>
    </row>
    <row r="391" spans="1:5" x14ac:dyDescent="0.25">
      <c r="A391" t="str">
        <f>"058503"</f>
        <v>058503</v>
      </c>
      <c r="B391" t="s">
        <v>329</v>
      </c>
      <c r="C391">
        <v>334</v>
      </c>
      <c r="D391" s="1">
        <v>137519.63</v>
      </c>
      <c r="E391" s="1">
        <v>45381.48</v>
      </c>
    </row>
    <row r="392" spans="1:5" x14ac:dyDescent="0.25">
      <c r="A392" t="str">
        <f>"058552"</f>
        <v>058552</v>
      </c>
      <c r="B392" t="s">
        <v>187</v>
      </c>
      <c r="C392">
        <v>127</v>
      </c>
      <c r="D392" s="1">
        <v>52290.400000000001</v>
      </c>
      <c r="E392" s="1">
        <v>17255.830000000002</v>
      </c>
    </row>
    <row r="393" spans="1:5" x14ac:dyDescent="0.25">
      <c r="A393" t="str">
        <f>"058560"</f>
        <v>058560</v>
      </c>
      <c r="B393" t="s">
        <v>187</v>
      </c>
      <c r="C393">
        <v>78</v>
      </c>
      <c r="D393" s="1">
        <v>32115.360000000001</v>
      </c>
      <c r="E393" s="1">
        <v>10598.07</v>
      </c>
    </row>
    <row r="394" spans="1:5" x14ac:dyDescent="0.25">
      <c r="A394" t="str">
        <f>"058602"</f>
        <v>058602</v>
      </c>
      <c r="B394" t="s">
        <v>271</v>
      </c>
      <c r="C394">
        <v>203</v>
      </c>
      <c r="D394" s="1">
        <v>83582.289999999994</v>
      </c>
      <c r="E394" s="1">
        <v>27582.16</v>
      </c>
    </row>
    <row r="395" spans="1:5" x14ac:dyDescent="0.25">
      <c r="A395" t="str">
        <f>"058628"</f>
        <v>058628</v>
      </c>
      <c r="B395" t="s">
        <v>235</v>
      </c>
      <c r="C395">
        <v>66</v>
      </c>
      <c r="D395" s="1">
        <v>27174.54</v>
      </c>
      <c r="E395" s="1">
        <v>8967.6</v>
      </c>
    </row>
    <row r="396" spans="1:5" x14ac:dyDescent="0.25">
      <c r="A396" t="str">
        <f>"058651"</f>
        <v>058651</v>
      </c>
      <c r="B396" t="s">
        <v>330</v>
      </c>
      <c r="C396">
        <v>166</v>
      </c>
      <c r="D396" s="1">
        <v>68348.08</v>
      </c>
      <c r="E396" s="1">
        <v>22554.87</v>
      </c>
    </row>
    <row r="397" spans="1:5" x14ac:dyDescent="0.25">
      <c r="A397" t="str">
        <f>"058677"</f>
        <v>058677</v>
      </c>
      <c r="B397" t="s">
        <v>306</v>
      </c>
      <c r="C397">
        <v>235</v>
      </c>
      <c r="D397" s="1">
        <v>96757.83</v>
      </c>
      <c r="E397" s="1">
        <v>31930.080000000002</v>
      </c>
    </row>
    <row r="398" spans="1:5" x14ac:dyDescent="0.25">
      <c r="A398" t="str">
        <f>"058685"</f>
        <v>058685</v>
      </c>
      <c r="B398" t="s">
        <v>331</v>
      </c>
      <c r="C398">
        <v>180</v>
      </c>
      <c r="D398" s="1">
        <v>74112.38</v>
      </c>
      <c r="E398" s="1">
        <v>24457.09</v>
      </c>
    </row>
    <row r="399" spans="1:5" x14ac:dyDescent="0.25">
      <c r="A399" t="str">
        <f>"058693"</f>
        <v>058693</v>
      </c>
      <c r="B399" t="s">
        <v>332</v>
      </c>
      <c r="C399">
        <v>320</v>
      </c>
      <c r="D399" s="1">
        <v>131755.34</v>
      </c>
      <c r="E399" s="1">
        <v>43479.26</v>
      </c>
    </row>
    <row r="400" spans="1:5" x14ac:dyDescent="0.25">
      <c r="A400" t="str">
        <f>"058727"</f>
        <v>058727</v>
      </c>
      <c r="B400" t="s">
        <v>198</v>
      </c>
      <c r="C400">
        <v>91</v>
      </c>
      <c r="D400" s="1">
        <v>37467.919999999998</v>
      </c>
      <c r="E400" s="1">
        <v>12364.41</v>
      </c>
    </row>
    <row r="401" spans="1:5" x14ac:dyDescent="0.25">
      <c r="A401" t="str">
        <f>"058768"</f>
        <v>058768</v>
      </c>
      <c r="B401" t="s">
        <v>333</v>
      </c>
      <c r="C401">
        <v>175</v>
      </c>
      <c r="D401" s="1">
        <v>72053.7</v>
      </c>
      <c r="E401" s="1">
        <v>23777.72</v>
      </c>
    </row>
    <row r="402" spans="1:5" x14ac:dyDescent="0.25">
      <c r="A402" t="str">
        <f>"058826"</f>
        <v>058826</v>
      </c>
      <c r="B402" t="s">
        <v>279</v>
      </c>
      <c r="C402">
        <v>95</v>
      </c>
      <c r="D402" s="1">
        <v>39114.870000000003</v>
      </c>
      <c r="E402" s="1">
        <v>12907.91</v>
      </c>
    </row>
    <row r="403" spans="1:5" x14ac:dyDescent="0.25">
      <c r="A403" t="str">
        <f>"058834"</f>
        <v>058834</v>
      </c>
      <c r="B403" t="s">
        <v>294</v>
      </c>
      <c r="C403">
        <v>42</v>
      </c>
      <c r="D403" s="1">
        <v>17292.89</v>
      </c>
      <c r="E403" s="1">
        <v>5706.65</v>
      </c>
    </row>
    <row r="404" spans="1:5" x14ac:dyDescent="0.25">
      <c r="A404" t="str">
        <f>"058842"</f>
        <v>058842</v>
      </c>
      <c r="B404" t="s">
        <v>334</v>
      </c>
      <c r="C404">
        <v>29</v>
      </c>
      <c r="D404" s="1">
        <v>11940.33</v>
      </c>
      <c r="E404" s="1">
        <v>3940.31</v>
      </c>
    </row>
    <row r="405" spans="1:5" x14ac:dyDescent="0.25">
      <c r="A405" t="str">
        <f>"058859"</f>
        <v>058859</v>
      </c>
      <c r="B405" t="s">
        <v>209</v>
      </c>
      <c r="C405">
        <v>46</v>
      </c>
      <c r="D405" s="1">
        <v>18939.830000000002</v>
      </c>
      <c r="E405" s="1">
        <v>6250.14</v>
      </c>
    </row>
    <row r="406" spans="1:5" x14ac:dyDescent="0.25">
      <c r="A406" t="str">
        <f>"058875"</f>
        <v>058875</v>
      </c>
      <c r="B406" t="s">
        <v>335</v>
      </c>
      <c r="C406">
        <v>382</v>
      </c>
      <c r="D406" s="1">
        <v>157282.93</v>
      </c>
      <c r="E406" s="1">
        <v>51903.37</v>
      </c>
    </row>
    <row r="407" spans="1:5" x14ac:dyDescent="0.25">
      <c r="A407" t="str">
        <f>"058909"</f>
        <v>058909</v>
      </c>
      <c r="B407" t="s">
        <v>336</v>
      </c>
      <c r="C407">
        <v>136</v>
      </c>
      <c r="D407" s="1">
        <v>55996.02</v>
      </c>
      <c r="E407" s="1">
        <v>18478.689999999999</v>
      </c>
    </row>
    <row r="408" spans="1:5" x14ac:dyDescent="0.25">
      <c r="A408" t="str">
        <f>"058933"</f>
        <v>058933</v>
      </c>
      <c r="B408" t="s">
        <v>337</v>
      </c>
      <c r="C408">
        <v>108</v>
      </c>
      <c r="D408" s="1">
        <v>44467.43</v>
      </c>
      <c r="E408" s="1">
        <v>14674.25</v>
      </c>
    </row>
    <row r="409" spans="1:5" x14ac:dyDescent="0.25">
      <c r="A409" t="str">
        <f>"058941"</f>
        <v>058941</v>
      </c>
      <c r="B409" t="s">
        <v>338</v>
      </c>
      <c r="C409">
        <v>174</v>
      </c>
      <c r="D409" s="1">
        <v>71641.960000000006</v>
      </c>
      <c r="E409" s="1">
        <v>23641.85</v>
      </c>
    </row>
    <row r="410" spans="1:5" x14ac:dyDescent="0.25">
      <c r="A410" t="str">
        <f>"059014"</f>
        <v>059014</v>
      </c>
      <c r="B410" t="s">
        <v>339</v>
      </c>
      <c r="C410">
        <v>73</v>
      </c>
      <c r="D410" s="1">
        <v>30056.69</v>
      </c>
      <c r="E410" s="1">
        <v>9918.7099999999991</v>
      </c>
    </row>
    <row r="411" spans="1:5" x14ac:dyDescent="0.25">
      <c r="A411" t="str">
        <f>"059022"</f>
        <v>059022</v>
      </c>
      <c r="B411" t="s">
        <v>340</v>
      </c>
      <c r="C411">
        <v>70</v>
      </c>
      <c r="D411" s="1">
        <v>28821.48</v>
      </c>
      <c r="E411" s="1">
        <v>9511.09</v>
      </c>
    </row>
    <row r="412" spans="1:5" x14ac:dyDescent="0.25">
      <c r="A412" t="str">
        <f>"059055"</f>
        <v>059055</v>
      </c>
      <c r="B412" t="s">
        <v>228</v>
      </c>
      <c r="C412">
        <v>33</v>
      </c>
      <c r="D412" s="1">
        <v>13587.27</v>
      </c>
      <c r="E412" s="1">
        <v>4483.8</v>
      </c>
    </row>
    <row r="413" spans="1:5" x14ac:dyDescent="0.25">
      <c r="A413" t="str">
        <f>"059071"</f>
        <v>059071</v>
      </c>
      <c r="B413" t="s">
        <v>228</v>
      </c>
      <c r="C413">
        <v>71</v>
      </c>
      <c r="D413" s="1">
        <v>29233.22</v>
      </c>
      <c r="E413" s="1">
        <v>9646.9599999999991</v>
      </c>
    </row>
    <row r="414" spans="1:5" x14ac:dyDescent="0.25">
      <c r="A414" t="str">
        <f>"059089"</f>
        <v>059089</v>
      </c>
      <c r="B414" t="s">
        <v>228</v>
      </c>
      <c r="C414">
        <v>248</v>
      </c>
      <c r="D414" s="1">
        <v>102110.39</v>
      </c>
      <c r="E414" s="1">
        <v>33696.43</v>
      </c>
    </row>
    <row r="415" spans="1:5" x14ac:dyDescent="0.25">
      <c r="A415" t="str">
        <f>"059097"</f>
        <v>059097</v>
      </c>
      <c r="B415" t="s">
        <v>228</v>
      </c>
      <c r="C415">
        <v>75</v>
      </c>
      <c r="D415" s="1">
        <v>30880.16</v>
      </c>
      <c r="E415" s="1">
        <v>10190.450000000001</v>
      </c>
    </row>
    <row r="416" spans="1:5" x14ac:dyDescent="0.25">
      <c r="A416" t="str">
        <f>"059105"</f>
        <v>059105</v>
      </c>
      <c r="B416" t="s">
        <v>228</v>
      </c>
      <c r="C416">
        <v>373</v>
      </c>
      <c r="D416" s="1">
        <v>153577.31</v>
      </c>
      <c r="E416" s="1">
        <v>50680.51</v>
      </c>
    </row>
    <row r="417" spans="1:5" x14ac:dyDescent="0.25">
      <c r="A417" t="str">
        <f>"059139"</f>
        <v>059139</v>
      </c>
      <c r="B417" t="s">
        <v>232</v>
      </c>
      <c r="C417">
        <v>36</v>
      </c>
      <c r="D417" s="1">
        <v>14746.4</v>
      </c>
      <c r="E417" s="1">
        <v>4866.3100000000004</v>
      </c>
    </row>
    <row r="418" spans="1:5" x14ac:dyDescent="0.25">
      <c r="A418" t="str">
        <f>"059170"</f>
        <v>059170</v>
      </c>
      <c r="B418" t="s">
        <v>235</v>
      </c>
      <c r="C418">
        <v>76</v>
      </c>
      <c r="D418" s="1">
        <v>31291.89</v>
      </c>
      <c r="E418" s="1">
        <v>10326.32</v>
      </c>
    </row>
    <row r="419" spans="1:5" x14ac:dyDescent="0.25">
      <c r="A419" t="str">
        <f>"059196"</f>
        <v>059196</v>
      </c>
      <c r="B419" t="s">
        <v>235</v>
      </c>
      <c r="C419">
        <v>65</v>
      </c>
      <c r="D419" s="1">
        <v>26762.799999999999</v>
      </c>
      <c r="E419" s="1">
        <v>8831.7199999999993</v>
      </c>
    </row>
    <row r="420" spans="1:5" x14ac:dyDescent="0.25">
      <c r="A420" t="str">
        <f>"059204"</f>
        <v>059204</v>
      </c>
      <c r="B420" t="s">
        <v>341</v>
      </c>
      <c r="C420">
        <v>67</v>
      </c>
      <c r="D420" s="1">
        <v>27586.27</v>
      </c>
      <c r="E420" s="1">
        <v>9103.4699999999993</v>
      </c>
    </row>
    <row r="421" spans="1:5" x14ac:dyDescent="0.25">
      <c r="A421" t="str">
        <f>"059246"</f>
        <v>059246</v>
      </c>
      <c r="B421" t="s">
        <v>342</v>
      </c>
      <c r="C421">
        <v>89</v>
      </c>
      <c r="D421" s="1">
        <v>36644.449999999997</v>
      </c>
      <c r="E421" s="1">
        <v>12092.67</v>
      </c>
    </row>
    <row r="422" spans="1:5" x14ac:dyDescent="0.25">
      <c r="A422" t="str">
        <f>"059279"</f>
        <v>059279</v>
      </c>
      <c r="B422" t="s">
        <v>235</v>
      </c>
      <c r="C422">
        <v>86</v>
      </c>
      <c r="D422" s="1">
        <v>35409.25</v>
      </c>
      <c r="E422" s="1">
        <v>11685.05</v>
      </c>
    </row>
    <row r="423" spans="1:5" x14ac:dyDescent="0.25">
      <c r="A423" t="str">
        <f>"059287"</f>
        <v>059287</v>
      </c>
      <c r="B423" t="s">
        <v>235</v>
      </c>
      <c r="C423">
        <v>88</v>
      </c>
      <c r="D423" s="1">
        <v>36232.720000000001</v>
      </c>
      <c r="E423" s="1">
        <v>11956.8</v>
      </c>
    </row>
    <row r="424" spans="1:5" x14ac:dyDescent="0.25">
      <c r="A424" t="str">
        <f>"059303"</f>
        <v>059303</v>
      </c>
      <c r="B424" t="s">
        <v>343</v>
      </c>
      <c r="C424">
        <v>387</v>
      </c>
      <c r="D424" s="1">
        <v>159341.60999999999</v>
      </c>
      <c r="E424" s="1">
        <v>52582.73</v>
      </c>
    </row>
    <row r="425" spans="1:5" x14ac:dyDescent="0.25">
      <c r="A425" t="str">
        <f>"059337"</f>
        <v>059337</v>
      </c>
      <c r="B425" t="s">
        <v>239</v>
      </c>
      <c r="C425">
        <v>82</v>
      </c>
      <c r="D425" s="1">
        <v>33762.300000000003</v>
      </c>
      <c r="E425" s="1">
        <v>11141.56</v>
      </c>
    </row>
    <row r="426" spans="1:5" x14ac:dyDescent="0.25">
      <c r="A426" t="str">
        <f>"059345"</f>
        <v>059345</v>
      </c>
      <c r="B426" t="s">
        <v>344</v>
      </c>
      <c r="C426">
        <v>294</v>
      </c>
      <c r="D426" s="1">
        <v>121050.22</v>
      </c>
      <c r="E426" s="1">
        <v>39946.57</v>
      </c>
    </row>
    <row r="427" spans="1:5" x14ac:dyDescent="0.25">
      <c r="A427" t="str">
        <f>"059360"</f>
        <v>059360</v>
      </c>
      <c r="B427" t="s">
        <v>240</v>
      </c>
      <c r="C427">
        <v>124</v>
      </c>
      <c r="D427" s="1">
        <v>51055.19</v>
      </c>
      <c r="E427" s="1">
        <v>16848.21</v>
      </c>
    </row>
    <row r="428" spans="1:5" x14ac:dyDescent="0.25">
      <c r="A428" t="str">
        <f>"059378"</f>
        <v>059378</v>
      </c>
      <c r="B428" t="s">
        <v>240</v>
      </c>
      <c r="C428">
        <v>130</v>
      </c>
      <c r="D428" s="1">
        <v>53525.61</v>
      </c>
      <c r="E428" s="1">
        <v>17663.45</v>
      </c>
    </row>
    <row r="429" spans="1:5" x14ac:dyDescent="0.25">
      <c r="A429" t="str">
        <f>"059386"</f>
        <v>059386</v>
      </c>
      <c r="B429" t="s">
        <v>240</v>
      </c>
      <c r="C429">
        <v>132</v>
      </c>
      <c r="D429" s="1">
        <v>54349.08</v>
      </c>
      <c r="E429" s="1">
        <v>17935.2</v>
      </c>
    </row>
    <row r="430" spans="1:5" x14ac:dyDescent="0.25">
      <c r="A430" t="str">
        <f>"059394"</f>
        <v>059394</v>
      </c>
      <c r="B430" t="s">
        <v>297</v>
      </c>
      <c r="C430">
        <v>270</v>
      </c>
      <c r="D430" s="1">
        <v>111168.56</v>
      </c>
      <c r="E430" s="1">
        <v>36685.620000000003</v>
      </c>
    </row>
    <row r="431" spans="1:5" x14ac:dyDescent="0.25">
      <c r="A431" t="str">
        <f>"059428"</f>
        <v>059428</v>
      </c>
      <c r="B431" t="s">
        <v>321</v>
      </c>
      <c r="C431">
        <v>158</v>
      </c>
      <c r="D431" s="1">
        <v>65054.2</v>
      </c>
      <c r="E431" s="1">
        <v>21467.89</v>
      </c>
    </row>
    <row r="432" spans="1:5" x14ac:dyDescent="0.25">
      <c r="A432" t="str">
        <f>"059436"</f>
        <v>059436</v>
      </c>
      <c r="B432" t="s">
        <v>345</v>
      </c>
      <c r="C432">
        <v>57</v>
      </c>
      <c r="D432" s="1">
        <v>23468.92</v>
      </c>
      <c r="E432" s="1">
        <v>7744.74</v>
      </c>
    </row>
    <row r="433" spans="1:5" x14ac:dyDescent="0.25">
      <c r="A433" t="str">
        <f>"059444"</f>
        <v>059444</v>
      </c>
      <c r="B433" t="s">
        <v>322</v>
      </c>
      <c r="C433">
        <v>113</v>
      </c>
      <c r="D433" s="1">
        <v>46526.1</v>
      </c>
      <c r="E433" s="1">
        <v>15353.61</v>
      </c>
    </row>
    <row r="434" spans="1:5" x14ac:dyDescent="0.25">
      <c r="A434" t="str">
        <f>"059451"</f>
        <v>059451</v>
      </c>
      <c r="B434" t="s">
        <v>322</v>
      </c>
      <c r="C434">
        <v>305</v>
      </c>
      <c r="D434" s="1">
        <v>125579.3</v>
      </c>
      <c r="E434" s="1">
        <v>41441.17</v>
      </c>
    </row>
    <row r="435" spans="1:5" x14ac:dyDescent="0.25">
      <c r="A435" t="str">
        <f>"059535"</f>
        <v>059535</v>
      </c>
      <c r="B435" t="s">
        <v>331</v>
      </c>
      <c r="C435">
        <v>103</v>
      </c>
      <c r="D435" s="1">
        <v>42408.75</v>
      </c>
      <c r="E435" s="1">
        <v>13994.89</v>
      </c>
    </row>
    <row r="436" spans="1:5" x14ac:dyDescent="0.25">
      <c r="A436" t="str">
        <f>"059592"</f>
        <v>059592</v>
      </c>
      <c r="B436" t="s">
        <v>335</v>
      </c>
      <c r="C436">
        <v>277</v>
      </c>
      <c r="D436" s="1">
        <v>114050.71</v>
      </c>
      <c r="E436" s="1">
        <v>37636.730000000003</v>
      </c>
    </row>
    <row r="437" spans="1:5" x14ac:dyDescent="0.25">
      <c r="A437" t="str">
        <f>"059626"</f>
        <v>059626</v>
      </c>
      <c r="B437" t="s">
        <v>346</v>
      </c>
      <c r="C437">
        <v>173</v>
      </c>
      <c r="D437" s="1">
        <v>71230.23</v>
      </c>
      <c r="E437" s="1">
        <v>23505.98</v>
      </c>
    </row>
    <row r="438" spans="1:5" x14ac:dyDescent="0.25">
      <c r="A438" t="str">
        <f>"059634"</f>
        <v>059634</v>
      </c>
      <c r="B438" t="s">
        <v>347</v>
      </c>
      <c r="C438">
        <v>100</v>
      </c>
      <c r="D438" s="1">
        <v>41173.54</v>
      </c>
      <c r="E438" s="1">
        <v>13587.27</v>
      </c>
    </row>
    <row r="439" spans="1:5" x14ac:dyDescent="0.25">
      <c r="A439" t="str">
        <f>"059667"</f>
        <v>059667</v>
      </c>
      <c r="B439" t="s">
        <v>148</v>
      </c>
      <c r="C439">
        <v>185</v>
      </c>
      <c r="D439" s="1">
        <v>76171.05</v>
      </c>
      <c r="E439" s="1">
        <v>25136.45</v>
      </c>
    </row>
    <row r="440" spans="1:5" x14ac:dyDescent="0.25">
      <c r="A440" t="str">
        <f>"059691"</f>
        <v>059691</v>
      </c>
      <c r="B440" t="s">
        <v>238</v>
      </c>
      <c r="C440">
        <v>344</v>
      </c>
      <c r="D440" s="1">
        <v>141636.99</v>
      </c>
      <c r="E440" s="1">
        <v>46740.21</v>
      </c>
    </row>
    <row r="441" spans="1:5" x14ac:dyDescent="0.25">
      <c r="A441" t="str">
        <f>"059717"</f>
        <v>059717</v>
      </c>
      <c r="B441" t="s">
        <v>240</v>
      </c>
      <c r="C441">
        <v>139</v>
      </c>
      <c r="D441" s="1">
        <v>57231.22</v>
      </c>
      <c r="E441" s="1">
        <v>18886.3</v>
      </c>
    </row>
    <row r="442" spans="1:5" x14ac:dyDescent="0.25">
      <c r="A442" t="str">
        <f>"059733"</f>
        <v>059733</v>
      </c>
      <c r="B442" t="s">
        <v>305</v>
      </c>
      <c r="C442">
        <v>222</v>
      </c>
      <c r="D442" s="1">
        <v>91405.26</v>
      </c>
      <c r="E442" s="1">
        <v>30163.74</v>
      </c>
    </row>
    <row r="443" spans="1:5" x14ac:dyDescent="0.25">
      <c r="A443" t="str">
        <f>"059790"</f>
        <v>059790</v>
      </c>
      <c r="B443" t="s">
        <v>322</v>
      </c>
      <c r="C443">
        <v>279</v>
      </c>
      <c r="D443" s="1">
        <v>114874.18</v>
      </c>
      <c r="E443" s="1">
        <v>37908.480000000003</v>
      </c>
    </row>
    <row r="444" spans="1:5" x14ac:dyDescent="0.25">
      <c r="A444" t="str">
        <f>"059816"</f>
        <v>059816</v>
      </c>
      <c r="B444" t="s">
        <v>239</v>
      </c>
      <c r="C444">
        <v>232</v>
      </c>
      <c r="D444" s="1">
        <v>95522.62</v>
      </c>
      <c r="E444" s="1">
        <v>31522.46</v>
      </c>
    </row>
    <row r="445" spans="1:5" x14ac:dyDescent="0.25">
      <c r="A445" t="str">
        <f>"059865"</f>
        <v>059865</v>
      </c>
      <c r="B445" t="s">
        <v>348</v>
      </c>
      <c r="C445">
        <v>63</v>
      </c>
      <c r="D445" s="1">
        <v>25939.33</v>
      </c>
      <c r="E445" s="1">
        <v>8559.98</v>
      </c>
    </row>
    <row r="446" spans="1:5" x14ac:dyDescent="0.25">
      <c r="A446" t="str">
        <f>"059881"</f>
        <v>059881</v>
      </c>
      <c r="B446" t="s">
        <v>235</v>
      </c>
      <c r="C446">
        <v>177</v>
      </c>
      <c r="D446" s="1">
        <v>72877.17</v>
      </c>
      <c r="E446" s="1">
        <v>24049.47</v>
      </c>
    </row>
    <row r="447" spans="1:5" x14ac:dyDescent="0.25">
      <c r="A447" t="str">
        <f>"059956"</f>
        <v>059956</v>
      </c>
      <c r="B447" t="s">
        <v>320</v>
      </c>
      <c r="C447">
        <v>329</v>
      </c>
      <c r="D447" s="1">
        <v>135460.96</v>
      </c>
      <c r="E447" s="1">
        <v>44702.12</v>
      </c>
    </row>
    <row r="448" spans="1:5" x14ac:dyDescent="0.25">
      <c r="A448" t="str">
        <f>"059964"</f>
        <v>059964</v>
      </c>
      <c r="B448" t="s">
        <v>185</v>
      </c>
      <c r="C448">
        <v>249</v>
      </c>
      <c r="D448" s="1">
        <v>102522.12</v>
      </c>
      <c r="E448" s="1">
        <v>33832.300000000003</v>
      </c>
    </row>
    <row r="449" spans="1:5" x14ac:dyDescent="0.25">
      <c r="A449" t="str">
        <f>"059980"</f>
        <v>059980</v>
      </c>
      <c r="B449" t="s">
        <v>320</v>
      </c>
      <c r="C449">
        <v>89</v>
      </c>
      <c r="D449" s="1">
        <v>36644.449999999997</v>
      </c>
      <c r="E449" s="1">
        <v>12092.67</v>
      </c>
    </row>
    <row r="450" spans="1:5" x14ac:dyDescent="0.25">
      <c r="A450" t="str">
        <f>"060004"</f>
        <v>060004</v>
      </c>
      <c r="B450" t="s">
        <v>349</v>
      </c>
      <c r="C450">
        <v>180</v>
      </c>
      <c r="D450" s="1">
        <v>74112.38</v>
      </c>
      <c r="E450" s="1">
        <v>24457.09</v>
      </c>
    </row>
    <row r="451" spans="1:5" x14ac:dyDescent="0.25">
      <c r="A451" t="str">
        <f>"060012"</f>
        <v>060012</v>
      </c>
      <c r="B451" t="s">
        <v>228</v>
      </c>
      <c r="C451">
        <v>128</v>
      </c>
      <c r="D451" s="1">
        <v>52702.13</v>
      </c>
      <c r="E451" s="1">
        <v>17391.7</v>
      </c>
    </row>
    <row r="452" spans="1:5" x14ac:dyDescent="0.25">
      <c r="A452" t="str">
        <f>"060020"</f>
        <v>060020</v>
      </c>
      <c r="B452" t="s">
        <v>350</v>
      </c>
      <c r="C452">
        <v>272</v>
      </c>
      <c r="D452" s="1">
        <v>111992.04</v>
      </c>
      <c r="E452" s="1">
        <v>36957.370000000003</v>
      </c>
    </row>
    <row r="453" spans="1:5" x14ac:dyDescent="0.25">
      <c r="A453" t="str">
        <f>"060095"</f>
        <v>060095</v>
      </c>
      <c r="B453" t="s">
        <v>225</v>
      </c>
      <c r="C453">
        <v>61</v>
      </c>
      <c r="D453" s="1">
        <v>25115.86</v>
      </c>
      <c r="E453" s="1">
        <v>8288.23</v>
      </c>
    </row>
    <row r="454" spans="1:5" x14ac:dyDescent="0.25">
      <c r="A454" t="str">
        <f>"060152"</f>
        <v>060152</v>
      </c>
      <c r="B454" t="s">
        <v>351</v>
      </c>
      <c r="C454">
        <v>323</v>
      </c>
      <c r="D454" s="1">
        <v>132990.54</v>
      </c>
      <c r="E454" s="1">
        <v>43886.879999999997</v>
      </c>
    </row>
    <row r="455" spans="1:5" x14ac:dyDescent="0.25">
      <c r="A455" t="str">
        <f>"060301"</f>
        <v>060301</v>
      </c>
      <c r="B455" t="s">
        <v>352</v>
      </c>
      <c r="C455">
        <v>205</v>
      </c>
      <c r="D455" s="1">
        <v>83511.28</v>
      </c>
      <c r="E455" s="1">
        <v>27558.720000000001</v>
      </c>
    </row>
    <row r="456" spans="1:5" x14ac:dyDescent="0.25">
      <c r="A456" t="str">
        <f>"060327"</f>
        <v>060327</v>
      </c>
      <c r="B456" t="s">
        <v>353</v>
      </c>
      <c r="C456">
        <v>169</v>
      </c>
      <c r="D456" s="1">
        <v>69583.289999999994</v>
      </c>
      <c r="E456" s="1">
        <v>22962.49</v>
      </c>
    </row>
    <row r="457" spans="1:5" x14ac:dyDescent="0.25">
      <c r="A457" t="str">
        <f>"060335"</f>
        <v>060335</v>
      </c>
      <c r="B457" t="s">
        <v>354</v>
      </c>
      <c r="C457">
        <v>25</v>
      </c>
      <c r="D457" s="1">
        <v>10293.39</v>
      </c>
      <c r="E457" s="1">
        <v>3396.82</v>
      </c>
    </row>
    <row r="458" spans="1:5" x14ac:dyDescent="0.25">
      <c r="A458" t="str">
        <f>"060343"</f>
        <v>060343</v>
      </c>
      <c r="B458" t="s">
        <v>355</v>
      </c>
      <c r="C458">
        <v>226</v>
      </c>
      <c r="D458" s="1">
        <v>93052.21</v>
      </c>
      <c r="E458" s="1">
        <v>30707.23</v>
      </c>
    </row>
    <row r="459" spans="1:5" x14ac:dyDescent="0.25">
      <c r="A459" t="str">
        <f>"060368"</f>
        <v>060368</v>
      </c>
      <c r="B459" t="s">
        <v>356</v>
      </c>
      <c r="C459">
        <v>130</v>
      </c>
      <c r="D459" s="1">
        <v>53525.61</v>
      </c>
      <c r="E459" s="1">
        <v>17663.45</v>
      </c>
    </row>
    <row r="460" spans="1:5" x14ac:dyDescent="0.25">
      <c r="A460" t="str">
        <f>"060384"</f>
        <v>060384</v>
      </c>
      <c r="B460" t="s">
        <v>357</v>
      </c>
      <c r="C460">
        <v>148</v>
      </c>
      <c r="D460" s="1">
        <v>60936.84</v>
      </c>
      <c r="E460" s="1">
        <v>20109.16</v>
      </c>
    </row>
    <row r="461" spans="1:5" x14ac:dyDescent="0.25">
      <c r="A461" t="str">
        <f>"060392"</f>
        <v>060392</v>
      </c>
      <c r="B461" t="s">
        <v>357</v>
      </c>
      <c r="C461">
        <v>81</v>
      </c>
      <c r="D461" s="1">
        <v>33350.57</v>
      </c>
      <c r="E461" s="1">
        <v>11005.69</v>
      </c>
    </row>
    <row r="462" spans="1:5" x14ac:dyDescent="0.25">
      <c r="A462" t="str">
        <f>"060426"</f>
        <v>060426</v>
      </c>
      <c r="B462" t="s">
        <v>357</v>
      </c>
      <c r="C462">
        <v>164</v>
      </c>
      <c r="D462" s="1">
        <v>67524.61</v>
      </c>
      <c r="E462" s="1">
        <v>22283.119999999999</v>
      </c>
    </row>
    <row r="463" spans="1:5" x14ac:dyDescent="0.25">
      <c r="A463" t="str">
        <f>"060434"</f>
        <v>060434</v>
      </c>
      <c r="B463" t="s">
        <v>357</v>
      </c>
      <c r="C463">
        <v>35</v>
      </c>
      <c r="D463" s="1">
        <v>14410.74</v>
      </c>
      <c r="E463" s="1">
        <v>4755.54</v>
      </c>
    </row>
    <row r="464" spans="1:5" x14ac:dyDescent="0.25">
      <c r="A464" t="str">
        <f>"060491"</f>
        <v>060491</v>
      </c>
      <c r="B464" t="s">
        <v>358</v>
      </c>
      <c r="C464">
        <v>157</v>
      </c>
      <c r="D464" s="1">
        <v>64642.46</v>
      </c>
      <c r="E464" s="1">
        <v>21332.01</v>
      </c>
    </row>
    <row r="465" spans="1:5" x14ac:dyDescent="0.25">
      <c r="A465" t="str">
        <f>"060509"</f>
        <v>060509</v>
      </c>
      <c r="B465" t="s">
        <v>358</v>
      </c>
      <c r="C465">
        <v>143</v>
      </c>
      <c r="D465" s="1">
        <v>58878.17</v>
      </c>
      <c r="E465" s="1">
        <v>19429.8</v>
      </c>
    </row>
    <row r="466" spans="1:5" x14ac:dyDescent="0.25">
      <c r="A466" t="str">
        <f>"060533"</f>
        <v>060533</v>
      </c>
      <c r="B466" t="s">
        <v>359</v>
      </c>
      <c r="C466">
        <v>7</v>
      </c>
      <c r="D466" s="1">
        <v>2882.15</v>
      </c>
      <c r="E466" s="1">
        <v>951.11</v>
      </c>
    </row>
    <row r="467" spans="1:5" x14ac:dyDescent="0.25">
      <c r="A467" t="str">
        <f>"060541"</f>
        <v>060541</v>
      </c>
      <c r="B467" t="s">
        <v>360</v>
      </c>
      <c r="C467">
        <v>168</v>
      </c>
      <c r="D467" s="1">
        <v>69171.55</v>
      </c>
      <c r="E467" s="1">
        <v>22826.61</v>
      </c>
    </row>
    <row r="468" spans="1:5" x14ac:dyDescent="0.25">
      <c r="A468" t="str">
        <f>"060574"</f>
        <v>060574</v>
      </c>
      <c r="B468" t="s">
        <v>361</v>
      </c>
      <c r="C468">
        <v>108</v>
      </c>
      <c r="D468" s="1">
        <v>44467.43</v>
      </c>
      <c r="E468" s="1">
        <v>14674.25</v>
      </c>
    </row>
    <row r="469" spans="1:5" x14ac:dyDescent="0.25">
      <c r="A469" t="str">
        <f>"060582"</f>
        <v>060582</v>
      </c>
      <c r="B469" t="s">
        <v>362</v>
      </c>
      <c r="C469">
        <v>126</v>
      </c>
      <c r="D469" s="1">
        <v>51878.66</v>
      </c>
      <c r="E469" s="1">
        <v>17119.96</v>
      </c>
    </row>
    <row r="470" spans="1:5" x14ac:dyDescent="0.25">
      <c r="A470" t="str">
        <f>"060590"</f>
        <v>060590</v>
      </c>
      <c r="B470" t="s">
        <v>363</v>
      </c>
      <c r="C470">
        <v>232</v>
      </c>
      <c r="D470" s="1">
        <v>95522.62</v>
      </c>
      <c r="E470" s="1">
        <v>31522.46</v>
      </c>
    </row>
    <row r="471" spans="1:5" x14ac:dyDescent="0.25">
      <c r="A471" t="str">
        <f>"060624"</f>
        <v>060624</v>
      </c>
      <c r="B471" t="s">
        <v>364</v>
      </c>
      <c r="C471">
        <v>200</v>
      </c>
      <c r="D471" s="1">
        <v>82347.09</v>
      </c>
      <c r="E471" s="1">
        <v>27174.54</v>
      </c>
    </row>
    <row r="472" spans="1:5" x14ac:dyDescent="0.25">
      <c r="A472" t="str">
        <f>"060640"</f>
        <v>060640</v>
      </c>
      <c r="B472" t="s">
        <v>365</v>
      </c>
      <c r="C472">
        <v>111</v>
      </c>
      <c r="D472" s="1">
        <v>45702.63</v>
      </c>
      <c r="E472" s="1">
        <v>15081.87</v>
      </c>
    </row>
    <row r="473" spans="1:5" x14ac:dyDescent="0.25">
      <c r="A473" t="str">
        <f>"060657"</f>
        <v>060657</v>
      </c>
      <c r="B473" t="s">
        <v>366</v>
      </c>
      <c r="C473">
        <v>212</v>
      </c>
      <c r="D473" s="1">
        <v>85369.46</v>
      </c>
      <c r="E473" s="1">
        <v>28171.919999999998</v>
      </c>
    </row>
    <row r="474" spans="1:5" x14ac:dyDescent="0.25">
      <c r="A474" t="str">
        <f>"060723"</f>
        <v>060723</v>
      </c>
      <c r="B474" t="s">
        <v>367</v>
      </c>
      <c r="C474">
        <v>510</v>
      </c>
      <c r="D474" s="1">
        <v>209985.07</v>
      </c>
      <c r="E474" s="1">
        <v>69295.070000000007</v>
      </c>
    </row>
    <row r="475" spans="1:5" x14ac:dyDescent="0.25">
      <c r="A475" t="str">
        <f>"060764"</f>
        <v>060764</v>
      </c>
      <c r="B475" t="s">
        <v>368</v>
      </c>
      <c r="C475">
        <v>488</v>
      </c>
      <c r="D475" s="1">
        <v>200926.89</v>
      </c>
      <c r="E475" s="1">
        <v>66305.87</v>
      </c>
    </row>
    <row r="476" spans="1:5" x14ac:dyDescent="0.25">
      <c r="A476" t="str">
        <f>"060806"</f>
        <v>060806</v>
      </c>
      <c r="B476" t="s">
        <v>369</v>
      </c>
      <c r="C476">
        <v>520</v>
      </c>
      <c r="D476" s="1">
        <v>214102.42</v>
      </c>
      <c r="E476" s="1">
        <v>70653.8</v>
      </c>
    </row>
    <row r="477" spans="1:5" x14ac:dyDescent="0.25">
      <c r="A477" t="str">
        <f>"060848"</f>
        <v>060848</v>
      </c>
      <c r="B477" t="s">
        <v>370</v>
      </c>
      <c r="C477">
        <v>345</v>
      </c>
      <c r="D477" s="1">
        <v>142048.72</v>
      </c>
      <c r="E477" s="1">
        <v>46876.08</v>
      </c>
    </row>
    <row r="478" spans="1:5" x14ac:dyDescent="0.25">
      <c r="A478" t="str">
        <f>"060863"</f>
        <v>060863</v>
      </c>
      <c r="B478" t="s">
        <v>371</v>
      </c>
      <c r="C478">
        <v>67</v>
      </c>
      <c r="D478" s="1">
        <v>27586.27</v>
      </c>
      <c r="E478" s="1">
        <v>9103.4699999999993</v>
      </c>
    </row>
    <row r="479" spans="1:5" x14ac:dyDescent="0.25">
      <c r="A479" t="str">
        <f>"060889"</f>
        <v>060889</v>
      </c>
      <c r="B479" t="s">
        <v>372</v>
      </c>
      <c r="C479">
        <v>38</v>
      </c>
      <c r="D479" s="1">
        <v>15645.95</v>
      </c>
      <c r="E479" s="1">
        <v>5163.16</v>
      </c>
    </row>
    <row r="480" spans="1:5" x14ac:dyDescent="0.25">
      <c r="A480" t="str">
        <f>"060905"</f>
        <v>060905</v>
      </c>
      <c r="B480" t="s">
        <v>373</v>
      </c>
      <c r="C480">
        <v>396</v>
      </c>
      <c r="D480" s="1">
        <v>163047.23000000001</v>
      </c>
      <c r="E480" s="1">
        <v>53805.59</v>
      </c>
    </row>
    <row r="481" spans="1:5" x14ac:dyDescent="0.25">
      <c r="A481" t="str">
        <f>"060921"</f>
        <v>060921</v>
      </c>
      <c r="B481" t="s">
        <v>358</v>
      </c>
      <c r="C481">
        <v>100</v>
      </c>
      <c r="D481" s="1">
        <v>41173.54</v>
      </c>
      <c r="E481" s="1">
        <v>13587.27</v>
      </c>
    </row>
    <row r="482" spans="1:5" x14ac:dyDescent="0.25">
      <c r="A482" t="str">
        <f>"060947"</f>
        <v>060947</v>
      </c>
      <c r="B482" t="s">
        <v>374</v>
      </c>
      <c r="C482">
        <v>156</v>
      </c>
      <c r="D482" s="1">
        <v>64230.73</v>
      </c>
      <c r="E482" s="1">
        <v>21196.14</v>
      </c>
    </row>
    <row r="483" spans="1:5" x14ac:dyDescent="0.25">
      <c r="A483" t="str">
        <f>"060954"</f>
        <v>060954</v>
      </c>
      <c r="B483" t="s">
        <v>337</v>
      </c>
      <c r="C483">
        <v>406</v>
      </c>
      <c r="D483" s="1">
        <v>167164.57999999999</v>
      </c>
      <c r="E483" s="1">
        <v>55164.31</v>
      </c>
    </row>
    <row r="484" spans="1:5" x14ac:dyDescent="0.25">
      <c r="A484" t="str">
        <f>"060962"</f>
        <v>060962</v>
      </c>
      <c r="B484" t="s">
        <v>375</v>
      </c>
      <c r="C484">
        <v>325</v>
      </c>
      <c r="D484" s="1">
        <v>133814.01</v>
      </c>
      <c r="E484" s="1">
        <v>44158.62</v>
      </c>
    </row>
    <row r="485" spans="1:5" x14ac:dyDescent="0.25">
      <c r="A485" t="str">
        <f>"062463"</f>
        <v>062463</v>
      </c>
      <c r="B485" t="s">
        <v>376</v>
      </c>
      <c r="C485">
        <v>19</v>
      </c>
      <c r="D485" s="1">
        <v>7822.97</v>
      </c>
      <c r="E485" s="1">
        <v>2581.58</v>
      </c>
    </row>
    <row r="486" spans="1:5" x14ac:dyDescent="0.25">
      <c r="A486" t="str">
        <f>"062471"</f>
        <v>062471</v>
      </c>
      <c r="B486" t="s">
        <v>377</v>
      </c>
      <c r="C486">
        <v>417</v>
      </c>
      <c r="D486" s="1">
        <v>171693.67</v>
      </c>
      <c r="E486" s="1">
        <v>56658.91</v>
      </c>
    </row>
    <row r="487" spans="1:5" x14ac:dyDescent="0.25">
      <c r="A487" t="str">
        <f>"062489"</f>
        <v>062489</v>
      </c>
      <c r="B487" t="s">
        <v>378</v>
      </c>
      <c r="C487">
        <v>1013</v>
      </c>
      <c r="D487" s="1">
        <v>417087.99</v>
      </c>
      <c r="E487" s="1">
        <v>137639.04000000001</v>
      </c>
    </row>
    <row r="488" spans="1:5" x14ac:dyDescent="0.25">
      <c r="A488" t="str">
        <f>"062497"</f>
        <v>062497</v>
      </c>
      <c r="B488" t="s">
        <v>360</v>
      </c>
      <c r="C488">
        <v>129</v>
      </c>
      <c r="D488" s="1">
        <v>53113.87</v>
      </c>
      <c r="E488" s="1">
        <v>17527.580000000002</v>
      </c>
    </row>
    <row r="489" spans="1:5" x14ac:dyDescent="0.25">
      <c r="A489" t="str">
        <f>"062521"</f>
        <v>062521</v>
      </c>
      <c r="B489" t="s">
        <v>379</v>
      </c>
      <c r="C489">
        <v>31</v>
      </c>
      <c r="D489" s="1">
        <v>12763.8</v>
      </c>
      <c r="E489" s="1">
        <v>4212.05</v>
      </c>
    </row>
    <row r="490" spans="1:5" x14ac:dyDescent="0.25">
      <c r="A490" t="str">
        <f>"062604"</f>
        <v>062604</v>
      </c>
      <c r="B490" t="s">
        <v>380</v>
      </c>
      <c r="C490">
        <v>120</v>
      </c>
      <c r="D490" s="1">
        <v>49408.25</v>
      </c>
      <c r="E490" s="1">
        <v>16304.72</v>
      </c>
    </row>
    <row r="491" spans="1:5" x14ac:dyDescent="0.25">
      <c r="A491" t="str">
        <f>"062612"</f>
        <v>062612</v>
      </c>
      <c r="B491" t="s">
        <v>381</v>
      </c>
      <c r="C491">
        <v>115</v>
      </c>
      <c r="D491" s="1">
        <v>47349.57</v>
      </c>
      <c r="E491" s="1">
        <v>15625.36</v>
      </c>
    </row>
    <row r="492" spans="1:5" x14ac:dyDescent="0.25">
      <c r="A492" t="str">
        <f>"062620"</f>
        <v>062620</v>
      </c>
      <c r="B492" t="s">
        <v>382</v>
      </c>
      <c r="C492">
        <v>212</v>
      </c>
      <c r="D492" s="1">
        <v>87287.91</v>
      </c>
      <c r="E492" s="1">
        <v>28805.01</v>
      </c>
    </row>
    <row r="493" spans="1:5" x14ac:dyDescent="0.25">
      <c r="A493" t="str">
        <f>"064394"</f>
        <v>064394</v>
      </c>
      <c r="B493" t="s">
        <v>383</v>
      </c>
      <c r="C493">
        <v>506</v>
      </c>
      <c r="D493" s="1">
        <v>208338.13</v>
      </c>
      <c r="E493" s="1">
        <v>68751.58</v>
      </c>
    </row>
    <row r="494" spans="1:5" x14ac:dyDescent="0.25">
      <c r="A494" t="str">
        <f>"064402"</f>
        <v>064402</v>
      </c>
      <c r="B494" t="s">
        <v>384</v>
      </c>
      <c r="C494">
        <v>243</v>
      </c>
      <c r="D494" s="1">
        <v>100051.71</v>
      </c>
      <c r="E494" s="1">
        <v>33017.06</v>
      </c>
    </row>
    <row r="495" spans="1:5" x14ac:dyDescent="0.25">
      <c r="A495" t="str">
        <f>"064915"</f>
        <v>064915</v>
      </c>
      <c r="B495" t="s">
        <v>385</v>
      </c>
      <c r="C495">
        <v>643</v>
      </c>
      <c r="D495" s="1">
        <v>254730.32</v>
      </c>
      <c r="E495" s="1">
        <v>84061.01</v>
      </c>
    </row>
    <row r="496" spans="1:5" x14ac:dyDescent="0.25">
      <c r="A496" t="str">
        <f>"064923"</f>
        <v>064923</v>
      </c>
      <c r="B496" t="s">
        <v>386</v>
      </c>
      <c r="C496">
        <v>150</v>
      </c>
      <c r="D496" s="1">
        <v>61760.31</v>
      </c>
      <c r="E496" s="1">
        <v>20380.900000000001</v>
      </c>
    </row>
    <row r="497" spans="1:5" x14ac:dyDescent="0.25">
      <c r="A497" t="str">
        <f>"064931"</f>
        <v>064931</v>
      </c>
      <c r="B497" t="s">
        <v>387</v>
      </c>
      <c r="C497">
        <v>197</v>
      </c>
      <c r="D497" s="1">
        <v>81111.88</v>
      </c>
      <c r="E497" s="1">
        <v>26766.92</v>
      </c>
    </row>
    <row r="498" spans="1:5" x14ac:dyDescent="0.25">
      <c r="A498" t="str">
        <f>"065003"</f>
        <v>065003</v>
      </c>
      <c r="B498" t="s">
        <v>388</v>
      </c>
      <c r="C498">
        <v>187</v>
      </c>
      <c r="D498" s="1">
        <v>76994.52</v>
      </c>
      <c r="E498" s="1">
        <v>25408.19</v>
      </c>
    </row>
    <row r="499" spans="1:5" x14ac:dyDescent="0.25">
      <c r="A499" t="str">
        <f>"065722"</f>
        <v>065722</v>
      </c>
      <c r="B499" t="s">
        <v>389</v>
      </c>
      <c r="C499">
        <v>113</v>
      </c>
      <c r="D499" s="1">
        <v>46526.1</v>
      </c>
      <c r="E499" s="1">
        <v>15353.61</v>
      </c>
    </row>
    <row r="500" spans="1:5" x14ac:dyDescent="0.25">
      <c r="A500" t="str">
        <f>"065730"</f>
        <v>065730</v>
      </c>
      <c r="B500" t="s">
        <v>390</v>
      </c>
      <c r="C500">
        <v>134</v>
      </c>
      <c r="D500" s="1">
        <v>55172.55</v>
      </c>
      <c r="E500" s="1">
        <v>18206.939999999999</v>
      </c>
    </row>
    <row r="501" spans="1:5" x14ac:dyDescent="0.25">
      <c r="A501" t="str">
        <f>"065755"</f>
        <v>065755</v>
      </c>
      <c r="B501" t="s">
        <v>391</v>
      </c>
      <c r="C501">
        <v>307</v>
      </c>
      <c r="D501" s="1">
        <v>126402.78</v>
      </c>
      <c r="E501" s="1">
        <v>41712.92</v>
      </c>
    </row>
    <row r="502" spans="1:5" x14ac:dyDescent="0.25">
      <c r="A502" t="str">
        <f>"066555"</f>
        <v>066555</v>
      </c>
      <c r="B502" t="s">
        <v>392</v>
      </c>
      <c r="C502">
        <v>655</v>
      </c>
      <c r="D502" s="1">
        <v>269686.7</v>
      </c>
      <c r="E502" s="1">
        <v>88996.61</v>
      </c>
    </row>
    <row r="503" spans="1:5" x14ac:dyDescent="0.25">
      <c r="A503" t="str">
        <f>"067447"</f>
        <v>067447</v>
      </c>
      <c r="B503" t="s">
        <v>393</v>
      </c>
      <c r="C503">
        <v>202</v>
      </c>
      <c r="D503" s="1">
        <v>83170.559999999998</v>
      </c>
      <c r="E503" s="1">
        <v>27446.28</v>
      </c>
    </row>
    <row r="504" spans="1:5" x14ac:dyDescent="0.25">
      <c r="A504" t="str">
        <f>"067538"</f>
        <v>067538</v>
      </c>
      <c r="B504" t="s">
        <v>394</v>
      </c>
      <c r="C504">
        <v>288</v>
      </c>
      <c r="D504" s="1">
        <v>118579.8</v>
      </c>
      <c r="E504" s="1">
        <v>39131.33</v>
      </c>
    </row>
    <row r="505" spans="1:5" x14ac:dyDescent="0.25">
      <c r="A505" t="str">
        <f>"067546"</f>
        <v>067546</v>
      </c>
      <c r="B505" t="s">
        <v>395</v>
      </c>
      <c r="C505">
        <v>373</v>
      </c>
      <c r="D505" s="1">
        <v>147791.12</v>
      </c>
      <c r="E505" s="1">
        <v>48771.07</v>
      </c>
    </row>
    <row r="506" spans="1:5" x14ac:dyDescent="0.25">
      <c r="A506" t="str">
        <f>"067603"</f>
        <v>067603</v>
      </c>
      <c r="B506" t="s">
        <v>396</v>
      </c>
      <c r="C506">
        <v>164</v>
      </c>
      <c r="D506" s="1">
        <v>67524.61</v>
      </c>
      <c r="E506" s="1">
        <v>22283.119999999999</v>
      </c>
    </row>
    <row r="507" spans="1:5" x14ac:dyDescent="0.25">
      <c r="A507" t="str">
        <f>"067611"</f>
        <v>067611</v>
      </c>
      <c r="B507" t="s">
        <v>397</v>
      </c>
      <c r="C507">
        <v>850</v>
      </c>
      <c r="D507" s="1">
        <v>344783.1</v>
      </c>
      <c r="E507" s="1">
        <v>113778.42</v>
      </c>
    </row>
    <row r="508" spans="1:5" x14ac:dyDescent="0.25">
      <c r="A508" t="str">
        <f>"067629"</f>
        <v>067629</v>
      </c>
      <c r="B508" t="s">
        <v>398</v>
      </c>
      <c r="C508">
        <v>469</v>
      </c>
      <c r="D508" s="1">
        <v>193103.91</v>
      </c>
      <c r="E508" s="1">
        <v>63724.29</v>
      </c>
    </row>
    <row r="509" spans="1:5" x14ac:dyDescent="0.25">
      <c r="A509" t="str">
        <f>"067637"</f>
        <v>067637</v>
      </c>
      <c r="B509" t="s">
        <v>399</v>
      </c>
      <c r="C509">
        <v>433</v>
      </c>
      <c r="D509" s="1">
        <v>178281.44</v>
      </c>
      <c r="E509" s="1">
        <v>58832.88</v>
      </c>
    </row>
    <row r="510" spans="1:5" x14ac:dyDescent="0.25">
      <c r="A510" t="str">
        <f>"068031"</f>
        <v>068031</v>
      </c>
      <c r="B510" t="s">
        <v>400</v>
      </c>
      <c r="C510">
        <v>208</v>
      </c>
      <c r="D510" s="1">
        <v>85640.97</v>
      </c>
      <c r="E510" s="1">
        <v>28261.52</v>
      </c>
    </row>
    <row r="511" spans="1:5" x14ac:dyDescent="0.25">
      <c r="A511" t="str">
        <f>"068056"</f>
        <v>068056</v>
      </c>
      <c r="B511" t="s">
        <v>401</v>
      </c>
      <c r="C511">
        <v>361</v>
      </c>
      <c r="D511" s="1">
        <v>148636.49</v>
      </c>
      <c r="E511" s="1">
        <v>49050.04</v>
      </c>
    </row>
    <row r="512" spans="1:5" x14ac:dyDescent="0.25">
      <c r="A512" t="str">
        <f>"068189"</f>
        <v>068189</v>
      </c>
      <c r="B512" t="s">
        <v>402</v>
      </c>
      <c r="C512">
        <v>155</v>
      </c>
      <c r="D512" s="1">
        <v>63818.99</v>
      </c>
      <c r="E512" s="1">
        <v>21060.27</v>
      </c>
    </row>
    <row r="513" spans="1:5" x14ac:dyDescent="0.25">
      <c r="A513" t="str">
        <f>"068205"</f>
        <v>068205</v>
      </c>
      <c r="B513" t="s">
        <v>403</v>
      </c>
      <c r="C513">
        <v>306</v>
      </c>
      <c r="D513" s="1">
        <v>125991.03999999999</v>
      </c>
      <c r="E513" s="1">
        <v>41577.040000000001</v>
      </c>
    </row>
    <row r="514" spans="1:5" x14ac:dyDescent="0.25">
      <c r="A514" t="str">
        <f>"068338"</f>
        <v>068338</v>
      </c>
      <c r="B514" t="s">
        <v>404</v>
      </c>
      <c r="C514">
        <v>132</v>
      </c>
      <c r="D514" s="1">
        <v>54349.08</v>
      </c>
      <c r="E514" s="1">
        <v>17935.2</v>
      </c>
    </row>
    <row r="515" spans="1:5" x14ac:dyDescent="0.25">
      <c r="A515" t="str">
        <f>"068403"</f>
        <v>068403</v>
      </c>
      <c r="B515" t="s">
        <v>405</v>
      </c>
      <c r="C515">
        <v>707</v>
      </c>
      <c r="D515" s="1">
        <v>291096.95</v>
      </c>
      <c r="E515" s="1">
        <v>96061.99</v>
      </c>
    </row>
    <row r="516" spans="1:5" x14ac:dyDescent="0.25">
      <c r="A516" t="str">
        <f>"069906"</f>
        <v>069906</v>
      </c>
      <c r="B516" t="s">
        <v>406</v>
      </c>
      <c r="C516">
        <v>27</v>
      </c>
      <c r="D516" s="1">
        <v>11116.86</v>
      </c>
      <c r="E516" s="1">
        <v>3668.56</v>
      </c>
    </row>
    <row r="517" spans="1:5" x14ac:dyDescent="0.25">
      <c r="A517" t="str">
        <f>"069914"</f>
        <v>069914</v>
      </c>
      <c r="B517" t="s">
        <v>407</v>
      </c>
      <c r="C517">
        <v>87</v>
      </c>
      <c r="D517" s="1">
        <v>35820.980000000003</v>
      </c>
      <c r="E517" s="1">
        <v>11820.92</v>
      </c>
    </row>
    <row r="518" spans="1:5" x14ac:dyDescent="0.25">
      <c r="A518" t="str">
        <f>"070136"</f>
        <v>070136</v>
      </c>
      <c r="B518" t="s">
        <v>408</v>
      </c>
      <c r="C518">
        <v>120</v>
      </c>
      <c r="D518" s="1">
        <v>49408.25</v>
      </c>
      <c r="E518" s="1">
        <v>16304.72</v>
      </c>
    </row>
    <row r="519" spans="1:5" x14ac:dyDescent="0.25">
      <c r="A519" t="str">
        <f>"070151"</f>
        <v>070151</v>
      </c>
      <c r="B519" t="s">
        <v>409</v>
      </c>
      <c r="C519">
        <v>102</v>
      </c>
      <c r="D519" s="1">
        <v>41997.01</v>
      </c>
      <c r="E519" s="1">
        <v>13859.01</v>
      </c>
    </row>
    <row r="520" spans="1:5" x14ac:dyDescent="0.25">
      <c r="A520" t="str">
        <f>"070243"</f>
        <v>070243</v>
      </c>
      <c r="B520" t="s">
        <v>410</v>
      </c>
      <c r="C520">
        <v>14</v>
      </c>
      <c r="D520" s="1">
        <v>5764.3</v>
      </c>
      <c r="E520" s="1">
        <v>1902.22</v>
      </c>
    </row>
    <row r="521" spans="1:5" x14ac:dyDescent="0.25">
      <c r="A521" t="str">
        <f>"070250"</f>
        <v>070250</v>
      </c>
      <c r="B521" t="s">
        <v>411</v>
      </c>
      <c r="C521">
        <v>7</v>
      </c>
      <c r="D521" s="1">
        <v>2882.15</v>
      </c>
      <c r="E521" s="1">
        <v>951.11</v>
      </c>
    </row>
    <row r="522" spans="1:5" x14ac:dyDescent="0.25">
      <c r="A522" t="str">
        <f>"070276"</f>
        <v>070276</v>
      </c>
      <c r="B522" t="s">
        <v>412</v>
      </c>
      <c r="C522">
        <v>81</v>
      </c>
      <c r="D522" s="1">
        <v>33350.57</v>
      </c>
      <c r="E522" s="1">
        <v>11005.69</v>
      </c>
    </row>
    <row r="523" spans="1:5" x14ac:dyDescent="0.25">
      <c r="A523" t="str">
        <f>"070409"</f>
        <v>070409</v>
      </c>
      <c r="B523" t="s">
        <v>413</v>
      </c>
      <c r="C523">
        <v>492</v>
      </c>
      <c r="D523" s="1">
        <v>202573.83</v>
      </c>
      <c r="E523" s="1">
        <v>66849.36</v>
      </c>
    </row>
    <row r="524" spans="1:5" x14ac:dyDescent="0.25">
      <c r="A524" t="str">
        <f>"070656"</f>
        <v>070656</v>
      </c>
      <c r="B524" t="s">
        <v>414</v>
      </c>
      <c r="C524">
        <v>106</v>
      </c>
      <c r="D524" s="1">
        <v>33354.019999999997</v>
      </c>
      <c r="E524" s="1">
        <v>11006.83</v>
      </c>
    </row>
    <row r="525" spans="1:5" x14ac:dyDescent="0.25">
      <c r="A525" t="str">
        <f>"070664"</f>
        <v>070664</v>
      </c>
      <c r="B525" t="s">
        <v>415</v>
      </c>
      <c r="C525">
        <v>262</v>
      </c>
      <c r="D525" s="1">
        <v>107874.68</v>
      </c>
      <c r="E525" s="1">
        <v>35598.639999999999</v>
      </c>
    </row>
    <row r="526" spans="1:5" x14ac:dyDescent="0.25">
      <c r="A526" t="str">
        <f>"070748"</f>
        <v>070748</v>
      </c>
      <c r="B526" t="s">
        <v>416</v>
      </c>
      <c r="C526">
        <v>278</v>
      </c>
      <c r="D526" s="1">
        <v>114462.45</v>
      </c>
      <c r="E526" s="1">
        <v>37772.61</v>
      </c>
    </row>
    <row r="527" spans="1:5" x14ac:dyDescent="0.25">
      <c r="A527" t="str">
        <f>"070771"</f>
        <v>070771</v>
      </c>
      <c r="B527" t="s">
        <v>417</v>
      </c>
      <c r="C527">
        <v>246</v>
      </c>
      <c r="D527" s="1">
        <v>101286.91</v>
      </c>
      <c r="E527" s="1">
        <v>33424.68</v>
      </c>
    </row>
    <row r="528" spans="1:5" x14ac:dyDescent="0.25">
      <c r="A528" t="str">
        <f>"070789"</f>
        <v>070789</v>
      </c>
      <c r="B528" t="s">
        <v>418</v>
      </c>
      <c r="C528">
        <v>84</v>
      </c>
      <c r="D528" s="1">
        <v>34585.78</v>
      </c>
      <c r="E528" s="1">
        <v>11413.31</v>
      </c>
    </row>
    <row r="529" spans="1:5" x14ac:dyDescent="0.25">
      <c r="A529" t="str">
        <f>"070912"</f>
        <v>070912</v>
      </c>
      <c r="B529" t="s">
        <v>419</v>
      </c>
      <c r="C529">
        <v>94</v>
      </c>
      <c r="D529" s="1">
        <v>38703.129999999997</v>
      </c>
      <c r="E529" s="1">
        <v>12772.03</v>
      </c>
    </row>
    <row r="530" spans="1:5" x14ac:dyDescent="0.25">
      <c r="A530" t="str">
        <f>"070961"</f>
        <v>070961</v>
      </c>
      <c r="B530" t="s">
        <v>301</v>
      </c>
      <c r="C530">
        <v>8</v>
      </c>
      <c r="D530" s="1">
        <v>3201.07</v>
      </c>
      <c r="E530" s="1">
        <v>1056.3499999999999</v>
      </c>
    </row>
    <row r="531" spans="1:5" x14ac:dyDescent="0.25">
      <c r="A531" t="str">
        <f>"070979"</f>
        <v>070979</v>
      </c>
      <c r="B531" t="s">
        <v>420</v>
      </c>
      <c r="C531">
        <v>130</v>
      </c>
      <c r="D531" s="1">
        <v>53525.61</v>
      </c>
      <c r="E531" s="1">
        <v>17663.45</v>
      </c>
    </row>
    <row r="532" spans="1:5" x14ac:dyDescent="0.25">
      <c r="A532" t="str">
        <f>"071001"</f>
        <v>071001</v>
      </c>
      <c r="B532" t="s">
        <v>421</v>
      </c>
      <c r="C532">
        <v>341</v>
      </c>
      <c r="D532" s="1">
        <v>140401.78</v>
      </c>
      <c r="E532" s="1">
        <v>46332.59</v>
      </c>
    </row>
    <row r="533" spans="1:5" x14ac:dyDescent="0.25">
      <c r="A533" t="str">
        <f>"071571"</f>
        <v>071571</v>
      </c>
      <c r="B533" t="s">
        <v>422</v>
      </c>
      <c r="C533">
        <v>190</v>
      </c>
      <c r="D533" s="1">
        <v>78229.73</v>
      </c>
      <c r="E533" s="1">
        <v>25815.81</v>
      </c>
    </row>
    <row r="534" spans="1:5" x14ac:dyDescent="0.25">
      <c r="A534" t="str">
        <f>"081851"</f>
        <v>081851</v>
      </c>
      <c r="B534" t="s">
        <v>423</v>
      </c>
      <c r="C534">
        <v>518</v>
      </c>
      <c r="D534" s="1">
        <v>213278.95</v>
      </c>
      <c r="E534" s="1">
        <v>70382.05</v>
      </c>
    </row>
    <row r="535" spans="1:5" x14ac:dyDescent="0.25">
      <c r="A535" t="str">
        <f>"083295"</f>
        <v>083295</v>
      </c>
      <c r="B535" t="s">
        <v>424</v>
      </c>
      <c r="C535">
        <v>143</v>
      </c>
      <c r="D535" s="1">
        <v>58878.17</v>
      </c>
      <c r="E535" s="1">
        <v>19429.8</v>
      </c>
    </row>
    <row r="536" spans="1:5" x14ac:dyDescent="0.25">
      <c r="A536" t="str">
        <f>"083923"</f>
        <v>083923</v>
      </c>
      <c r="B536" t="s">
        <v>425</v>
      </c>
      <c r="C536">
        <v>144</v>
      </c>
      <c r="D536" s="1">
        <v>59289.9</v>
      </c>
      <c r="E536" s="1">
        <v>19565.669999999998</v>
      </c>
    </row>
    <row r="537" spans="1:5" x14ac:dyDescent="0.25">
      <c r="A537" t="str">
        <f>"084202"</f>
        <v>084202</v>
      </c>
      <c r="B537" t="s">
        <v>426</v>
      </c>
      <c r="C537">
        <v>420</v>
      </c>
      <c r="D537" s="1">
        <v>172928.88</v>
      </c>
      <c r="E537" s="1">
        <v>57066.53</v>
      </c>
    </row>
    <row r="538" spans="1:5" x14ac:dyDescent="0.25">
      <c r="A538" t="str">
        <f>"085688"</f>
        <v>085688</v>
      </c>
      <c r="B538" t="s">
        <v>427</v>
      </c>
      <c r="C538">
        <v>164</v>
      </c>
      <c r="D538" s="1">
        <v>67524.61</v>
      </c>
      <c r="E538" s="1">
        <v>22283.119999999999</v>
      </c>
    </row>
    <row r="539" spans="1:5" x14ac:dyDescent="0.25">
      <c r="A539" t="str">
        <f>"086033"</f>
        <v>086033</v>
      </c>
      <c r="B539" t="s">
        <v>428</v>
      </c>
      <c r="C539">
        <v>129</v>
      </c>
      <c r="D539" s="1">
        <v>53113.87</v>
      </c>
      <c r="E539" s="1">
        <v>17527.580000000002</v>
      </c>
    </row>
    <row r="540" spans="1:5" x14ac:dyDescent="0.25">
      <c r="A540" t="str">
        <f>"086389"</f>
        <v>086389</v>
      </c>
      <c r="B540" t="s">
        <v>429</v>
      </c>
      <c r="C540">
        <v>154</v>
      </c>
      <c r="D540" s="1">
        <v>63407.26</v>
      </c>
      <c r="E540" s="1">
        <v>20924.400000000001</v>
      </c>
    </row>
    <row r="541" spans="1:5" x14ac:dyDescent="0.25">
      <c r="A541" t="str">
        <f>"086520"</f>
        <v>086520</v>
      </c>
      <c r="B541" t="s">
        <v>430</v>
      </c>
      <c r="C541">
        <v>162</v>
      </c>
      <c r="D541" s="1">
        <v>66701.14</v>
      </c>
      <c r="E541" s="1">
        <v>22011.38</v>
      </c>
    </row>
    <row r="542" spans="1:5" x14ac:dyDescent="0.25">
      <c r="A542" t="str">
        <f>"086546"</f>
        <v>086546</v>
      </c>
      <c r="B542" t="s">
        <v>431</v>
      </c>
      <c r="C542">
        <v>107</v>
      </c>
      <c r="D542" s="1">
        <v>44055.69</v>
      </c>
      <c r="E542" s="1">
        <v>14538.38</v>
      </c>
    </row>
    <row r="543" spans="1:5" x14ac:dyDescent="0.25">
      <c r="A543" t="str">
        <f>"086678"</f>
        <v>086678</v>
      </c>
      <c r="B543" t="s">
        <v>71</v>
      </c>
      <c r="C543">
        <v>566</v>
      </c>
      <c r="D543" s="1">
        <v>233042.25</v>
      </c>
      <c r="E543" s="1">
        <v>76903.94</v>
      </c>
    </row>
    <row r="544" spans="1:5" x14ac:dyDescent="0.25">
      <c r="A544" t="str">
        <f>"087809"</f>
        <v>087809</v>
      </c>
      <c r="B544" t="s">
        <v>432</v>
      </c>
      <c r="C544">
        <v>50</v>
      </c>
      <c r="D544" s="1">
        <v>20586.77</v>
      </c>
      <c r="E544" s="1">
        <v>6793.63</v>
      </c>
    </row>
    <row r="545" spans="1:5" x14ac:dyDescent="0.25">
      <c r="A545" t="str">
        <f>"088062"</f>
        <v>088062</v>
      </c>
      <c r="B545" t="s">
        <v>433</v>
      </c>
      <c r="C545">
        <v>311</v>
      </c>
      <c r="D545" s="1">
        <v>128049.72</v>
      </c>
      <c r="E545" s="1">
        <v>42256.41</v>
      </c>
    </row>
    <row r="546" spans="1:5" x14ac:dyDescent="0.25">
      <c r="A546" t="str">
        <f>"088070"</f>
        <v>088070</v>
      </c>
      <c r="B546" t="s">
        <v>434</v>
      </c>
      <c r="C546">
        <v>298</v>
      </c>
      <c r="D546" s="1">
        <v>122697.16</v>
      </c>
      <c r="E546" s="1">
        <v>40490.06</v>
      </c>
    </row>
    <row r="547" spans="1:5" x14ac:dyDescent="0.25">
      <c r="A547" t="str">
        <f>"088104"</f>
        <v>088104</v>
      </c>
      <c r="B547" t="s">
        <v>435</v>
      </c>
      <c r="C547">
        <v>18</v>
      </c>
      <c r="D547" s="1">
        <v>7411.24</v>
      </c>
      <c r="E547" s="1">
        <v>2445.71</v>
      </c>
    </row>
    <row r="548" spans="1:5" x14ac:dyDescent="0.25">
      <c r="A548" t="str">
        <f>"088112"</f>
        <v>088112</v>
      </c>
      <c r="B548" t="s">
        <v>436</v>
      </c>
      <c r="C548">
        <v>341</v>
      </c>
      <c r="D548" s="1">
        <v>140401.78</v>
      </c>
      <c r="E548" s="1">
        <v>46332.59</v>
      </c>
    </row>
    <row r="549" spans="1:5" x14ac:dyDescent="0.25">
      <c r="A549" t="str">
        <f>"088377"</f>
        <v>088377</v>
      </c>
      <c r="B549" t="s">
        <v>437</v>
      </c>
      <c r="C549">
        <v>11</v>
      </c>
      <c r="D549" s="1">
        <v>4529.09</v>
      </c>
      <c r="E549" s="1">
        <v>1494.6</v>
      </c>
    </row>
    <row r="550" spans="1:5" x14ac:dyDescent="0.25">
      <c r="A550" t="str">
        <f>"089409"</f>
        <v>089409</v>
      </c>
      <c r="B550" t="s">
        <v>438</v>
      </c>
      <c r="C550">
        <v>58</v>
      </c>
      <c r="D550" s="1">
        <v>23880.65</v>
      </c>
      <c r="E550" s="1">
        <v>7880.61</v>
      </c>
    </row>
    <row r="551" spans="1:5" x14ac:dyDescent="0.25">
      <c r="A551" t="str">
        <f>"089722"</f>
        <v>089722</v>
      </c>
      <c r="B551" t="s">
        <v>439</v>
      </c>
      <c r="C551">
        <v>517</v>
      </c>
      <c r="D551" s="1">
        <v>212867.22</v>
      </c>
      <c r="E551" s="1">
        <v>70246.179999999993</v>
      </c>
    </row>
    <row r="552" spans="1:5" x14ac:dyDescent="0.25">
      <c r="A552" t="str">
        <f>"089979"</f>
        <v>089979</v>
      </c>
      <c r="B552" t="s">
        <v>440</v>
      </c>
      <c r="C552">
        <v>206</v>
      </c>
      <c r="D552" s="1">
        <v>84817.5</v>
      </c>
      <c r="E552" s="1">
        <v>27989.78</v>
      </c>
    </row>
    <row r="553" spans="1:5" x14ac:dyDescent="0.25">
      <c r="A553" t="str">
        <f>"090209"</f>
        <v>090209</v>
      </c>
      <c r="B553" t="s">
        <v>441</v>
      </c>
      <c r="C553">
        <v>625</v>
      </c>
      <c r="D553" s="1">
        <v>257334.64</v>
      </c>
      <c r="E553" s="1">
        <v>84920.43</v>
      </c>
    </row>
    <row r="554" spans="1:5" x14ac:dyDescent="0.25">
      <c r="A554" t="str">
        <f>"090233"</f>
        <v>090233</v>
      </c>
      <c r="B554" t="s">
        <v>442</v>
      </c>
      <c r="C554">
        <v>288</v>
      </c>
      <c r="D554" s="1">
        <v>116896.26</v>
      </c>
      <c r="E554" s="1">
        <v>38575.769999999997</v>
      </c>
    </row>
    <row r="555" spans="1:5" x14ac:dyDescent="0.25">
      <c r="A555" t="str">
        <f>"090274"</f>
        <v>090274</v>
      </c>
      <c r="B555" t="s">
        <v>443</v>
      </c>
      <c r="C555">
        <v>490</v>
      </c>
      <c r="D555" s="1">
        <v>201750.36</v>
      </c>
      <c r="E555" s="1">
        <v>66577.62</v>
      </c>
    </row>
    <row r="556" spans="1:5" x14ac:dyDescent="0.25">
      <c r="A556" t="str">
        <f>"090290"</f>
        <v>090290</v>
      </c>
      <c r="B556" t="s">
        <v>444</v>
      </c>
      <c r="C556">
        <v>272</v>
      </c>
      <c r="D556" s="1">
        <v>111992.04</v>
      </c>
      <c r="E556" s="1">
        <v>36957.370000000003</v>
      </c>
    </row>
    <row r="557" spans="1:5" x14ac:dyDescent="0.25">
      <c r="A557" t="str">
        <f>"090456"</f>
        <v>090456</v>
      </c>
      <c r="B557" t="s">
        <v>445</v>
      </c>
      <c r="C557">
        <v>129</v>
      </c>
      <c r="D557" s="1">
        <v>53113.87</v>
      </c>
      <c r="E557" s="1">
        <v>17527.580000000002</v>
      </c>
    </row>
    <row r="558" spans="1:5" x14ac:dyDescent="0.25">
      <c r="A558" t="str">
        <f>"090464"</f>
        <v>090464</v>
      </c>
      <c r="B558" t="s">
        <v>446</v>
      </c>
      <c r="C558">
        <v>151</v>
      </c>
      <c r="D558" s="1">
        <v>61084.73</v>
      </c>
      <c r="E558" s="1">
        <v>20157.96</v>
      </c>
    </row>
    <row r="559" spans="1:5" x14ac:dyDescent="0.25">
      <c r="A559" t="str">
        <f>"090472"</f>
        <v>090472</v>
      </c>
      <c r="B559" t="s">
        <v>447</v>
      </c>
      <c r="C559">
        <v>135</v>
      </c>
      <c r="D559" s="1">
        <v>55584.28</v>
      </c>
      <c r="E559" s="1">
        <v>18342.810000000001</v>
      </c>
    </row>
    <row r="560" spans="1:5" x14ac:dyDescent="0.25">
      <c r="A560" t="str">
        <f>"090746"</f>
        <v>090746</v>
      </c>
      <c r="B560" t="s">
        <v>448</v>
      </c>
      <c r="C560">
        <v>121</v>
      </c>
      <c r="D560" s="1">
        <v>49819.99</v>
      </c>
      <c r="E560" s="1">
        <v>16440.599999999999</v>
      </c>
    </row>
    <row r="561" spans="1:5" x14ac:dyDescent="0.25">
      <c r="A561" t="str">
        <f>"091314"</f>
        <v>091314</v>
      </c>
      <c r="B561" t="s">
        <v>449</v>
      </c>
      <c r="C561">
        <v>13</v>
      </c>
      <c r="D561" s="1">
        <v>5352.56</v>
      </c>
      <c r="E561" s="1">
        <v>1766.34</v>
      </c>
    </row>
    <row r="562" spans="1:5" x14ac:dyDescent="0.25">
      <c r="A562" t="str">
        <f>"091777"</f>
        <v>091777</v>
      </c>
      <c r="B562" t="s">
        <v>450</v>
      </c>
      <c r="C562">
        <v>237</v>
      </c>
      <c r="D562" s="1">
        <v>97581.3</v>
      </c>
      <c r="E562" s="1">
        <v>32201.83</v>
      </c>
    </row>
    <row r="563" spans="1:5" x14ac:dyDescent="0.25">
      <c r="A563" t="str">
        <f>"092247"</f>
        <v>092247</v>
      </c>
      <c r="B563" t="s">
        <v>451</v>
      </c>
      <c r="C563">
        <v>108</v>
      </c>
      <c r="D563" s="1">
        <v>44467.43</v>
      </c>
      <c r="E563" s="1">
        <v>14674.25</v>
      </c>
    </row>
    <row r="564" spans="1:5" x14ac:dyDescent="0.25">
      <c r="A564" t="str">
        <f>"093021"</f>
        <v>093021</v>
      </c>
      <c r="B564" t="s">
        <v>452</v>
      </c>
      <c r="C564">
        <v>48</v>
      </c>
      <c r="D564" s="1">
        <v>19763.3</v>
      </c>
      <c r="E564" s="1">
        <v>6521.89</v>
      </c>
    </row>
    <row r="565" spans="1:5" x14ac:dyDescent="0.25">
      <c r="A565" t="str">
        <f>"093039"</f>
        <v>093039</v>
      </c>
      <c r="B565" t="s">
        <v>453</v>
      </c>
      <c r="C565">
        <v>101</v>
      </c>
      <c r="D565" s="1">
        <v>41585.279999999999</v>
      </c>
      <c r="E565" s="1">
        <v>13723.14</v>
      </c>
    </row>
    <row r="566" spans="1:5" x14ac:dyDescent="0.25">
      <c r="A566" t="str">
        <f>"093757"</f>
        <v>093757</v>
      </c>
      <c r="B566" t="s">
        <v>454</v>
      </c>
      <c r="C566">
        <v>375</v>
      </c>
      <c r="D566" s="1">
        <v>154400.78</v>
      </c>
      <c r="E566" s="1">
        <v>50952.26</v>
      </c>
    </row>
    <row r="567" spans="1:5" x14ac:dyDescent="0.25">
      <c r="A567" t="str">
        <f>"093864"</f>
        <v>093864</v>
      </c>
      <c r="B567" t="s">
        <v>455</v>
      </c>
      <c r="C567">
        <v>13</v>
      </c>
      <c r="D567" s="1">
        <v>5352.56</v>
      </c>
      <c r="E567" s="1">
        <v>1766.34</v>
      </c>
    </row>
    <row r="568" spans="1:5" x14ac:dyDescent="0.25">
      <c r="A568" t="str">
        <f>"094250"</f>
        <v>094250</v>
      </c>
      <c r="B568" t="s">
        <v>456</v>
      </c>
      <c r="C568">
        <v>109</v>
      </c>
      <c r="D568" s="1">
        <v>44879.16</v>
      </c>
      <c r="E568" s="1">
        <v>14810.12</v>
      </c>
    </row>
    <row r="569" spans="1:5" x14ac:dyDescent="0.25">
      <c r="A569" t="str">
        <f>"094268"</f>
        <v>094268</v>
      </c>
      <c r="B569" t="s">
        <v>83</v>
      </c>
      <c r="C569">
        <v>138</v>
      </c>
      <c r="D569" s="1">
        <v>56819.49</v>
      </c>
      <c r="E569" s="1">
        <v>18750.43</v>
      </c>
    </row>
    <row r="570" spans="1:5" x14ac:dyDescent="0.25">
      <c r="A570" t="str">
        <f>"094490"</f>
        <v>094490</v>
      </c>
      <c r="B570" t="s">
        <v>457</v>
      </c>
      <c r="C570">
        <v>83</v>
      </c>
      <c r="D570" s="1">
        <v>34174.04</v>
      </c>
      <c r="E570" s="1">
        <v>11277.43</v>
      </c>
    </row>
    <row r="571" spans="1:5" x14ac:dyDescent="0.25">
      <c r="A571" t="str">
        <f>"094565"</f>
        <v>094565</v>
      </c>
      <c r="B571" t="s">
        <v>458</v>
      </c>
      <c r="C571">
        <v>116</v>
      </c>
      <c r="D571" s="1">
        <v>47761.31</v>
      </c>
      <c r="E571" s="1">
        <v>15761.23</v>
      </c>
    </row>
    <row r="572" spans="1:5" x14ac:dyDescent="0.25">
      <c r="A572" t="str">
        <f>"094946"</f>
        <v>094946</v>
      </c>
      <c r="B572" t="s">
        <v>459</v>
      </c>
      <c r="C572">
        <v>38</v>
      </c>
      <c r="D572" s="1">
        <v>15645.95</v>
      </c>
      <c r="E572" s="1">
        <v>5163.16</v>
      </c>
    </row>
    <row r="573" spans="1:5" x14ac:dyDescent="0.25">
      <c r="A573" t="str">
        <f>"095158"</f>
        <v>095158</v>
      </c>
      <c r="B573" t="s">
        <v>460</v>
      </c>
      <c r="C573">
        <v>74</v>
      </c>
      <c r="D573" s="1">
        <v>28564.71</v>
      </c>
      <c r="E573" s="1">
        <v>9426.35</v>
      </c>
    </row>
    <row r="574" spans="1:5" x14ac:dyDescent="0.25">
      <c r="A574" t="str">
        <f>"095166"</f>
        <v>095166</v>
      </c>
      <c r="B574" t="s">
        <v>461</v>
      </c>
      <c r="C574">
        <v>147</v>
      </c>
      <c r="D574" s="1">
        <v>60525.11</v>
      </c>
      <c r="E574" s="1">
        <v>19973.29</v>
      </c>
    </row>
    <row r="575" spans="1:5" x14ac:dyDescent="0.25">
      <c r="A575" t="str">
        <f>"095364"</f>
        <v>095364</v>
      </c>
      <c r="B575" t="s">
        <v>462</v>
      </c>
      <c r="C575">
        <v>101</v>
      </c>
      <c r="D575" s="1">
        <v>41585.279999999999</v>
      </c>
      <c r="E575" s="1">
        <v>13723.14</v>
      </c>
    </row>
    <row r="576" spans="1:5" x14ac:dyDescent="0.25">
      <c r="A576" t="str">
        <f>"095711"</f>
        <v>095711</v>
      </c>
      <c r="B576" t="s">
        <v>463</v>
      </c>
      <c r="C576">
        <v>154</v>
      </c>
      <c r="D576" s="1">
        <v>63407.26</v>
      </c>
      <c r="E576" s="1">
        <v>20924.400000000001</v>
      </c>
    </row>
    <row r="577" spans="1:5" x14ac:dyDescent="0.25">
      <c r="A577" t="str">
        <f>"096156"</f>
        <v>096156</v>
      </c>
      <c r="B577" t="s">
        <v>464</v>
      </c>
      <c r="C577">
        <v>14</v>
      </c>
      <c r="D577" s="1">
        <v>3712.9</v>
      </c>
      <c r="E577" s="1">
        <v>1225.26</v>
      </c>
    </row>
    <row r="578" spans="1:5" x14ac:dyDescent="0.25">
      <c r="A578" t="str">
        <f>"096164"</f>
        <v>096164</v>
      </c>
      <c r="B578" t="s">
        <v>465</v>
      </c>
      <c r="C578">
        <v>18</v>
      </c>
      <c r="D578" s="1">
        <v>7411.24</v>
      </c>
      <c r="E578" s="1">
        <v>2445.71</v>
      </c>
    </row>
    <row r="579" spans="1:5" x14ac:dyDescent="0.25">
      <c r="A579" t="str">
        <f>"096172"</f>
        <v>096172</v>
      </c>
      <c r="B579" t="s">
        <v>466</v>
      </c>
      <c r="C579">
        <v>14</v>
      </c>
      <c r="D579" s="1">
        <v>5764.3</v>
      </c>
      <c r="E579" s="1">
        <v>1902.22</v>
      </c>
    </row>
    <row r="580" spans="1:5" x14ac:dyDescent="0.25">
      <c r="A580" t="str">
        <f>"096263"</f>
        <v>096263</v>
      </c>
      <c r="B580" t="s">
        <v>467</v>
      </c>
      <c r="C580">
        <v>17</v>
      </c>
      <c r="D580" s="1">
        <v>6999.5</v>
      </c>
      <c r="E580" s="1">
        <v>2309.84</v>
      </c>
    </row>
    <row r="581" spans="1:5" x14ac:dyDescent="0.25">
      <c r="A581" t="str">
        <f>"096289"</f>
        <v>096289</v>
      </c>
      <c r="B581" t="s">
        <v>468</v>
      </c>
      <c r="C581">
        <v>31</v>
      </c>
      <c r="D581" s="1">
        <v>10216.76</v>
      </c>
      <c r="E581" s="1">
        <v>3371.53</v>
      </c>
    </row>
    <row r="582" spans="1:5" x14ac:dyDescent="0.25">
      <c r="A582" t="str">
        <f>"096297"</f>
        <v>096297</v>
      </c>
      <c r="B582" t="s">
        <v>469</v>
      </c>
      <c r="C582">
        <v>543</v>
      </c>
      <c r="D582" s="1">
        <v>223572.34</v>
      </c>
      <c r="E582" s="1">
        <v>73778.87</v>
      </c>
    </row>
    <row r="583" spans="1:5" x14ac:dyDescent="0.25">
      <c r="A583" t="str">
        <f>"096347"</f>
        <v>096347</v>
      </c>
      <c r="B583" t="s">
        <v>470</v>
      </c>
      <c r="C583">
        <v>88</v>
      </c>
      <c r="D583" s="1">
        <v>36232.720000000001</v>
      </c>
      <c r="E583" s="1">
        <v>11956.8</v>
      </c>
    </row>
    <row r="584" spans="1:5" x14ac:dyDescent="0.25">
      <c r="A584" t="str">
        <f>"096693"</f>
        <v>096693</v>
      </c>
      <c r="B584" t="s">
        <v>471</v>
      </c>
      <c r="C584">
        <v>149</v>
      </c>
      <c r="D584" s="1">
        <v>61348.58</v>
      </c>
      <c r="E584" s="1">
        <v>20245.03</v>
      </c>
    </row>
    <row r="585" spans="1:5" x14ac:dyDescent="0.25">
      <c r="A585" t="str">
        <f>"096719"</f>
        <v>096719</v>
      </c>
      <c r="B585" t="s">
        <v>472</v>
      </c>
      <c r="C585">
        <v>658</v>
      </c>
      <c r="D585" s="1">
        <v>270921.90999999997</v>
      </c>
      <c r="E585" s="1">
        <v>89404.23</v>
      </c>
    </row>
    <row r="586" spans="1:5" x14ac:dyDescent="0.25">
      <c r="A586" t="str">
        <f>"096909"</f>
        <v>096909</v>
      </c>
      <c r="B586" t="s">
        <v>473</v>
      </c>
      <c r="C586">
        <v>91</v>
      </c>
      <c r="D586" s="1">
        <v>37467.919999999998</v>
      </c>
      <c r="E586" s="1">
        <v>12364.41</v>
      </c>
    </row>
    <row r="587" spans="1:5" x14ac:dyDescent="0.25">
      <c r="A587" t="str">
        <f>"096966"</f>
        <v>096966</v>
      </c>
      <c r="B587" t="s">
        <v>474</v>
      </c>
      <c r="C587">
        <v>193</v>
      </c>
      <c r="D587" s="1">
        <v>79464.94</v>
      </c>
      <c r="E587" s="1">
        <v>26223.43</v>
      </c>
    </row>
    <row r="588" spans="1:5" x14ac:dyDescent="0.25">
      <c r="A588" t="str">
        <f>"096974"</f>
        <v>096974</v>
      </c>
      <c r="B588" t="s">
        <v>475</v>
      </c>
      <c r="C588">
        <v>8</v>
      </c>
      <c r="D588" s="1">
        <v>3293.88</v>
      </c>
      <c r="E588" s="1">
        <v>1086.98</v>
      </c>
    </row>
    <row r="589" spans="1:5" x14ac:dyDescent="0.25">
      <c r="A589" t="str">
        <f>"097279"</f>
        <v>097279</v>
      </c>
      <c r="B589" t="s">
        <v>476</v>
      </c>
      <c r="C589">
        <v>136</v>
      </c>
      <c r="D589" s="1">
        <v>55996.02</v>
      </c>
      <c r="E589" s="1">
        <v>18478.689999999999</v>
      </c>
    </row>
    <row r="590" spans="1:5" x14ac:dyDescent="0.25">
      <c r="A590" t="str">
        <f>"097527"</f>
        <v>097527</v>
      </c>
      <c r="B590" t="s">
        <v>477</v>
      </c>
      <c r="C590">
        <v>16</v>
      </c>
      <c r="D590" s="1">
        <v>6587.77</v>
      </c>
      <c r="E590" s="1">
        <v>2173.96</v>
      </c>
    </row>
    <row r="591" spans="1:5" x14ac:dyDescent="0.25">
      <c r="A591" t="str">
        <f>"097683"</f>
        <v>097683</v>
      </c>
      <c r="B591" t="s">
        <v>478</v>
      </c>
      <c r="C591">
        <v>222</v>
      </c>
      <c r="D591" s="1">
        <v>91405.26</v>
      </c>
      <c r="E591" s="1">
        <v>30163.74</v>
      </c>
    </row>
    <row r="592" spans="1:5" x14ac:dyDescent="0.25">
      <c r="A592" t="str">
        <f>"097923"</f>
        <v>097923</v>
      </c>
      <c r="B592" t="s">
        <v>479</v>
      </c>
      <c r="C592">
        <v>370</v>
      </c>
      <c r="D592" s="1">
        <v>152342.10999999999</v>
      </c>
      <c r="E592" s="1">
        <v>50272.9</v>
      </c>
    </row>
    <row r="593" spans="1:5" x14ac:dyDescent="0.25">
      <c r="A593" t="str">
        <f>"097931"</f>
        <v>097931</v>
      </c>
      <c r="B593" t="s">
        <v>480</v>
      </c>
      <c r="C593">
        <v>123</v>
      </c>
      <c r="D593" s="1">
        <v>50643.46</v>
      </c>
      <c r="E593" s="1">
        <v>16712.34</v>
      </c>
    </row>
    <row r="594" spans="1:5" x14ac:dyDescent="0.25">
      <c r="A594" t="str">
        <f>"098525"</f>
        <v>098525</v>
      </c>
      <c r="B594" t="s">
        <v>457</v>
      </c>
      <c r="C594">
        <v>45</v>
      </c>
      <c r="D594" s="1">
        <v>18528.09</v>
      </c>
      <c r="E594" s="1">
        <v>6114.27</v>
      </c>
    </row>
    <row r="595" spans="1:5" x14ac:dyDescent="0.25">
      <c r="A595" t="str">
        <f>"098533"</f>
        <v>098533</v>
      </c>
      <c r="B595" t="s">
        <v>481</v>
      </c>
      <c r="C595">
        <v>84</v>
      </c>
      <c r="D595" s="1">
        <v>34585.78</v>
      </c>
      <c r="E595" s="1">
        <v>11413.31</v>
      </c>
    </row>
    <row r="596" spans="1:5" x14ac:dyDescent="0.25">
      <c r="A596" t="str">
        <f>"110031"</f>
        <v>110031</v>
      </c>
      <c r="B596" t="s">
        <v>482</v>
      </c>
      <c r="C596">
        <v>116</v>
      </c>
      <c r="D596" s="1">
        <v>47761.31</v>
      </c>
      <c r="E596" s="1">
        <v>15761.23</v>
      </c>
    </row>
    <row r="597" spans="1:5" x14ac:dyDescent="0.25">
      <c r="A597" t="str">
        <f>"110403"</f>
        <v>110403</v>
      </c>
      <c r="B597" t="s">
        <v>483</v>
      </c>
      <c r="C597">
        <v>53</v>
      </c>
      <c r="D597" s="1">
        <v>21821.98</v>
      </c>
      <c r="E597" s="1">
        <v>7201.25</v>
      </c>
    </row>
    <row r="598" spans="1:5" x14ac:dyDescent="0.25">
      <c r="A598" t="str">
        <f>"110411"</f>
        <v>110411</v>
      </c>
      <c r="B598" t="s">
        <v>484</v>
      </c>
      <c r="C598">
        <v>140</v>
      </c>
      <c r="D598" s="1">
        <v>57642.96</v>
      </c>
      <c r="E598" s="1">
        <v>19022.18</v>
      </c>
    </row>
    <row r="599" spans="1:5" x14ac:dyDescent="0.25">
      <c r="A599" t="str">
        <f>"110619"</f>
        <v>110619</v>
      </c>
      <c r="B599" t="s">
        <v>485</v>
      </c>
      <c r="C599">
        <v>39</v>
      </c>
      <c r="D599" s="1">
        <v>16057.68</v>
      </c>
      <c r="E599" s="1">
        <v>5299.03</v>
      </c>
    </row>
    <row r="600" spans="1:5" x14ac:dyDescent="0.25">
      <c r="A600" t="str">
        <f>"110684"</f>
        <v>110684</v>
      </c>
      <c r="B600" t="s">
        <v>486</v>
      </c>
      <c r="C600">
        <v>26</v>
      </c>
      <c r="D600" s="1">
        <v>10705.12</v>
      </c>
      <c r="E600" s="1">
        <v>3532.69</v>
      </c>
    </row>
    <row r="601" spans="1:5" x14ac:dyDescent="0.25">
      <c r="A601" t="str">
        <f>"110692"</f>
        <v>110692</v>
      </c>
      <c r="B601" t="s">
        <v>487</v>
      </c>
      <c r="C601">
        <v>61</v>
      </c>
      <c r="D601" s="1">
        <v>25115.86</v>
      </c>
      <c r="E601" s="1">
        <v>8288.23</v>
      </c>
    </row>
    <row r="602" spans="1:5" x14ac:dyDescent="0.25">
      <c r="A602" t="str">
        <f>"111898"</f>
        <v>111898</v>
      </c>
      <c r="B602" t="s">
        <v>488</v>
      </c>
      <c r="C602">
        <v>406</v>
      </c>
      <c r="D602" s="1">
        <v>167164.57999999999</v>
      </c>
      <c r="E602" s="1">
        <v>55164.31</v>
      </c>
    </row>
    <row r="603" spans="1:5" x14ac:dyDescent="0.25">
      <c r="A603" t="str">
        <f>"112110"</f>
        <v>112110</v>
      </c>
      <c r="B603" t="s">
        <v>489</v>
      </c>
      <c r="C603">
        <v>148</v>
      </c>
      <c r="D603" s="1">
        <v>60936.84</v>
      </c>
      <c r="E603" s="1">
        <v>20109.16</v>
      </c>
    </row>
    <row r="604" spans="1:5" x14ac:dyDescent="0.25">
      <c r="A604" t="str">
        <f>"112227"</f>
        <v>112227</v>
      </c>
      <c r="B604" t="s">
        <v>490</v>
      </c>
      <c r="C604">
        <v>644</v>
      </c>
      <c r="D604" s="1">
        <v>265157.61</v>
      </c>
      <c r="E604" s="1">
        <v>87502.01</v>
      </c>
    </row>
    <row r="605" spans="1:5" x14ac:dyDescent="0.25">
      <c r="A605" t="str">
        <f>"112490"</f>
        <v>112490</v>
      </c>
      <c r="B605" t="s">
        <v>491</v>
      </c>
      <c r="C605">
        <v>141</v>
      </c>
      <c r="D605" s="1">
        <v>58054.7</v>
      </c>
      <c r="E605" s="1">
        <v>19158.05</v>
      </c>
    </row>
    <row r="606" spans="1:5" x14ac:dyDescent="0.25">
      <c r="A606" t="str">
        <f>"112508"</f>
        <v>112508</v>
      </c>
      <c r="B606" t="s">
        <v>492</v>
      </c>
      <c r="C606">
        <v>83</v>
      </c>
      <c r="D606" s="1">
        <v>34174.04</v>
      </c>
      <c r="E606" s="1">
        <v>11277.43</v>
      </c>
    </row>
    <row r="607" spans="1:5" x14ac:dyDescent="0.25">
      <c r="A607" t="str">
        <f>"112516"</f>
        <v>112516</v>
      </c>
      <c r="B607" t="s">
        <v>493</v>
      </c>
      <c r="C607">
        <v>15</v>
      </c>
      <c r="D607" s="1">
        <v>6176.03</v>
      </c>
      <c r="E607" s="1">
        <v>2038.09</v>
      </c>
    </row>
    <row r="608" spans="1:5" x14ac:dyDescent="0.25">
      <c r="A608" t="str">
        <f>"112680"</f>
        <v>112680</v>
      </c>
      <c r="B608" t="s">
        <v>494</v>
      </c>
      <c r="C608">
        <v>5</v>
      </c>
      <c r="D608" s="1">
        <v>2058.6799999999998</v>
      </c>
      <c r="E608" s="1">
        <v>679.36</v>
      </c>
    </row>
    <row r="609" spans="1:5" x14ac:dyDescent="0.25">
      <c r="A609" t="str">
        <f>"113050"</f>
        <v>113050</v>
      </c>
      <c r="B609" t="s">
        <v>495</v>
      </c>
      <c r="C609">
        <v>100</v>
      </c>
      <c r="D609" s="1">
        <v>41173.54</v>
      </c>
      <c r="E609" s="1">
        <v>13587.27</v>
      </c>
    </row>
    <row r="610" spans="1:5" x14ac:dyDescent="0.25">
      <c r="A610" t="str">
        <f>"113522"</f>
        <v>113522</v>
      </c>
      <c r="B610" t="s">
        <v>496</v>
      </c>
      <c r="C610">
        <v>151</v>
      </c>
      <c r="D610" s="1">
        <v>62172.05</v>
      </c>
      <c r="E610" s="1">
        <v>20516.78</v>
      </c>
    </row>
    <row r="611" spans="1:5" x14ac:dyDescent="0.25">
      <c r="A611" t="str">
        <f>"114751"</f>
        <v>114751</v>
      </c>
      <c r="B611" t="s">
        <v>497</v>
      </c>
      <c r="C611">
        <v>19</v>
      </c>
      <c r="D611" s="1">
        <v>7822.97</v>
      </c>
      <c r="E611" s="1">
        <v>2581.58</v>
      </c>
    </row>
    <row r="612" spans="1:5" x14ac:dyDescent="0.25">
      <c r="A612" t="str">
        <f>"114777"</f>
        <v>114777</v>
      </c>
      <c r="B612" t="s">
        <v>498</v>
      </c>
      <c r="C612">
        <v>17</v>
      </c>
      <c r="D612" s="1">
        <v>6999.5</v>
      </c>
      <c r="E612" s="1">
        <v>2309.84</v>
      </c>
    </row>
    <row r="613" spans="1:5" x14ac:dyDescent="0.25">
      <c r="A613" t="str">
        <f>"115535"</f>
        <v>115535</v>
      </c>
      <c r="B613" t="s">
        <v>499</v>
      </c>
      <c r="C613">
        <v>117</v>
      </c>
      <c r="D613" s="1">
        <v>48173.04</v>
      </c>
      <c r="E613" s="1">
        <v>15897.1</v>
      </c>
    </row>
    <row r="614" spans="1:5" x14ac:dyDescent="0.25">
      <c r="A614" t="str">
        <f>"116616"</f>
        <v>116616</v>
      </c>
      <c r="B614" t="s">
        <v>500</v>
      </c>
      <c r="C614">
        <v>8</v>
      </c>
      <c r="D614" s="1">
        <v>2867.28</v>
      </c>
      <c r="E614" s="1">
        <v>946.2</v>
      </c>
    </row>
    <row r="615" spans="1:5" x14ac:dyDescent="0.25">
      <c r="A615" t="str">
        <f>"116624"</f>
        <v>116624</v>
      </c>
      <c r="B615" t="s">
        <v>501</v>
      </c>
      <c r="C615">
        <v>15</v>
      </c>
      <c r="D615" s="1">
        <v>5941.78</v>
      </c>
      <c r="E615" s="1">
        <v>1960.79</v>
      </c>
    </row>
    <row r="616" spans="1:5" x14ac:dyDescent="0.25">
      <c r="A616" t="str">
        <f>"118216"</f>
        <v>118216</v>
      </c>
      <c r="B616" t="s">
        <v>502</v>
      </c>
      <c r="C616">
        <v>219</v>
      </c>
      <c r="D616" s="1">
        <v>90170.06</v>
      </c>
      <c r="E616" s="1">
        <v>29756.12</v>
      </c>
    </row>
    <row r="617" spans="1:5" x14ac:dyDescent="0.25">
      <c r="A617" t="str">
        <f>"119313"</f>
        <v>119313</v>
      </c>
      <c r="B617" t="s">
        <v>503</v>
      </c>
      <c r="C617">
        <v>53</v>
      </c>
      <c r="D617" s="1">
        <v>21821.98</v>
      </c>
      <c r="E617" s="1">
        <v>7201.25</v>
      </c>
    </row>
    <row r="618" spans="1:5" x14ac:dyDescent="0.25">
      <c r="A618" t="str">
        <f>"119339"</f>
        <v>119339</v>
      </c>
      <c r="B618" t="s">
        <v>504</v>
      </c>
      <c r="C618">
        <v>12</v>
      </c>
      <c r="D618" s="1">
        <v>4940.83</v>
      </c>
      <c r="E618" s="1">
        <v>1630.47</v>
      </c>
    </row>
    <row r="619" spans="1:5" x14ac:dyDescent="0.25">
      <c r="A619" t="str">
        <f>"119917"</f>
        <v>119917</v>
      </c>
      <c r="B619" t="s">
        <v>505</v>
      </c>
      <c r="C619">
        <v>4</v>
      </c>
      <c r="D619" s="1">
        <v>1646.94</v>
      </c>
      <c r="E619" s="1">
        <v>543.49</v>
      </c>
    </row>
    <row r="620" spans="1:5" x14ac:dyDescent="0.25">
      <c r="A620" t="str">
        <f>"119990"</f>
        <v>119990</v>
      </c>
      <c r="B620" t="s">
        <v>506</v>
      </c>
      <c r="C620">
        <v>64</v>
      </c>
      <c r="D620" s="1">
        <v>26351.07</v>
      </c>
      <c r="E620" s="1">
        <v>8695.85</v>
      </c>
    </row>
    <row r="621" spans="1:5" x14ac:dyDescent="0.25">
      <c r="A621" t="str">
        <f>"120675"</f>
        <v>120675</v>
      </c>
      <c r="B621" t="s">
        <v>507</v>
      </c>
      <c r="C621">
        <v>64</v>
      </c>
      <c r="D621" s="1">
        <v>26351.07</v>
      </c>
      <c r="E621" s="1">
        <v>8695.85</v>
      </c>
    </row>
    <row r="622" spans="1:5" x14ac:dyDescent="0.25">
      <c r="A622" t="str">
        <f>"120865"</f>
        <v>120865</v>
      </c>
      <c r="B622" t="s">
        <v>508</v>
      </c>
      <c r="C622">
        <v>190</v>
      </c>
      <c r="D622" s="1">
        <v>78229.73</v>
      </c>
      <c r="E622" s="1">
        <v>25815.81</v>
      </c>
    </row>
    <row r="623" spans="1:5" x14ac:dyDescent="0.25">
      <c r="A623" t="str">
        <f>"121053"</f>
        <v>121053</v>
      </c>
      <c r="B623" t="s">
        <v>509</v>
      </c>
      <c r="C623">
        <v>18</v>
      </c>
      <c r="D623" s="1">
        <v>2265.54</v>
      </c>
      <c r="E623" s="1">
        <v>747.63</v>
      </c>
    </row>
    <row r="624" spans="1:5" x14ac:dyDescent="0.25">
      <c r="A624" t="str">
        <f>"121277"</f>
        <v>121277</v>
      </c>
      <c r="B624" t="s">
        <v>510</v>
      </c>
      <c r="C624">
        <v>24</v>
      </c>
      <c r="D624" s="1">
        <v>9881.65</v>
      </c>
      <c r="E624" s="1">
        <v>3260.94</v>
      </c>
    </row>
    <row r="625" spans="1:5" x14ac:dyDescent="0.25">
      <c r="A625" t="str">
        <f>"121491"</f>
        <v>121491</v>
      </c>
      <c r="B625" t="s">
        <v>511</v>
      </c>
      <c r="C625">
        <v>40</v>
      </c>
      <c r="D625" s="1">
        <v>16469.419999999998</v>
      </c>
      <c r="E625" s="1">
        <v>5434.91</v>
      </c>
    </row>
    <row r="626" spans="1:5" x14ac:dyDescent="0.25">
      <c r="A626" t="str">
        <f>"122457"</f>
        <v>122457</v>
      </c>
      <c r="B626" t="s">
        <v>512</v>
      </c>
      <c r="C626">
        <v>233</v>
      </c>
      <c r="D626" s="1">
        <v>95934.35</v>
      </c>
      <c r="E626" s="1">
        <v>31658.34</v>
      </c>
    </row>
    <row r="627" spans="1:5" x14ac:dyDescent="0.25">
      <c r="A627" t="str">
        <f>"122465"</f>
        <v>122465</v>
      </c>
      <c r="B627" t="s">
        <v>513</v>
      </c>
      <c r="C627">
        <v>33</v>
      </c>
      <c r="D627" s="1">
        <v>13587.27</v>
      </c>
      <c r="E627" s="1">
        <v>4483.8</v>
      </c>
    </row>
    <row r="628" spans="1:5" x14ac:dyDescent="0.25">
      <c r="A628" t="str">
        <f>"122473"</f>
        <v>122473</v>
      </c>
      <c r="B628" t="s">
        <v>514</v>
      </c>
      <c r="C628">
        <v>114</v>
      </c>
      <c r="D628" s="1">
        <v>46937.84</v>
      </c>
      <c r="E628" s="1">
        <v>15489.49</v>
      </c>
    </row>
    <row r="629" spans="1:5" x14ac:dyDescent="0.25">
      <c r="A629" t="str">
        <f>"122481"</f>
        <v>122481</v>
      </c>
      <c r="B629" t="s">
        <v>515</v>
      </c>
      <c r="C629">
        <v>16</v>
      </c>
      <c r="D629" s="1">
        <v>6587.77</v>
      </c>
      <c r="E629" s="1">
        <v>2173.96</v>
      </c>
    </row>
    <row r="630" spans="1:5" x14ac:dyDescent="0.25">
      <c r="A630" t="str">
        <f>"122697"</f>
        <v>122697</v>
      </c>
      <c r="B630" t="s">
        <v>488</v>
      </c>
      <c r="C630">
        <v>388</v>
      </c>
      <c r="D630" s="1">
        <v>159753.35</v>
      </c>
      <c r="E630" s="1">
        <v>52718.61</v>
      </c>
    </row>
    <row r="631" spans="1:5" x14ac:dyDescent="0.25">
      <c r="A631" t="str">
        <f>"122879"</f>
        <v>122879</v>
      </c>
      <c r="B631" t="s">
        <v>516</v>
      </c>
      <c r="C631">
        <v>22</v>
      </c>
      <c r="D631" s="1">
        <v>9058.18</v>
      </c>
      <c r="E631" s="1">
        <v>2989.2</v>
      </c>
    </row>
    <row r="632" spans="1:5" x14ac:dyDescent="0.25">
      <c r="A632" t="str">
        <f>"123109"</f>
        <v>123109</v>
      </c>
      <c r="B632" t="s">
        <v>517</v>
      </c>
      <c r="C632">
        <v>122</v>
      </c>
      <c r="D632" s="1">
        <v>50231.72</v>
      </c>
      <c r="E632" s="1">
        <v>16576.47</v>
      </c>
    </row>
    <row r="633" spans="1:5" x14ac:dyDescent="0.25">
      <c r="A633" t="str">
        <f>"123133"</f>
        <v>123133</v>
      </c>
      <c r="B633" t="s">
        <v>518</v>
      </c>
      <c r="C633">
        <v>10</v>
      </c>
      <c r="D633" s="1">
        <v>4075</v>
      </c>
      <c r="E633" s="1">
        <v>1344.75</v>
      </c>
    </row>
    <row r="634" spans="1:5" x14ac:dyDescent="0.25">
      <c r="A634" t="str">
        <f>"123356"</f>
        <v>123356</v>
      </c>
      <c r="B634" t="s">
        <v>519</v>
      </c>
      <c r="C634">
        <v>104</v>
      </c>
      <c r="D634" s="1">
        <v>40717.800000000003</v>
      </c>
      <c r="E634" s="1">
        <v>13436.87</v>
      </c>
    </row>
    <row r="635" spans="1:5" x14ac:dyDescent="0.25">
      <c r="A635" t="str">
        <f>"123950"</f>
        <v>123950</v>
      </c>
      <c r="B635" t="s">
        <v>520</v>
      </c>
      <c r="C635">
        <v>367</v>
      </c>
      <c r="D635" s="1">
        <v>151106.9</v>
      </c>
      <c r="E635" s="1">
        <v>49865.279999999999</v>
      </c>
    </row>
    <row r="636" spans="1:5" x14ac:dyDescent="0.25">
      <c r="A636" t="str">
        <f>"124883"</f>
        <v>124883</v>
      </c>
      <c r="B636" t="s">
        <v>521</v>
      </c>
      <c r="C636">
        <v>543</v>
      </c>
      <c r="D636" s="1">
        <v>223572.34</v>
      </c>
      <c r="E636" s="1">
        <v>73778.87</v>
      </c>
    </row>
    <row r="637" spans="1:5" x14ac:dyDescent="0.25">
      <c r="A637" t="str">
        <f>"125013"</f>
        <v>125013</v>
      </c>
      <c r="B637" t="s">
        <v>522</v>
      </c>
      <c r="C637">
        <v>18</v>
      </c>
      <c r="D637" s="1">
        <v>6132.71</v>
      </c>
      <c r="E637" s="1">
        <v>2023.79</v>
      </c>
    </row>
    <row r="638" spans="1:5" x14ac:dyDescent="0.25">
      <c r="A638" t="str">
        <f>"125260"</f>
        <v>125260</v>
      </c>
      <c r="B638" t="s">
        <v>523</v>
      </c>
      <c r="C638">
        <v>44</v>
      </c>
      <c r="D638" s="1">
        <v>18116.36</v>
      </c>
      <c r="E638" s="1">
        <v>5978.4</v>
      </c>
    </row>
    <row r="639" spans="1:5" x14ac:dyDescent="0.25">
      <c r="A639" t="str">
        <f>"125278"</f>
        <v>125278</v>
      </c>
      <c r="B639" t="s">
        <v>524</v>
      </c>
      <c r="C639">
        <v>313</v>
      </c>
      <c r="D639" s="1">
        <v>128873.19</v>
      </c>
      <c r="E639" s="1">
        <v>42528.15</v>
      </c>
    </row>
    <row r="640" spans="1:5" x14ac:dyDescent="0.25">
      <c r="A640" t="str">
        <f>"125310"</f>
        <v>125310</v>
      </c>
      <c r="B640" t="s">
        <v>525</v>
      </c>
      <c r="C640">
        <v>343</v>
      </c>
      <c r="D640" s="1">
        <v>141225.25</v>
      </c>
      <c r="E640" s="1">
        <v>46604.33</v>
      </c>
    </row>
    <row r="641" spans="1:5" x14ac:dyDescent="0.25">
      <c r="A641" t="str">
        <f>"125997"</f>
        <v>125997</v>
      </c>
      <c r="B641" t="s">
        <v>526</v>
      </c>
      <c r="C641">
        <v>18</v>
      </c>
      <c r="D641" s="1">
        <v>7411.24</v>
      </c>
      <c r="E641" s="1">
        <v>2445.71</v>
      </c>
    </row>
    <row r="642" spans="1:5" x14ac:dyDescent="0.25">
      <c r="A642" t="str">
        <f>"126144"</f>
        <v>126144</v>
      </c>
      <c r="B642" t="s">
        <v>527</v>
      </c>
      <c r="C642">
        <v>232</v>
      </c>
      <c r="D642" s="1">
        <v>95522.62</v>
      </c>
      <c r="E642" s="1">
        <v>31522.46</v>
      </c>
    </row>
    <row r="643" spans="1:5" x14ac:dyDescent="0.25">
      <c r="A643" t="str">
        <f>"126417"</f>
        <v>126417</v>
      </c>
      <c r="B643" t="s">
        <v>528</v>
      </c>
      <c r="C643">
        <v>394</v>
      </c>
      <c r="D643" s="1">
        <v>162223.76</v>
      </c>
      <c r="E643" s="1">
        <v>53533.84</v>
      </c>
    </row>
    <row r="644" spans="1:5" x14ac:dyDescent="0.25">
      <c r="A644" t="str">
        <f>"126599"</f>
        <v>126599</v>
      </c>
      <c r="B644" t="s">
        <v>529</v>
      </c>
      <c r="C644">
        <v>423</v>
      </c>
      <c r="D644" s="1">
        <v>174164.09</v>
      </c>
      <c r="E644" s="1">
        <v>57474.15</v>
      </c>
    </row>
    <row r="645" spans="1:5" x14ac:dyDescent="0.25">
      <c r="A645" t="str">
        <f>"126615"</f>
        <v>126615</v>
      </c>
      <c r="B645" t="s">
        <v>530</v>
      </c>
      <c r="C645">
        <v>834</v>
      </c>
      <c r="D645" s="1">
        <v>171693.67</v>
      </c>
      <c r="E645" s="1">
        <v>56658.91</v>
      </c>
    </row>
    <row r="646" spans="1:5" x14ac:dyDescent="0.25">
      <c r="A646" t="str">
        <f>"132282"</f>
        <v>132282</v>
      </c>
      <c r="B646" t="s">
        <v>531</v>
      </c>
      <c r="C646">
        <v>148</v>
      </c>
      <c r="D646" s="1">
        <v>60936.84</v>
      </c>
      <c r="E646" s="1">
        <v>20109.16</v>
      </c>
    </row>
    <row r="647" spans="1:5" x14ac:dyDescent="0.25">
      <c r="A647" t="str">
        <f>"132316"</f>
        <v>132316</v>
      </c>
      <c r="B647" t="s">
        <v>532</v>
      </c>
      <c r="C647">
        <v>59</v>
      </c>
      <c r="D647" s="1">
        <v>12462.84</v>
      </c>
      <c r="E647" s="1">
        <v>4112.74</v>
      </c>
    </row>
    <row r="648" spans="1:5" x14ac:dyDescent="0.25">
      <c r="A648" t="str">
        <f>"132373"</f>
        <v>132373</v>
      </c>
      <c r="B648" t="s">
        <v>533</v>
      </c>
      <c r="C648">
        <v>118</v>
      </c>
      <c r="D648" s="1">
        <v>48584.78</v>
      </c>
      <c r="E648" s="1">
        <v>16032.98</v>
      </c>
    </row>
    <row r="649" spans="1:5" x14ac:dyDescent="0.25">
      <c r="A649" t="str">
        <f>"132399"</f>
        <v>132399</v>
      </c>
      <c r="B649" t="s">
        <v>534</v>
      </c>
      <c r="C649">
        <v>99</v>
      </c>
      <c r="D649" s="1">
        <v>40761.81</v>
      </c>
      <c r="E649" s="1">
        <v>13451.4</v>
      </c>
    </row>
    <row r="650" spans="1:5" x14ac:dyDescent="0.25">
      <c r="A650" t="str">
        <f>"132456"</f>
        <v>132456</v>
      </c>
      <c r="B650" t="s">
        <v>535</v>
      </c>
      <c r="C650">
        <v>4</v>
      </c>
      <c r="D650" s="1">
        <v>1646.94</v>
      </c>
      <c r="E650" s="1">
        <v>543.49</v>
      </c>
    </row>
    <row r="651" spans="1:5" x14ac:dyDescent="0.25">
      <c r="A651" t="str">
        <f>"132498"</f>
        <v>132498</v>
      </c>
      <c r="B651" t="s">
        <v>536</v>
      </c>
      <c r="C651">
        <v>142</v>
      </c>
      <c r="D651" s="1">
        <v>58466.43</v>
      </c>
      <c r="E651" s="1">
        <v>19293.919999999998</v>
      </c>
    </row>
    <row r="652" spans="1:5" x14ac:dyDescent="0.25">
      <c r="A652" t="str">
        <f>"132506"</f>
        <v>132506</v>
      </c>
      <c r="B652" t="s">
        <v>537</v>
      </c>
      <c r="C652">
        <v>48</v>
      </c>
      <c r="D652" s="1">
        <v>19763.3</v>
      </c>
      <c r="E652" s="1">
        <v>6521.89</v>
      </c>
    </row>
    <row r="653" spans="1:5" x14ac:dyDescent="0.25">
      <c r="A653" t="str">
        <f>"132530"</f>
        <v>132530</v>
      </c>
      <c r="B653" t="s">
        <v>538</v>
      </c>
      <c r="C653">
        <v>474</v>
      </c>
      <c r="D653" s="1">
        <v>195162.59</v>
      </c>
      <c r="E653" s="1">
        <v>64403.65</v>
      </c>
    </row>
    <row r="654" spans="1:5" x14ac:dyDescent="0.25">
      <c r="A654" t="str">
        <f>"132571"</f>
        <v>132571</v>
      </c>
      <c r="B654" t="s">
        <v>539</v>
      </c>
      <c r="C654">
        <v>2</v>
      </c>
      <c r="D654" s="1">
        <v>823.47</v>
      </c>
      <c r="E654" s="1">
        <v>271.75</v>
      </c>
    </row>
    <row r="655" spans="1:5" x14ac:dyDescent="0.25">
      <c r="A655" t="str">
        <f>"132597"</f>
        <v>132597</v>
      </c>
      <c r="B655" t="s">
        <v>540</v>
      </c>
      <c r="C655">
        <v>13</v>
      </c>
      <c r="D655" s="1">
        <v>5352.56</v>
      </c>
      <c r="E655" s="1">
        <v>1766.34</v>
      </c>
    </row>
    <row r="656" spans="1:5" x14ac:dyDescent="0.25">
      <c r="A656" t="str">
        <f>"132621"</f>
        <v>132621</v>
      </c>
      <c r="B656" t="s">
        <v>541</v>
      </c>
      <c r="C656">
        <v>12</v>
      </c>
      <c r="D656" s="1">
        <v>4940.83</v>
      </c>
      <c r="E656" s="1">
        <v>1630.47</v>
      </c>
    </row>
    <row r="657" spans="1:5" x14ac:dyDescent="0.25">
      <c r="A657" t="str">
        <f>"132647"</f>
        <v>132647</v>
      </c>
      <c r="B657" t="s">
        <v>542</v>
      </c>
      <c r="C657">
        <v>136</v>
      </c>
      <c r="D657" s="1">
        <v>55996.02</v>
      </c>
      <c r="E657" s="1">
        <v>18478.689999999999</v>
      </c>
    </row>
    <row r="658" spans="1:5" x14ac:dyDescent="0.25">
      <c r="A658" t="str">
        <f>"132662"</f>
        <v>132662</v>
      </c>
      <c r="B658" t="s">
        <v>543</v>
      </c>
      <c r="C658">
        <v>21</v>
      </c>
      <c r="D658" s="1">
        <v>8646.44</v>
      </c>
      <c r="E658" s="1">
        <v>2853.33</v>
      </c>
    </row>
    <row r="659" spans="1:5" x14ac:dyDescent="0.25">
      <c r="A659" t="str">
        <f>"132688"</f>
        <v>132688</v>
      </c>
      <c r="B659" t="s">
        <v>544</v>
      </c>
      <c r="C659">
        <v>12</v>
      </c>
      <c r="D659" s="1">
        <v>2826.43</v>
      </c>
      <c r="E659" s="1">
        <v>932.72</v>
      </c>
    </row>
    <row r="660" spans="1:5" x14ac:dyDescent="0.25">
      <c r="A660" t="str">
        <f>"132696"</f>
        <v>132696</v>
      </c>
      <c r="B660" t="s">
        <v>545</v>
      </c>
      <c r="C660">
        <v>61</v>
      </c>
      <c r="D660" s="1">
        <v>25115.86</v>
      </c>
      <c r="E660" s="1">
        <v>8288.23</v>
      </c>
    </row>
    <row r="661" spans="1:5" x14ac:dyDescent="0.25">
      <c r="A661" t="str">
        <f>"132704"</f>
        <v>132704</v>
      </c>
      <c r="B661" t="s">
        <v>546</v>
      </c>
      <c r="C661">
        <v>71</v>
      </c>
      <c r="D661" s="1">
        <v>29233.22</v>
      </c>
      <c r="E661" s="1">
        <v>9646.9599999999991</v>
      </c>
    </row>
    <row r="662" spans="1:5" x14ac:dyDescent="0.25">
      <c r="A662" t="str">
        <f>"132712"</f>
        <v>132712</v>
      </c>
      <c r="B662" t="s">
        <v>547</v>
      </c>
      <c r="C662">
        <v>141</v>
      </c>
      <c r="D662" s="1">
        <v>58054.7</v>
      </c>
      <c r="E662" s="1">
        <v>19158.05</v>
      </c>
    </row>
    <row r="663" spans="1:5" x14ac:dyDescent="0.25">
      <c r="A663" t="str">
        <f>"132829"</f>
        <v>132829</v>
      </c>
      <c r="B663" t="s">
        <v>548</v>
      </c>
      <c r="C663">
        <v>83</v>
      </c>
      <c r="D663" s="1">
        <v>34174.04</v>
      </c>
      <c r="E663" s="1">
        <v>11277.43</v>
      </c>
    </row>
    <row r="664" spans="1:5" x14ac:dyDescent="0.25">
      <c r="A664" t="str">
        <f>"132837"</f>
        <v>132837</v>
      </c>
      <c r="B664" t="s">
        <v>549</v>
      </c>
      <c r="C664">
        <v>12</v>
      </c>
      <c r="D664" s="1">
        <v>4940.83</v>
      </c>
      <c r="E664" s="1">
        <v>1630.47</v>
      </c>
    </row>
    <row r="665" spans="1:5" x14ac:dyDescent="0.25">
      <c r="A665" t="str">
        <f>"132878"</f>
        <v>132878</v>
      </c>
      <c r="B665" t="s">
        <v>550</v>
      </c>
      <c r="C665">
        <v>151</v>
      </c>
      <c r="D665" s="1">
        <v>62172.05</v>
      </c>
      <c r="E665" s="1">
        <v>20516.78</v>
      </c>
    </row>
    <row r="666" spans="1:5" x14ac:dyDescent="0.25">
      <c r="A666" t="str">
        <f>"132928"</f>
        <v>132928</v>
      </c>
      <c r="B666" t="s">
        <v>86</v>
      </c>
      <c r="C666">
        <v>114</v>
      </c>
      <c r="D666" s="1">
        <v>46937.84</v>
      </c>
      <c r="E666" s="1">
        <v>15489.49</v>
      </c>
    </row>
    <row r="667" spans="1:5" x14ac:dyDescent="0.25">
      <c r="A667" t="str">
        <f>"132936"</f>
        <v>132936</v>
      </c>
      <c r="B667" t="s">
        <v>551</v>
      </c>
      <c r="C667">
        <v>16</v>
      </c>
      <c r="D667" s="1">
        <v>2882.19</v>
      </c>
      <c r="E667" s="1">
        <v>951.12</v>
      </c>
    </row>
    <row r="668" spans="1:5" x14ac:dyDescent="0.25">
      <c r="A668" t="str">
        <f>"133025"</f>
        <v>133025</v>
      </c>
      <c r="B668" t="s">
        <v>552</v>
      </c>
      <c r="C668">
        <v>13</v>
      </c>
      <c r="D668" s="1">
        <v>5352.56</v>
      </c>
      <c r="E668" s="1">
        <v>1766.34</v>
      </c>
    </row>
    <row r="669" spans="1:5" x14ac:dyDescent="0.25">
      <c r="A669" t="str">
        <f>"133033"</f>
        <v>133033</v>
      </c>
      <c r="B669" t="s">
        <v>553</v>
      </c>
      <c r="C669">
        <v>74</v>
      </c>
      <c r="D669" s="1">
        <v>30468.42</v>
      </c>
      <c r="E669" s="1">
        <v>10054.58</v>
      </c>
    </row>
    <row r="670" spans="1:5" x14ac:dyDescent="0.25">
      <c r="A670" t="str">
        <f>"133041"</f>
        <v>133041</v>
      </c>
      <c r="B670" t="s">
        <v>554</v>
      </c>
      <c r="C670">
        <v>6</v>
      </c>
      <c r="D670" s="1">
        <v>2470.41</v>
      </c>
      <c r="E670" s="1">
        <v>815.24</v>
      </c>
    </row>
    <row r="671" spans="1:5" x14ac:dyDescent="0.25">
      <c r="A671" t="str">
        <f>"133082"</f>
        <v>133082</v>
      </c>
      <c r="B671" t="s">
        <v>555</v>
      </c>
      <c r="C671">
        <v>109</v>
      </c>
      <c r="D671" s="1">
        <v>42766.02</v>
      </c>
      <c r="E671" s="1">
        <v>14112.79</v>
      </c>
    </row>
    <row r="672" spans="1:5" x14ac:dyDescent="0.25">
      <c r="A672" t="str">
        <f>"133090"</f>
        <v>133090</v>
      </c>
      <c r="B672" t="s">
        <v>556</v>
      </c>
      <c r="C672">
        <v>11</v>
      </c>
      <c r="D672" s="1">
        <v>2769.52</v>
      </c>
      <c r="E672" s="1">
        <v>913.94</v>
      </c>
    </row>
    <row r="673" spans="1:5" x14ac:dyDescent="0.25">
      <c r="A673" t="str">
        <f>"133116"</f>
        <v>133116</v>
      </c>
      <c r="B673" t="s">
        <v>557</v>
      </c>
      <c r="C673">
        <v>53</v>
      </c>
      <c r="D673" s="1">
        <v>21821.98</v>
      </c>
      <c r="E673" s="1">
        <v>7201.25</v>
      </c>
    </row>
    <row r="674" spans="1:5" x14ac:dyDescent="0.25">
      <c r="A674" t="str">
        <f>"133132"</f>
        <v>133132</v>
      </c>
      <c r="B674" t="s">
        <v>558</v>
      </c>
      <c r="C674">
        <v>33</v>
      </c>
      <c r="D674" s="1">
        <v>12256.91</v>
      </c>
      <c r="E674" s="1">
        <v>4044.78</v>
      </c>
    </row>
    <row r="675" spans="1:5" x14ac:dyDescent="0.25">
      <c r="A675" t="str">
        <f>"133140"</f>
        <v>133140</v>
      </c>
      <c r="B675" t="s">
        <v>559</v>
      </c>
      <c r="C675">
        <v>449</v>
      </c>
      <c r="D675" s="1">
        <v>184001.28</v>
      </c>
      <c r="E675" s="1">
        <v>60720.42</v>
      </c>
    </row>
    <row r="676" spans="1:5" x14ac:dyDescent="0.25">
      <c r="A676" t="str">
        <f>"133165"</f>
        <v>133165</v>
      </c>
      <c r="B676" t="s">
        <v>560</v>
      </c>
      <c r="C676">
        <v>18</v>
      </c>
      <c r="D676" s="1">
        <v>7411.24</v>
      </c>
      <c r="E676" s="1">
        <v>2445.71</v>
      </c>
    </row>
    <row r="677" spans="1:5" x14ac:dyDescent="0.25">
      <c r="A677" t="str">
        <f>"133207"</f>
        <v>133207</v>
      </c>
      <c r="B677" t="s">
        <v>561</v>
      </c>
      <c r="C677">
        <v>107</v>
      </c>
      <c r="D677" s="1">
        <v>44055.69</v>
      </c>
      <c r="E677" s="1">
        <v>14538.38</v>
      </c>
    </row>
    <row r="678" spans="1:5" x14ac:dyDescent="0.25">
      <c r="A678" t="str">
        <f>"134304"</f>
        <v>134304</v>
      </c>
      <c r="B678" t="s">
        <v>562</v>
      </c>
      <c r="C678">
        <v>69</v>
      </c>
      <c r="D678" s="1">
        <v>28324.82</v>
      </c>
      <c r="E678" s="1">
        <v>9347.19</v>
      </c>
    </row>
    <row r="679" spans="1:5" x14ac:dyDescent="0.25">
      <c r="A679" t="str">
        <f>"134312"</f>
        <v>134312</v>
      </c>
      <c r="B679" t="s">
        <v>563</v>
      </c>
      <c r="C679">
        <v>545</v>
      </c>
      <c r="D679" s="1">
        <v>224395.81</v>
      </c>
      <c r="E679" s="1">
        <v>74050.62</v>
      </c>
    </row>
    <row r="680" spans="1:5" x14ac:dyDescent="0.25">
      <c r="A680" t="str">
        <f>"134338"</f>
        <v>134338</v>
      </c>
      <c r="B680" t="s">
        <v>564</v>
      </c>
      <c r="C680">
        <v>233</v>
      </c>
      <c r="D680" s="1">
        <v>95934.35</v>
      </c>
      <c r="E680" s="1">
        <v>31658.34</v>
      </c>
    </row>
    <row r="681" spans="1:5" x14ac:dyDescent="0.25">
      <c r="A681" t="str">
        <f>"134353"</f>
        <v>134353</v>
      </c>
      <c r="B681" t="s">
        <v>565</v>
      </c>
      <c r="C681">
        <v>155</v>
      </c>
      <c r="D681" s="1">
        <v>63818.99</v>
      </c>
      <c r="E681" s="1">
        <v>21060.27</v>
      </c>
    </row>
    <row r="682" spans="1:5" x14ac:dyDescent="0.25">
      <c r="A682" t="str">
        <f>"134387"</f>
        <v>134387</v>
      </c>
      <c r="B682" t="s">
        <v>566</v>
      </c>
      <c r="C682">
        <v>140</v>
      </c>
      <c r="D682" s="1">
        <v>57642.96</v>
      </c>
      <c r="E682" s="1">
        <v>19022.18</v>
      </c>
    </row>
    <row r="683" spans="1:5" x14ac:dyDescent="0.25">
      <c r="A683" t="str">
        <f>"134429"</f>
        <v>134429</v>
      </c>
      <c r="B683" t="s">
        <v>567</v>
      </c>
      <c r="C683">
        <v>182</v>
      </c>
      <c r="D683" s="1">
        <v>74935.850000000006</v>
      </c>
      <c r="E683" s="1">
        <v>24728.83</v>
      </c>
    </row>
    <row r="684" spans="1:5" x14ac:dyDescent="0.25">
      <c r="A684" t="str">
        <f>"134437"</f>
        <v>134437</v>
      </c>
      <c r="B684" t="s">
        <v>568</v>
      </c>
      <c r="C684">
        <v>31</v>
      </c>
      <c r="D684" s="1">
        <v>12763.8</v>
      </c>
      <c r="E684" s="1">
        <v>4212.05</v>
      </c>
    </row>
    <row r="685" spans="1:5" x14ac:dyDescent="0.25">
      <c r="A685" t="str">
        <f>"134460"</f>
        <v>134460</v>
      </c>
      <c r="B685" t="s">
        <v>569</v>
      </c>
      <c r="C685">
        <v>110</v>
      </c>
      <c r="D685" s="1">
        <v>45290.9</v>
      </c>
      <c r="E685" s="1">
        <v>14946</v>
      </c>
    </row>
    <row r="686" spans="1:5" x14ac:dyDescent="0.25">
      <c r="A686" t="str">
        <f>"134478"</f>
        <v>134478</v>
      </c>
      <c r="B686" t="s">
        <v>570</v>
      </c>
      <c r="C686">
        <v>68</v>
      </c>
      <c r="D686" s="1">
        <v>27998.01</v>
      </c>
      <c r="E686" s="1">
        <v>9239.34</v>
      </c>
    </row>
    <row r="687" spans="1:5" x14ac:dyDescent="0.25">
      <c r="A687" t="str">
        <f>"134510"</f>
        <v>134510</v>
      </c>
      <c r="B687" t="s">
        <v>571</v>
      </c>
      <c r="C687">
        <v>446</v>
      </c>
      <c r="D687" s="1">
        <v>183634</v>
      </c>
      <c r="E687" s="1">
        <v>60599.22</v>
      </c>
    </row>
    <row r="688" spans="1:5" x14ac:dyDescent="0.25">
      <c r="A688" t="str">
        <f>"134528"</f>
        <v>134528</v>
      </c>
      <c r="B688" t="s">
        <v>572</v>
      </c>
      <c r="C688">
        <v>187</v>
      </c>
      <c r="D688" s="1">
        <v>76994.52</v>
      </c>
      <c r="E688" s="1">
        <v>25408.19</v>
      </c>
    </row>
    <row r="689" spans="1:5" x14ac:dyDescent="0.25">
      <c r="A689" t="str">
        <f>"134536"</f>
        <v>134536</v>
      </c>
      <c r="B689" t="s">
        <v>573</v>
      </c>
      <c r="C689">
        <v>102</v>
      </c>
      <c r="D689" s="1">
        <v>41997.01</v>
      </c>
      <c r="E689" s="1">
        <v>13859.01</v>
      </c>
    </row>
    <row r="690" spans="1:5" x14ac:dyDescent="0.25">
      <c r="A690" t="str">
        <f>"134544"</f>
        <v>134544</v>
      </c>
      <c r="B690" t="s">
        <v>574</v>
      </c>
      <c r="C690">
        <v>11</v>
      </c>
      <c r="D690" s="1">
        <v>4491.05</v>
      </c>
      <c r="E690" s="1">
        <v>1482.05</v>
      </c>
    </row>
    <row r="691" spans="1:5" x14ac:dyDescent="0.25">
      <c r="A691" t="str">
        <f>"134619"</f>
        <v>134619</v>
      </c>
      <c r="B691" t="s">
        <v>508</v>
      </c>
      <c r="C691">
        <v>279</v>
      </c>
      <c r="D691" s="1">
        <v>111838.44</v>
      </c>
      <c r="E691" s="1">
        <v>36906.69</v>
      </c>
    </row>
    <row r="692" spans="1:5" x14ac:dyDescent="0.25">
      <c r="A692" t="str">
        <f>"134817"</f>
        <v>134817</v>
      </c>
      <c r="B692" t="s">
        <v>575</v>
      </c>
      <c r="C692">
        <v>39</v>
      </c>
      <c r="D692" s="1">
        <v>16057.68</v>
      </c>
      <c r="E692" s="1">
        <v>5299.03</v>
      </c>
    </row>
    <row r="693" spans="1:5" x14ac:dyDescent="0.25">
      <c r="A693" t="str">
        <f>"138073"</f>
        <v>138073</v>
      </c>
      <c r="B693" t="s">
        <v>576</v>
      </c>
      <c r="C693">
        <v>159</v>
      </c>
      <c r="D693" s="1">
        <v>65465.93</v>
      </c>
      <c r="E693" s="1">
        <v>21603.759999999998</v>
      </c>
    </row>
    <row r="694" spans="1:5" x14ac:dyDescent="0.25">
      <c r="A694" t="str">
        <f>"143008"</f>
        <v>143008</v>
      </c>
      <c r="B694" t="s">
        <v>577</v>
      </c>
      <c r="C694">
        <v>171</v>
      </c>
      <c r="D694" s="1">
        <v>65656.63</v>
      </c>
      <c r="E694" s="1">
        <v>21666.69</v>
      </c>
    </row>
    <row r="695" spans="1:5" x14ac:dyDescent="0.25">
      <c r="A695" t="str">
        <f>"143040"</f>
        <v>143040</v>
      </c>
      <c r="B695" t="s">
        <v>578</v>
      </c>
      <c r="C695">
        <v>87</v>
      </c>
      <c r="D695" s="1">
        <v>35820.980000000003</v>
      </c>
      <c r="E695" s="1">
        <v>11820.92</v>
      </c>
    </row>
    <row r="696" spans="1:5" x14ac:dyDescent="0.25">
      <c r="A696" t="str">
        <f>"143081"</f>
        <v>143081</v>
      </c>
      <c r="B696" t="s">
        <v>579</v>
      </c>
      <c r="C696">
        <v>198</v>
      </c>
      <c r="D696" s="1">
        <v>81523.61</v>
      </c>
      <c r="E696" s="1">
        <v>26902.79</v>
      </c>
    </row>
    <row r="697" spans="1:5" x14ac:dyDescent="0.25">
      <c r="A697" t="str">
        <f>"143099"</f>
        <v>143099</v>
      </c>
      <c r="B697" t="s">
        <v>580</v>
      </c>
      <c r="C697">
        <v>257</v>
      </c>
      <c r="D697" s="1">
        <v>105816</v>
      </c>
      <c r="E697" s="1">
        <v>34919.279999999999</v>
      </c>
    </row>
    <row r="698" spans="1:5" x14ac:dyDescent="0.25">
      <c r="A698" t="str">
        <f>"143230"</f>
        <v>143230</v>
      </c>
      <c r="B698" t="s">
        <v>581</v>
      </c>
      <c r="C698">
        <v>29</v>
      </c>
      <c r="D698" s="1">
        <v>11940.33</v>
      </c>
      <c r="E698" s="1">
        <v>3940.31</v>
      </c>
    </row>
    <row r="699" spans="1:5" x14ac:dyDescent="0.25">
      <c r="A699" t="str">
        <f>"143248"</f>
        <v>143248</v>
      </c>
      <c r="B699" t="s">
        <v>582</v>
      </c>
      <c r="C699">
        <v>132</v>
      </c>
      <c r="D699" s="1">
        <v>54349.08</v>
      </c>
      <c r="E699" s="1">
        <v>17935.2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A9DC-B13F-437A-8330-6C59E34F31F3}">
  <dimension ref="A1:F708"/>
  <sheetViews>
    <sheetView workbookViewId="0">
      <selection activeCell="B5" sqref="B5"/>
    </sheetView>
  </sheetViews>
  <sheetFormatPr defaultRowHeight="15" x14ac:dyDescent="0.25"/>
  <cols>
    <col min="1" max="1" width="7" bestFit="1" customWidth="1"/>
    <col min="2" max="2" width="59.7109375" bestFit="1" customWidth="1"/>
    <col min="3" max="3" width="21.140625" customWidth="1"/>
    <col min="4" max="4" width="35" customWidth="1"/>
    <col min="5" max="5" width="29.7109375" bestFit="1" customWidth="1"/>
    <col min="6" max="6" width="25.28515625" customWidth="1"/>
  </cols>
  <sheetData>
    <row r="1" spans="1:6" ht="23.25" x14ac:dyDescent="0.35">
      <c r="A1" s="8" t="s">
        <v>583</v>
      </c>
      <c r="B1" s="8"/>
      <c r="C1" s="8"/>
      <c r="D1" s="8"/>
      <c r="E1" s="8"/>
      <c r="F1" s="8"/>
    </row>
    <row r="2" spans="1:6" x14ac:dyDescent="0.25">
      <c r="A2" s="9" t="s">
        <v>589</v>
      </c>
      <c r="B2" s="9"/>
      <c r="C2" s="9"/>
      <c r="D2" s="9"/>
      <c r="E2" s="9"/>
      <c r="F2" s="9"/>
    </row>
    <row r="3" spans="1:6" x14ac:dyDescent="0.25">
      <c r="A3" s="9" t="s">
        <v>590</v>
      </c>
      <c r="B3" s="9"/>
      <c r="C3" s="9"/>
      <c r="D3" s="9"/>
      <c r="E3" s="9"/>
      <c r="F3" s="9"/>
    </row>
    <row r="4" spans="1:6" x14ac:dyDescent="0.25">
      <c r="A4" s="10" t="s">
        <v>592</v>
      </c>
      <c r="B4" s="10"/>
      <c r="C4" s="10"/>
      <c r="D4" s="10"/>
      <c r="E4" s="10"/>
      <c r="F4" s="10"/>
    </row>
    <row r="5" spans="1:6" ht="30" x14ac:dyDescent="0.25">
      <c r="A5" t="s">
        <v>0</v>
      </c>
      <c r="B5" t="s">
        <v>1</v>
      </c>
      <c r="C5" t="s">
        <v>2</v>
      </c>
      <c r="D5" s="2" t="s">
        <v>587</v>
      </c>
      <c r="E5" t="s">
        <v>585</v>
      </c>
      <c r="F5" t="s">
        <v>588</v>
      </c>
    </row>
    <row r="6" spans="1:6" x14ac:dyDescent="0.25">
      <c r="A6" t="s">
        <v>593</v>
      </c>
      <c r="B6" t="s">
        <v>4</v>
      </c>
      <c r="C6">
        <v>198</v>
      </c>
      <c r="D6" s="1">
        <v>83363.509999999995</v>
      </c>
      <c r="E6" s="1">
        <v>26902.79</v>
      </c>
      <c r="F6" s="1">
        <v>28117.13</v>
      </c>
    </row>
    <row r="7" spans="1:6" x14ac:dyDescent="0.25">
      <c r="A7" t="s">
        <v>594</v>
      </c>
      <c r="B7" t="s">
        <v>5</v>
      </c>
      <c r="C7">
        <v>40</v>
      </c>
      <c r="D7" s="1">
        <v>16841.11</v>
      </c>
      <c r="E7" s="1">
        <v>5434.91</v>
      </c>
      <c r="F7" s="1">
        <v>5680.22</v>
      </c>
    </row>
    <row r="8" spans="1:6" x14ac:dyDescent="0.25">
      <c r="A8" t="s">
        <v>595</v>
      </c>
      <c r="B8" t="s">
        <v>6</v>
      </c>
      <c r="C8">
        <v>159</v>
      </c>
      <c r="D8" s="1">
        <v>66943.429999999993</v>
      </c>
      <c r="E8" s="1">
        <v>21603.759999999998</v>
      </c>
      <c r="F8" s="1">
        <v>22578.9</v>
      </c>
    </row>
    <row r="9" spans="1:6" x14ac:dyDescent="0.25">
      <c r="A9" t="s">
        <v>596</v>
      </c>
      <c r="B9" t="s">
        <v>7</v>
      </c>
      <c r="C9">
        <v>382</v>
      </c>
      <c r="D9" s="1">
        <v>160832.63</v>
      </c>
      <c r="E9" s="1">
        <v>51903.37</v>
      </c>
      <c r="F9" s="1">
        <v>54246.17</v>
      </c>
    </row>
    <row r="10" spans="1:6" x14ac:dyDescent="0.25">
      <c r="A10" t="s">
        <v>597</v>
      </c>
      <c r="B10" t="s">
        <v>8</v>
      </c>
      <c r="C10">
        <v>25</v>
      </c>
      <c r="D10" s="1">
        <v>10525.7</v>
      </c>
      <c r="E10" s="1">
        <v>3396.82</v>
      </c>
      <c r="F10" s="1">
        <v>3550.14</v>
      </c>
    </row>
    <row r="11" spans="1:6" x14ac:dyDescent="0.25">
      <c r="A11" t="s">
        <v>598</v>
      </c>
      <c r="B11" t="s">
        <v>9</v>
      </c>
      <c r="C11">
        <v>409</v>
      </c>
      <c r="D11" s="1">
        <v>172200.38</v>
      </c>
      <c r="E11" s="1">
        <v>55571.93</v>
      </c>
      <c r="F11" s="1">
        <v>58080.32</v>
      </c>
    </row>
    <row r="12" spans="1:6" x14ac:dyDescent="0.25">
      <c r="A12" t="s">
        <v>599</v>
      </c>
      <c r="B12" t="s">
        <v>10</v>
      </c>
      <c r="C12">
        <v>241</v>
      </c>
      <c r="D12" s="1">
        <v>101467.71</v>
      </c>
      <c r="E12" s="1">
        <v>32745.32</v>
      </c>
      <c r="F12" s="1">
        <v>34223.370000000003</v>
      </c>
    </row>
    <row r="13" spans="1:6" x14ac:dyDescent="0.25">
      <c r="A13" t="s">
        <v>600</v>
      </c>
      <c r="B13" t="s">
        <v>11</v>
      </c>
      <c r="C13">
        <v>90</v>
      </c>
      <c r="D13" s="1">
        <v>37892.51</v>
      </c>
      <c r="E13" s="1">
        <v>12228.54</v>
      </c>
      <c r="F13" s="1">
        <v>12780.52</v>
      </c>
    </row>
    <row r="14" spans="1:6" x14ac:dyDescent="0.25">
      <c r="A14" t="s">
        <v>601</v>
      </c>
      <c r="B14" t="s">
        <v>12</v>
      </c>
      <c r="C14">
        <v>216</v>
      </c>
      <c r="D14" s="1">
        <v>90942.01</v>
      </c>
      <c r="E14" s="1">
        <v>29348.5</v>
      </c>
      <c r="F14" s="1">
        <v>30673.23</v>
      </c>
    </row>
    <row r="15" spans="1:6" x14ac:dyDescent="0.25">
      <c r="A15" t="s">
        <v>602</v>
      </c>
      <c r="B15" t="s">
        <v>13</v>
      </c>
      <c r="C15">
        <v>27</v>
      </c>
      <c r="D15" s="1">
        <v>11367.75</v>
      </c>
      <c r="E15" s="1">
        <v>3668.56</v>
      </c>
      <c r="F15" s="1">
        <v>3834.16</v>
      </c>
    </row>
    <row r="16" spans="1:6" x14ac:dyDescent="0.25">
      <c r="A16" t="s">
        <v>603</v>
      </c>
      <c r="B16" t="s">
        <v>14</v>
      </c>
      <c r="C16">
        <v>233</v>
      </c>
      <c r="D16" s="1">
        <v>98099.49</v>
      </c>
      <c r="E16" s="1">
        <v>31658.34</v>
      </c>
      <c r="F16" s="1">
        <v>33087.32</v>
      </c>
    </row>
    <row r="17" spans="1:6" x14ac:dyDescent="0.25">
      <c r="A17" t="s">
        <v>604</v>
      </c>
      <c r="B17" t="s">
        <v>15</v>
      </c>
      <c r="C17">
        <v>187</v>
      </c>
      <c r="D17" s="1">
        <v>78732.210000000006</v>
      </c>
      <c r="E17" s="1">
        <v>25408.19</v>
      </c>
      <c r="F17" s="1">
        <v>26555.07</v>
      </c>
    </row>
    <row r="18" spans="1:6" x14ac:dyDescent="0.25">
      <c r="A18" t="s">
        <v>605</v>
      </c>
      <c r="B18" t="s">
        <v>16</v>
      </c>
      <c r="C18">
        <v>83</v>
      </c>
      <c r="D18" s="1">
        <v>34945.31</v>
      </c>
      <c r="E18" s="1">
        <v>11277.43</v>
      </c>
      <c r="F18" s="1">
        <v>11786.47</v>
      </c>
    </row>
    <row r="19" spans="1:6" x14ac:dyDescent="0.25">
      <c r="A19" t="s">
        <v>606</v>
      </c>
      <c r="B19" t="s">
        <v>17</v>
      </c>
      <c r="C19">
        <v>108</v>
      </c>
      <c r="D19" s="1">
        <v>45471.01</v>
      </c>
      <c r="E19" s="1">
        <v>14674.25</v>
      </c>
      <c r="F19" s="1">
        <v>15336.62</v>
      </c>
    </row>
    <row r="20" spans="1:6" x14ac:dyDescent="0.25">
      <c r="A20" t="s">
        <v>607</v>
      </c>
      <c r="B20" t="s">
        <v>18</v>
      </c>
      <c r="C20">
        <v>12</v>
      </c>
      <c r="D20" s="1">
        <v>5052.33</v>
      </c>
      <c r="E20" s="1">
        <v>1630.47</v>
      </c>
      <c r="F20" s="1">
        <v>1704.07</v>
      </c>
    </row>
    <row r="21" spans="1:6" x14ac:dyDescent="0.25">
      <c r="A21" t="s">
        <v>608</v>
      </c>
      <c r="B21" t="s">
        <v>19</v>
      </c>
      <c r="C21">
        <v>34</v>
      </c>
      <c r="D21" s="1">
        <v>10379.42</v>
      </c>
      <c r="E21" s="1">
        <v>3349.61</v>
      </c>
      <c r="F21" s="1">
        <v>3500.81</v>
      </c>
    </row>
    <row r="22" spans="1:6" x14ac:dyDescent="0.25">
      <c r="A22" t="s">
        <v>609</v>
      </c>
      <c r="B22" t="s">
        <v>20</v>
      </c>
      <c r="C22">
        <v>25</v>
      </c>
      <c r="D22" s="1">
        <v>10402.969999999999</v>
      </c>
      <c r="E22" s="1">
        <v>3357.21</v>
      </c>
      <c r="F22" s="1">
        <v>3508.75</v>
      </c>
    </row>
    <row r="23" spans="1:6" x14ac:dyDescent="0.25">
      <c r="A23" t="s">
        <v>610</v>
      </c>
      <c r="B23" t="s">
        <v>21</v>
      </c>
      <c r="C23">
        <v>242</v>
      </c>
      <c r="D23" s="1">
        <v>101888.74</v>
      </c>
      <c r="E23" s="1">
        <v>32881.19</v>
      </c>
      <c r="F23" s="1">
        <v>34365.379999999997</v>
      </c>
    </row>
    <row r="24" spans="1:6" x14ac:dyDescent="0.25">
      <c r="A24" t="s">
        <v>611</v>
      </c>
      <c r="B24" t="s">
        <v>22</v>
      </c>
      <c r="C24">
        <v>27</v>
      </c>
      <c r="D24" s="1">
        <v>11367.75</v>
      </c>
      <c r="E24" s="1">
        <v>3668.56</v>
      </c>
      <c r="F24" s="1">
        <v>3834.16</v>
      </c>
    </row>
    <row r="25" spans="1:6" x14ac:dyDescent="0.25">
      <c r="A25" t="s">
        <v>612</v>
      </c>
      <c r="B25" t="s">
        <v>23</v>
      </c>
      <c r="C25">
        <v>40</v>
      </c>
      <c r="D25" s="1">
        <v>16841.11</v>
      </c>
      <c r="E25" s="1">
        <v>5434.91</v>
      </c>
      <c r="F25" s="1">
        <v>5680.22</v>
      </c>
    </row>
    <row r="26" spans="1:6" x14ac:dyDescent="0.25">
      <c r="A26" t="s">
        <v>613</v>
      </c>
      <c r="B26" t="s">
        <v>24</v>
      </c>
      <c r="C26">
        <v>111</v>
      </c>
      <c r="D26" s="1">
        <v>46734.09</v>
      </c>
      <c r="E26" s="1">
        <v>15081.87</v>
      </c>
      <c r="F26" s="1">
        <v>15762.63</v>
      </c>
    </row>
    <row r="27" spans="1:6" x14ac:dyDescent="0.25">
      <c r="A27" t="s">
        <v>614</v>
      </c>
      <c r="B27" t="s">
        <v>25</v>
      </c>
      <c r="C27">
        <v>151</v>
      </c>
      <c r="D27" s="1">
        <v>63575.199999999997</v>
      </c>
      <c r="E27" s="1">
        <v>20516.78</v>
      </c>
      <c r="F27" s="1">
        <v>21442.85</v>
      </c>
    </row>
    <row r="28" spans="1:6" x14ac:dyDescent="0.25">
      <c r="A28" t="s">
        <v>615</v>
      </c>
      <c r="B28" t="s">
        <v>26</v>
      </c>
      <c r="C28">
        <v>299</v>
      </c>
      <c r="D28" s="1">
        <v>116291.87</v>
      </c>
      <c r="E28" s="1">
        <v>37529.32</v>
      </c>
      <c r="F28" s="1">
        <v>39223.31</v>
      </c>
    </row>
    <row r="29" spans="1:6" x14ac:dyDescent="0.25">
      <c r="A29" t="s">
        <v>616</v>
      </c>
      <c r="B29" t="s">
        <v>27</v>
      </c>
      <c r="C29">
        <v>108</v>
      </c>
      <c r="D29" s="1">
        <v>45471.01</v>
      </c>
      <c r="E29" s="1">
        <v>14674.25</v>
      </c>
      <c r="F29" s="1">
        <v>15336.62</v>
      </c>
    </row>
    <row r="30" spans="1:6" x14ac:dyDescent="0.25">
      <c r="A30" t="s">
        <v>617</v>
      </c>
      <c r="B30" t="s">
        <v>28</v>
      </c>
      <c r="C30">
        <v>169</v>
      </c>
      <c r="D30" s="1">
        <v>71153.7</v>
      </c>
      <c r="E30" s="1">
        <v>22962.49</v>
      </c>
      <c r="F30" s="1">
        <v>23998.95</v>
      </c>
    </row>
    <row r="31" spans="1:6" x14ac:dyDescent="0.25">
      <c r="A31" t="s">
        <v>618</v>
      </c>
      <c r="B31" t="s">
        <v>30</v>
      </c>
      <c r="C31">
        <v>98</v>
      </c>
      <c r="D31" s="1">
        <v>41260.730000000003</v>
      </c>
      <c r="E31" s="1">
        <v>13315.52</v>
      </c>
      <c r="F31" s="1">
        <v>13916.56</v>
      </c>
    </row>
    <row r="32" spans="1:6" x14ac:dyDescent="0.25">
      <c r="A32" t="s">
        <v>619</v>
      </c>
      <c r="B32" t="s">
        <v>31</v>
      </c>
      <c r="C32">
        <v>23</v>
      </c>
      <c r="D32" s="1">
        <v>9683.64</v>
      </c>
      <c r="E32" s="1">
        <v>3125.07</v>
      </c>
      <c r="F32" s="1">
        <v>3266.13</v>
      </c>
    </row>
    <row r="33" spans="1:6" x14ac:dyDescent="0.25">
      <c r="A33" t="s">
        <v>620</v>
      </c>
      <c r="B33" t="s">
        <v>32</v>
      </c>
      <c r="C33">
        <v>128</v>
      </c>
      <c r="D33" s="1">
        <v>53891.56</v>
      </c>
      <c r="E33" s="1">
        <v>17391.7</v>
      </c>
      <c r="F33" s="1">
        <v>18176.73</v>
      </c>
    </row>
    <row r="34" spans="1:6" x14ac:dyDescent="0.25">
      <c r="A34" t="s">
        <v>621</v>
      </c>
      <c r="B34" t="s">
        <v>33</v>
      </c>
      <c r="C34">
        <v>245</v>
      </c>
      <c r="D34" s="1">
        <v>87899.839999999997</v>
      </c>
      <c r="E34" s="1">
        <v>28366.74</v>
      </c>
      <c r="F34" s="1">
        <v>29647.15</v>
      </c>
    </row>
    <row r="35" spans="1:6" x14ac:dyDescent="0.25">
      <c r="A35" t="s">
        <v>622</v>
      </c>
      <c r="B35" t="s">
        <v>34</v>
      </c>
      <c r="C35">
        <v>207</v>
      </c>
      <c r="D35" s="1">
        <v>87152.76</v>
      </c>
      <c r="E35" s="1">
        <v>28125.65</v>
      </c>
      <c r="F35" s="1">
        <v>29395.17</v>
      </c>
    </row>
    <row r="36" spans="1:6" x14ac:dyDescent="0.25">
      <c r="A36" t="s">
        <v>623</v>
      </c>
      <c r="B36" t="s">
        <v>35</v>
      </c>
      <c r="C36">
        <v>40</v>
      </c>
      <c r="D36" s="1">
        <v>16841.11</v>
      </c>
      <c r="E36" s="1">
        <v>5434.91</v>
      </c>
      <c r="F36" s="1">
        <v>5680.22</v>
      </c>
    </row>
    <row r="37" spans="1:6" x14ac:dyDescent="0.25">
      <c r="A37" t="s">
        <v>624</v>
      </c>
      <c r="B37" t="s">
        <v>36</v>
      </c>
      <c r="C37">
        <v>178</v>
      </c>
      <c r="D37" s="1">
        <v>74942.95</v>
      </c>
      <c r="E37" s="1">
        <v>24185.34</v>
      </c>
      <c r="F37" s="1">
        <v>25277.01</v>
      </c>
    </row>
    <row r="38" spans="1:6" x14ac:dyDescent="0.25">
      <c r="A38" t="s">
        <v>625</v>
      </c>
      <c r="B38" t="s">
        <v>37</v>
      </c>
      <c r="C38">
        <v>281</v>
      </c>
      <c r="D38" s="1">
        <v>118308.82</v>
      </c>
      <c r="E38" s="1">
        <v>38180.22</v>
      </c>
      <c r="F38" s="1">
        <v>39903.599999999999</v>
      </c>
    </row>
    <row r="39" spans="1:6" x14ac:dyDescent="0.25">
      <c r="A39" t="s">
        <v>626</v>
      </c>
      <c r="B39" t="s">
        <v>38</v>
      </c>
      <c r="C39">
        <v>77</v>
      </c>
      <c r="D39" s="1">
        <v>32419.14</v>
      </c>
      <c r="E39" s="1">
        <v>10462.200000000001</v>
      </c>
      <c r="F39" s="1">
        <v>10934.43</v>
      </c>
    </row>
    <row r="40" spans="1:6" x14ac:dyDescent="0.25">
      <c r="A40" t="s">
        <v>627</v>
      </c>
      <c r="B40" t="s">
        <v>39</v>
      </c>
      <c r="C40">
        <v>14</v>
      </c>
      <c r="D40" s="1">
        <v>5894.39</v>
      </c>
      <c r="E40" s="1">
        <v>1902.22</v>
      </c>
      <c r="F40" s="1">
        <v>1988.08</v>
      </c>
    </row>
    <row r="41" spans="1:6" x14ac:dyDescent="0.25">
      <c r="A41" t="s">
        <v>628</v>
      </c>
      <c r="B41" t="s">
        <v>40</v>
      </c>
      <c r="C41">
        <v>301</v>
      </c>
      <c r="D41" s="1">
        <v>126729.38</v>
      </c>
      <c r="E41" s="1">
        <v>40897.68</v>
      </c>
      <c r="F41" s="1">
        <v>42743.71</v>
      </c>
    </row>
    <row r="42" spans="1:6" x14ac:dyDescent="0.25">
      <c r="A42" t="s">
        <v>629</v>
      </c>
      <c r="B42" t="s">
        <v>41</v>
      </c>
      <c r="C42">
        <v>22</v>
      </c>
      <c r="D42" s="1">
        <v>9262.61</v>
      </c>
      <c r="E42" s="1">
        <v>2989.2</v>
      </c>
      <c r="F42" s="1">
        <v>3124.12</v>
      </c>
    </row>
    <row r="43" spans="1:6" x14ac:dyDescent="0.25">
      <c r="A43" t="s">
        <v>630</v>
      </c>
      <c r="B43" t="s">
        <v>42</v>
      </c>
      <c r="C43">
        <v>44</v>
      </c>
      <c r="D43" s="1">
        <v>18525.22</v>
      </c>
      <c r="E43" s="1">
        <v>5978.4</v>
      </c>
      <c r="F43" s="1">
        <v>6248.25</v>
      </c>
    </row>
    <row r="44" spans="1:6" x14ac:dyDescent="0.25">
      <c r="A44" t="s">
        <v>631</v>
      </c>
      <c r="B44" t="s">
        <v>43</v>
      </c>
      <c r="C44">
        <v>78</v>
      </c>
      <c r="D44" s="1">
        <v>32840.17</v>
      </c>
      <c r="E44" s="1">
        <v>10598.07</v>
      </c>
      <c r="F44" s="1">
        <v>11076.44</v>
      </c>
    </row>
    <row r="45" spans="1:6" x14ac:dyDescent="0.25">
      <c r="A45" t="s">
        <v>632</v>
      </c>
      <c r="B45" t="s">
        <v>44</v>
      </c>
      <c r="C45">
        <v>55</v>
      </c>
      <c r="D45" s="1">
        <v>23156.53</v>
      </c>
      <c r="E45" s="1">
        <v>7473</v>
      </c>
      <c r="F45" s="1">
        <v>7810.31</v>
      </c>
    </row>
    <row r="46" spans="1:6" x14ac:dyDescent="0.25">
      <c r="A46" t="s">
        <v>633</v>
      </c>
      <c r="B46" t="s">
        <v>18</v>
      </c>
      <c r="C46">
        <v>37</v>
      </c>
      <c r="D46" s="1">
        <v>13456.07</v>
      </c>
      <c r="E46" s="1">
        <v>4342.5</v>
      </c>
      <c r="F46" s="1">
        <v>4538.51</v>
      </c>
    </row>
    <row r="47" spans="1:6" x14ac:dyDescent="0.25">
      <c r="A47" t="s">
        <v>634</v>
      </c>
      <c r="B47" t="s">
        <v>45</v>
      </c>
      <c r="C47">
        <v>241</v>
      </c>
      <c r="D47" s="1">
        <v>98261.19</v>
      </c>
      <c r="E47" s="1">
        <v>31710.52</v>
      </c>
      <c r="F47" s="1">
        <v>33141.870000000003</v>
      </c>
    </row>
    <row r="48" spans="1:6" x14ac:dyDescent="0.25">
      <c r="A48" t="s">
        <v>635</v>
      </c>
      <c r="B48" t="s">
        <v>46</v>
      </c>
      <c r="C48">
        <v>25</v>
      </c>
      <c r="D48" s="1">
        <v>10525.7</v>
      </c>
      <c r="E48" s="1">
        <v>3396.82</v>
      </c>
      <c r="F48" s="1">
        <v>3550.14</v>
      </c>
    </row>
    <row r="49" spans="1:6" x14ac:dyDescent="0.25">
      <c r="A49" t="s">
        <v>636</v>
      </c>
      <c r="B49" t="s">
        <v>47</v>
      </c>
      <c r="C49">
        <v>68</v>
      </c>
      <c r="D49" s="1">
        <v>28629.89</v>
      </c>
      <c r="E49" s="1">
        <v>9239.34</v>
      </c>
      <c r="F49" s="1">
        <v>9656.39</v>
      </c>
    </row>
    <row r="50" spans="1:6" x14ac:dyDescent="0.25">
      <c r="A50" t="s">
        <v>637</v>
      </c>
      <c r="B50" t="s">
        <v>48</v>
      </c>
      <c r="C50">
        <v>102</v>
      </c>
      <c r="D50" s="1">
        <v>3068.03</v>
      </c>
      <c r="E50" s="1">
        <v>990.1</v>
      </c>
      <c r="F50" s="1">
        <v>1034.8</v>
      </c>
    </row>
    <row r="51" spans="1:6" x14ac:dyDescent="0.25">
      <c r="A51" t="s">
        <v>638</v>
      </c>
      <c r="B51" t="s">
        <v>49</v>
      </c>
      <c r="C51">
        <v>407</v>
      </c>
      <c r="D51" s="1">
        <v>171358.33</v>
      </c>
      <c r="E51" s="1">
        <v>55300.19</v>
      </c>
      <c r="F51" s="1">
        <v>57796.31</v>
      </c>
    </row>
    <row r="52" spans="1:6" x14ac:dyDescent="0.25">
      <c r="A52" t="s">
        <v>639</v>
      </c>
      <c r="B52" t="s">
        <v>50</v>
      </c>
      <c r="C52">
        <v>208</v>
      </c>
      <c r="D52" s="1">
        <v>87573.79</v>
      </c>
      <c r="E52" s="1">
        <v>28261.52</v>
      </c>
      <c r="F52" s="1">
        <v>29537.18</v>
      </c>
    </row>
    <row r="53" spans="1:6" x14ac:dyDescent="0.25">
      <c r="A53" t="s">
        <v>640</v>
      </c>
      <c r="B53" t="s">
        <v>51</v>
      </c>
      <c r="C53">
        <v>80</v>
      </c>
      <c r="D53" s="1">
        <v>31695.49</v>
      </c>
      <c r="E53" s="1">
        <v>10228.66</v>
      </c>
      <c r="F53" s="1">
        <v>10690.36</v>
      </c>
    </row>
    <row r="54" spans="1:6" x14ac:dyDescent="0.25">
      <c r="A54" t="s">
        <v>641</v>
      </c>
      <c r="B54" t="s">
        <v>52</v>
      </c>
      <c r="C54">
        <v>242</v>
      </c>
      <c r="D54" s="1">
        <v>101888.74</v>
      </c>
      <c r="E54" s="1">
        <v>32881.19</v>
      </c>
      <c r="F54" s="1">
        <v>34365.379999999997</v>
      </c>
    </row>
    <row r="55" spans="1:6" x14ac:dyDescent="0.25">
      <c r="A55" t="s">
        <v>642</v>
      </c>
      <c r="B55" t="s">
        <v>53</v>
      </c>
      <c r="C55">
        <v>37</v>
      </c>
      <c r="D55" s="1">
        <v>15578.03</v>
      </c>
      <c r="E55" s="1">
        <v>5027.29</v>
      </c>
      <c r="F55" s="1">
        <v>5254.21</v>
      </c>
    </row>
    <row r="56" spans="1:6" x14ac:dyDescent="0.25">
      <c r="A56" t="s">
        <v>643</v>
      </c>
      <c r="B56" t="s">
        <v>54</v>
      </c>
      <c r="C56">
        <v>7</v>
      </c>
      <c r="D56" s="1">
        <v>2947.19</v>
      </c>
      <c r="E56" s="1">
        <v>951.11</v>
      </c>
      <c r="F56" s="1">
        <v>994.04</v>
      </c>
    </row>
    <row r="57" spans="1:6" x14ac:dyDescent="0.25">
      <c r="A57" t="s">
        <v>644</v>
      </c>
      <c r="B57" t="s">
        <v>55</v>
      </c>
      <c r="C57">
        <v>25</v>
      </c>
      <c r="D57" s="1">
        <v>9950.65</v>
      </c>
      <c r="E57" s="1">
        <v>3211.24</v>
      </c>
      <c r="F57" s="1">
        <v>3356.19</v>
      </c>
    </row>
    <row r="58" spans="1:6" x14ac:dyDescent="0.25">
      <c r="A58" t="s">
        <v>645</v>
      </c>
      <c r="B58" t="s">
        <v>56</v>
      </c>
      <c r="C58">
        <v>135</v>
      </c>
      <c r="D58" s="1">
        <v>56838.76</v>
      </c>
      <c r="E58" s="1">
        <v>18342.810000000001</v>
      </c>
      <c r="F58" s="1">
        <v>19170.77</v>
      </c>
    </row>
    <row r="59" spans="1:6" x14ac:dyDescent="0.25">
      <c r="A59" t="s">
        <v>646</v>
      </c>
      <c r="B59" t="s">
        <v>57</v>
      </c>
      <c r="C59">
        <v>11</v>
      </c>
      <c r="D59" s="1">
        <v>4027.14</v>
      </c>
      <c r="E59" s="1">
        <v>1299.6300000000001</v>
      </c>
      <c r="F59" s="1">
        <v>1358.28</v>
      </c>
    </row>
    <row r="60" spans="1:6" x14ac:dyDescent="0.25">
      <c r="A60" t="s">
        <v>647</v>
      </c>
      <c r="B60" t="s">
        <v>58</v>
      </c>
      <c r="C60">
        <v>62</v>
      </c>
      <c r="D60" s="1">
        <v>26103.73</v>
      </c>
      <c r="E60" s="1">
        <v>8424.11</v>
      </c>
      <c r="F60" s="1">
        <v>8804.35</v>
      </c>
    </row>
    <row r="61" spans="1:6" x14ac:dyDescent="0.25">
      <c r="A61" t="s">
        <v>648</v>
      </c>
      <c r="B61" t="s">
        <v>59</v>
      </c>
      <c r="C61">
        <v>100</v>
      </c>
      <c r="D61" s="1">
        <v>42102.78</v>
      </c>
      <c r="E61" s="1">
        <v>13587.27</v>
      </c>
      <c r="F61" s="1">
        <v>14200.56</v>
      </c>
    </row>
    <row r="62" spans="1:6" x14ac:dyDescent="0.25">
      <c r="A62" t="s">
        <v>649</v>
      </c>
      <c r="B62" t="s">
        <v>60</v>
      </c>
      <c r="C62">
        <v>20</v>
      </c>
      <c r="D62" s="1">
        <v>8420.56</v>
      </c>
      <c r="E62" s="1">
        <v>2717.45</v>
      </c>
      <c r="F62" s="1">
        <v>2840.12</v>
      </c>
    </row>
    <row r="63" spans="1:6" x14ac:dyDescent="0.25">
      <c r="A63" t="s">
        <v>650</v>
      </c>
      <c r="B63" t="s">
        <v>61</v>
      </c>
      <c r="C63">
        <v>63</v>
      </c>
      <c r="D63" s="1">
        <v>24759.77</v>
      </c>
      <c r="E63" s="1">
        <v>7990.39</v>
      </c>
      <c r="F63" s="1">
        <v>8351.06</v>
      </c>
    </row>
    <row r="64" spans="1:6" x14ac:dyDescent="0.25">
      <c r="A64" t="s">
        <v>651</v>
      </c>
      <c r="B64" t="s">
        <v>62</v>
      </c>
      <c r="C64">
        <v>76</v>
      </c>
      <c r="D64" s="1">
        <v>31998.12</v>
      </c>
      <c r="E64" s="1">
        <v>10326.32</v>
      </c>
      <c r="F64" s="1">
        <v>10792.44</v>
      </c>
    </row>
    <row r="65" spans="1:6" x14ac:dyDescent="0.25">
      <c r="A65" t="s">
        <v>652</v>
      </c>
      <c r="B65" t="s">
        <v>63</v>
      </c>
      <c r="C65">
        <v>22</v>
      </c>
      <c r="D65" s="1">
        <v>9262.61</v>
      </c>
      <c r="E65" s="1">
        <v>2989.2</v>
      </c>
      <c r="F65" s="1">
        <v>3124.12</v>
      </c>
    </row>
    <row r="66" spans="1:6" x14ac:dyDescent="0.25">
      <c r="A66" t="s">
        <v>653</v>
      </c>
      <c r="B66" t="s">
        <v>64</v>
      </c>
      <c r="C66">
        <v>46</v>
      </c>
      <c r="D66" s="1">
        <v>19367.28</v>
      </c>
      <c r="E66" s="1">
        <v>6250.14</v>
      </c>
      <c r="F66" s="1">
        <v>6532.26</v>
      </c>
    </row>
    <row r="67" spans="1:6" x14ac:dyDescent="0.25">
      <c r="A67" t="s">
        <v>654</v>
      </c>
      <c r="B67" t="s">
        <v>65</v>
      </c>
      <c r="C67">
        <v>91</v>
      </c>
      <c r="D67" s="1">
        <v>38313.53</v>
      </c>
      <c r="E67" s="1">
        <v>12364.41</v>
      </c>
      <c r="F67" s="1">
        <v>12922.52</v>
      </c>
    </row>
    <row r="68" spans="1:6" x14ac:dyDescent="0.25">
      <c r="A68" t="s">
        <v>655</v>
      </c>
      <c r="B68" t="s">
        <v>66</v>
      </c>
      <c r="C68">
        <v>23</v>
      </c>
      <c r="D68" s="1">
        <v>9683.64</v>
      </c>
      <c r="E68" s="1">
        <v>3125.07</v>
      </c>
      <c r="F68" s="1">
        <v>3266.13</v>
      </c>
    </row>
    <row r="69" spans="1:6" x14ac:dyDescent="0.25">
      <c r="A69" t="s">
        <v>656</v>
      </c>
      <c r="B69" t="s">
        <v>68</v>
      </c>
      <c r="C69">
        <v>83</v>
      </c>
      <c r="D69" s="1">
        <v>34945.31</v>
      </c>
      <c r="E69" s="1">
        <v>11277.43</v>
      </c>
      <c r="F69" s="1">
        <v>11786.47</v>
      </c>
    </row>
    <row r="70" spans="1:6" x14ac:dyDescent="0.25">
      <c r="A70" t="s">
        <v>657</v>
      </c>
      <c r="B70" t="s">
        <v>69</v>
      </c>
      <c r="C70">
        <v>20</v>
      </c>
      <c r="D70" s="1">
        <v>8420.56</v>
      </c>
      <c r="E70" s="1">
        <v>2717.45</v>
      </c>
      <c r="F70" s="1">
        <v>2840.12</v>
      </c>
    </row>
    <row r="71" spans="1:6" x14ac:dyDescent="0.25">
      <c r="A71" t="s">
        <v>658</v>
      </c>
      <c r="B71" t="s">
        <v>70</v>
      </c>
      <c r="C71">
        <v>36</v>
      </c>
      <c r="D71" s="1">
        <v>15157</v>
      </c>
      <c r="E71" s="1">
        <v>4891.42</v>
      </c>
      <c r="F71" s="1">
        <v>5112.2</v>
      </c>
    </row>
    <row r="72" spans="1:6" x14ac:dyDescent="0.25">
      <c r="A72" t="s">
        <v>659</v>
      </c>
      <c r="B72" t="s">
        <v>71</v>
      </c>
      <c r="C72">
        <v>111</v>
      </c>
      <c r="D72" s="1">
        <v>44960.69</v>
      </c>
      <c r="E72" s="1">
        <v>14509.57</v>
      </c>
      <c r="F72" s="1">
        <v>15164.49</v>
      </c>
    </row>
    <row r="73" spans="1:6" x14ac:dyDescent="0.25">
      <c r="A73" t="s">
        <v>660</v>
      </c>
      <c r="B73" t="s">
        <v>72</v>
      </c>
      <c r="C73">
        <v>181</v>
      </c>
      <c r="D73" s="1">
        <v>76206.039999999994</v>
      </c>
      <c r="E73" s="1">
        <v>24592.959999999999</v>
      </c>
      <c r="F73" s="1">
        <v>25703.03</v>
      </c>
    </row>
    <row r="74" spans="1:6" x14ac:dyDescent="0.25">
      <c r="A74" t="s">
        <v>661</v>
      </c>
      <c r="B74" t="s">
        <v>73</v>
      </c>
      <c r="C74">
        <v>17</v>
      </c>
      <c r="D74" s="1">
        <v>4134.29</v>
      </c>
      <c r="E74" s="1">
        <v>1334.2</v>
      </c>
      <c r="F74" s="1">
        <v>1394.43</v>
      </c>
    </row>
    <row r="75" spans="1:6" x14ac:dyDescent="0.25">
      <c r="A75" t="s">
        <v>662</v>
      </c>
      <c r="B75" t="s">
        <v>74</v>
      </c>
      <c r="C75">
        <v>7</v>
      </c>
      <c r="D75" s="1">
        <v>2947.19</v>
      </c>
      <c r="E75" s="1">
        <v>951.11</v>
      </c>
      <c r="F75" s="1">
        <v>994.04</v>
      </c>
    </row>
    <row r="76" spans="1:6" x14ac:dyDescent="0.25">
      <c r="A76" t="s">
        <v>663</v>
      </c>
      <c r="B76" t="s">
        <v>75</v>
      </c>
      <c r="C76">
        <v>32</v>
      </c>
      <c r="D76" s="1">
        <v>13472.89</v>
      </c>
      <c r="E76" s="1">
        <v>4347.92</v>
      </c>
      <c r="F76" s="1">
        <v>4544.1899999999996</v>
      </c>
    </row>
    <row r="77" spans="1:6" x14ac:dyDescent="0.25">
      <c r="A77" t="s">
        <v>664</v>
      </c>
      <c r="B77" t="s">
        <v>76</v>
      </c>
      <c r="C77">
        <v>47</v>
      </c>
      <c r="D77" s="1">
        <v>19788.310000000001</v>
      </c>
      <c r="E77" s="1">
        <v>6386.02</v>
      </c>
      <c r="F77" s="1">
        <v>6674.26</v>
      </c>
    </row>
    <row r="78" spans="1:6" x14ac:dyDescent="0.25">
      <c r="A78" t="s">
        <v>665</v>
      </c>
      <c r="B78" t="s">
        <v>77</v>
      </c>
      <c r="C78">
        <v>42</v>
      </c>
      <c r="D78" s="1">
        <v>17683.169999999998</v>
      </c>
      <c r="E78" s="1">
        <v>5706.65</v>
      </c>
      <c r="F78" s="1">
        <v>5964.24</v>
      </c>
    </row>
    <row r="79" spans="1:6" x14ac:dyDescent="0.25">
      <c r="A79" t="s">
        <v>666</v>
      </c>
      <c r="B79" t="s">
        <v>78</v>
      </c>
      <c r="C79">
        <v>42</v>
      </c>
      <c r="D79" s="1">
        <v>16696.43</v>
      </c>
      <c r="E79" s="1">
        <v>5388.22</v>
      </c>
      <c r="F79" s="1">
        <v>5631.42</v>
      </c>
    </row>
    <row r="80" spans="1:6" x14ac:dyDescent="0.25">
      <c r="A80" t="s">
        <v>667</v>
      </c>
      <c r="B80" t="s">
        <v>79</v>
      </c>
      <c r="C80">
        <v>17</v>
      </c>
      <c r="D80" s="1">
        <v>7157.47</v>
      </c>
      <c r="E80" s="1">
        <v>2309.84</v>
      </c>
      <c r="F80" s="1">
        <v>2414.09</v>
      </c>
    </row>
    <row r="81" spans="1:6" x14ac:dyDescent="0.25">
      <c r="A81" t="s">
        <v>668</v>
      </c>
      <c r="B81" t="s">
        <v>80</v>
      </c>
      <c r="C81">
        <v>14</v>
      </c>
      <c r="D81" s="1">
        <v>5894.39</v>
      </c>
      <c r="E81" s="1">
        <v>1902.22</v>
      </c>
      <c r="F81" s="1">
        <v>1988.08</v>
      </c>
    </row>
    <row r="82" spans="1:6" x14ac:dyDescent="0.25">
      <c r="A82" t="s">
        <v>669</v>
      </c>
      <c r="B82" t="s">
        <v>81</v>
      </c>
      <c r="C82">
        <v>30</v>
      </c>
      <c r="D82" s="1">
        <v>12630.84</v>
      </c>
      <c r="E82" s="1">
        <v>4076.18</v>
      </c>
      <c r="F82" s="1">
        <v>4260.17</v>
      </c>
    </row>
    <row r="83" spans="1:6" x14ac:dyDescent="0.25">
      <c r="A83" t="s">
        <v>670</v>
      </c>
      <c r="B83" t="s">
        <v>82</v>
      </c>
      <c r="C83">
        <v>47</v>
      </c>
      <c r="D83" s="1">
        <v>19788.310000000001</v>
      </c>
      <c r="E83" s="1">
        <v>6386.02</v>
      </c>
      <c r="F83" s="1">
        <v>6674.26</v>
      </c>
    </row>
    <row r="84" spans="1:6" x14ac:dyDescent="0.25">
      <c r="A84" t="s">
        <v>671</v>
      </c>
      <c r="B84" t="s">
        <v>83</v>
      </c>
      <c r="C84">
        <v>13</v>
      </c>
      <c r="D84" s="1">
        <v>5473.36</v>
      </c>
      <c r="E84" s="1">
        <v>1766.34</v>
      </c>
      <c r="F84" s="1">
        <v>1846.08</v>
      </c>
    </row>
    <row r="85" spans="1:6" x14ac:dyDescent="0.25">
      <c r="A85" t="s">
        <v>672</v>
      </c>
      <c r="B85" t="s">
        <v>84</v>
      </c>
      <c r="C85">
        <v>43</v>
      </c>
      <c r="D85" s="1">
        <v>18104.2</v>
      </c>
      <c r="E85" s="1">
        <v>5842.52</v>
      </c>
      <c r="F85" s="1">
        <v>6106.25</v>
      </c>
    </row>
    <row r="86" spans="1:6" x14ac:dyDescent="0.25">
      <c r="A86" t="s">
        <v>673</v>
      </c>
      <c r="B86" t="s">
        <v>85</v>
      </c>
      <c r="C86">
        <v>22</v>
      </c>
      <c r="D86" s="1">
        <v>9262.61</v>
      </c>
      <c r="E86" s="1">
        <v>2989.2</v>
      </c>
      <c r="F86" s="1">
        <v>3124.12</v>
      </c>
    </row>
    <row r="87" spans="1:6" x14ac:dyDescent="0.25">
      <c r="A87" t="s">
        <v>674</v>
      </c>
      <c r="B87" t="s">
        <v>87</v>
      </c>
      <c r="C87">
        <v>37</v>
      </c>
      <c r="D87" s="1">
        <v>15578.03</v>
      </c>
      <c r="E87" s="1">
        <v>5027.29</v>
      </c>
      <c r="F87" s="1">
        <v>5254.21</v>
      </c>
    </row>
    <row r="88" spans="1:6" x14ac:dyDescent="0.25">
      <c r="A88" t="s">
        <v>675</v>
      </c>
      <c r="B88" t="s">
        <v>67</v>
      </c>
      <c r="C88">
        <v>62</v>
      </c>
      <c r="D88" s="1">
        <v>26103.73</v>
      </c>
      <c r="E88" s="1">
        <v>8424.11</v>
      </c>
      <c r="F88" s="1">
        <v>8804.35</v>
      </c>
    </row>
    <row r="89" spans="1:6" x14ac:dyDescent="0.25">
      <c r="A89" t="s">
        <v>676</v>
      </c>
      <c r="B89" t="s">
        <v>29</v>
      </c>
      <c r="C89">
        <v>128</v>
      </c>
      <c r="D89" s="1">
        <v>51209.54</v>
      </c>
      <c r="E89" s="1">
        <v>16526.169999999998</v>
      </c>
      <c r="F89" s="1">
        <v>17272.13</v>
      </c>
    </row>
    <row r="90" spans="1:6" x14ac:dyDescent="0.25">
      <c r="A90" t="s">
        <v>677</v>
      </c>
      <c r="B90" t="s">
        <v>88</v>
      </c>
      <c r="C90">
        <v>503</v>
      </c>
      <c r="D90" s="1">
        <v>211777</v>
      </c>
      <c r="E90" s="1">
        <v>68343.960000000006</v>
      </c>
      <c r="F90" s="1">
        <v>71428.86</v>
      </c>
    </row>
    <row r="91" spans="1:6" x14ac:dyDescent="0.25">
      <c r="A91" t="s">
        <v>678</v>
      </c>
      <c r="B91" t="s">
        <v>89</v>
      </c>
      <c r="C91">
        <v>254</v>
      </c>
      <c r="D91" s="1">
        <v>106941.07</v>
      </c>
      <c r="E91" s="1">
        <v>34511.660000000003</v>
      </c>
      <c r="F91" s="1">
        <v>36069.449999999997</v>
      </c>
    </row>
    <row r="92" spans="1:6" x14ac:dyDescent="0.25">
      <c r="A92" t="s">
        <v>679</v>
      </c>
      <c r="B92" t="s">
        <v>90</v>
      </c>
      <c r="C92">
        <v>572</v>
      </c>
      <c r="D92" s="1">
        <v>240827.92</v>
      </c>
      <c r="E92" s="1">
        <v>77719.179999999993</v>
      </c>
      <c r="F92" s="1">
        <v>81227.25</v>
      </c>
    </row>
    <row r="93" spans="1:6" x14ac:dyDescent="0.25">
      <c r="A93" t="s">
        <v>680</v>
      </c>
      <c r="B93" t="s">
        <v>91</v>
      </c>
      <c r="C93">
        <v>797</v>
      </c>
      <c r="D93" s="1">
        <v>335559.18</v>
      </c>
      <c r="E93" s="1">
        <v>108290.53</v>
      </c>
      <c r="F93" s="1">
        <v>113178.53</v>
      </c>
    </row>
    <row r="94" spans="1:6" x14ac:dyDescent="0.25">
      <c r="A94" t="s">
        <v>681</v>
      </c>
      <c r="B94" t="s">
        <v>92</v>
      </c>
      <c r="C94">
        <v>621</v>
      </c>
      <c r="D94" s="1">
        <v>261458.29</v>
      </c>
      <c r="E94" s="1">
        <v>84376.94</v>
      </c>
      <c r="F94" s="1">
        <v>88185.53</v>
      </c>
    </row>
    <row r="95" spans="1:6" x14ac:dyDescent="0.25">
      <c r="A95" t="s">
        <v>682</v>
      </c>
      <c r="B95" t="s">
        <v>93</v>
      </c>
      <c r="C95">
        <v>323</v>
      </c>
      <c r="D95" s="1">
        <v>135991.99</v>
      </c>
      <c r="E95" s="1">
        <v>43886.879999999997</v>
      </c>
      <c r="F95" s="1">
        <v>45867.83</v>
      </c>
    </row>
    <row r="96" spans="1:6" x14ac:dyDescent="0.25">
      <c r="A96" t="s">
        <v>683</v>
      </c>
      <c r="B96" t="s">
        <v>94</v>
      </c>
      <c r="C96">
        <v>296</v>
      </c>
      <c r="D96" s="1">
        <v>124624.24</v>
      </c>
      <c r="E96" s="1">
        <v>40218.32</v>
      </c>
      <c r="F96" s="1">
        <v>42033.68</v>
      </c>
    </row>
    <row r="97" spans="1:6" x14ac:dyDescent="0.25">
      <c r="A97" t="s">
        <v>684</v>
      </c>
      <c r="B97" t="s">
        <v>95</v>
      </c>
      <c r="C97">
        <v>163</v>
      </c>
      <c r="D97" s="1">
        <v>68627.539999999994</v>
      </c>
      <c r="E97" s="1">
        <v>22147.25</v>
      </c>
      <c r="F97" s="1">
        <v>23146.93</v>
      </c>
    </row>
    <row r="98" spans="1:6" x14ac:dyDescent="0.25">
      <c r="A98" t="s">
        <v>685</v>
      </c>
      <c r="B98" t="s">
        <v>96</v>
      </c>
      <c r="C98">
        <v>716</v>
      </c>
      <c r="D98" s="1">
        <v>301455.93</v>
      </c>
      <c r="E98" s="1">
        <v>97284.84</v>
      </c>
      <c r="F98" s="1">
        <v>101676.07</v>
      </c>
    </row>
    <row r="99" spans="1:6" x14ac:dyDescent="0.25">
      <c r="A99" t="s">
        <v>686</v>
      </c>
      <c r="B99" t="s">
        <v>97</v>
      </c>
      <c r="C99">
        <v>424</v>
      </c>
      <c r="D99" s="1">
        <v>178515.8</v>
      </c>
      <c r="E99" s="1">
        <v>57610.02</v>
      </c>
      <c r="F99" s="1">
        <v>60210.41</v>
      </c>
    </row>
    <row r="100" spans="1:6" x14ac:dyDescent="0.25">
      <c r="A100" t="s">
        <v>687</v>
      </c>
      <c r="B100" t="s">
        <v>98</v>
      </c>
      <c r="C100">
        <v>98</v>
      </c>
      <c r="D100" s="1">
        <v>41260.730000000003</v>
      </c>
      <c r="E100" s="1">
        <v>13315.52</v>
      </c>
      <c r="F100" s="1">
        <v>13916.56</v>
      </c>
    </row>
    <row r="101" spans="1:6" x14ac:dyDescent="0.25">
      <c r="A101" t="s">
        <v>688</v>
      </c>
      <c r="B101" t="s">
        <v>99</v>
      </c>
      <c r="C101">
        <v>881</v>
      </c>
      <c r="D101" s="1">
        <v>370925.52</v>
      </c>
      <c r="E101" s="1">
        <v>119703.84</v>
      </c>
      <c r="F101" s="1">
        <v>125107</v>
      </c>
    </row>
    <row r="102" spans="1:6" x14ac:dyDescent="0.25">
      <c r="A102" t="s">
        <v>689</v>
      </c>
      <c r="B102" t="s">
        <v>100</v>
      </c>
      <c r="C102">
        <v>428</v>
      </c>
      <c r="D102" s="1">
        <v>180199.91</v>
      </c>
      <c r="E102" s="1">
        <v>58153.51</v>
      </c>
      <c r="F102" s="1">
        <v>60778.43</v>
      </c>
    </row>
    <row r="103" spans="1:6" x14ac:dyDescent="0.25">
      <c r="A103" t="s">
        <v>690</v>
      </c>
      <c r="B103" t="s">
        <v>101</v>
      </c>
      <c r="C103">
        <v>352</v>
      </c>
      <c r="D103" s="1">
        <v>148201.79999999999</v>
      </c>
      <c r="E103" s="1">
        <v>47827.19</v>
      </c>
      <c r="F103" s="1">
        <v>49986</v>
      </c>
    </row>
    <row r="104" spans="1:6" x14ac:dyDescent="0.25">
      <c r="A104" t="s">
        <v>691</v>
      </c>
      <c r="B104" t="s">
        <v>102</v>
      </c>
      <c r="C104">
        <v>472</v>
      </c>
      <c r="D104" s="1">
        <v>188934.11</v>
      </c>
      <c r="E104" s="1">
        <v>60972.18</v>
      </c>
      <c r="F104" s="1">
        <v>63724.33</v>
      </c>
    </row>
    <row r="105" spans="1:6" x14ac:dyDescent="0.25">
      <c r="A105" t="s">
        <v>692</v>
      </c>
      <c r="B105" t="s">
        <v>103</v>
      </c>
      <c r="C105">
        <v>735</v>
      </c>
      <c r="D105" s="1">
        <v>309455.46000000002</v>
      </c>
      <c r="E105" s="1">
        <v>99866.43</v>
      </c>
      <c r="F105" s="1">
        <v>104374.17</v>
      </c>
    </row>
    <row r="106" spans="1:6" x14ac:dyDescent="0.25">
      <c r="A106" t="s">
        <v>693</v>
      </c>
      <c r="B106" t="s">
        <v>104</v>
      </c>
      <c r="C106">
        <v>515</v>
      </c>
      <c r="D106" s="1">
        <v>216829.34</v>
      </c>
      <c r="E106" s="1">
        <v>69974.429999999993</v>
      </c>
      <c r="F106" s="1">
        <v>73132.929999999993</v>
      </c>
    </row>
    <row r="107" spans="1:6" x14ac:dyDescent="0.25">
      <c r="A107" t="s">
        <v>694</v>
      </c>
      <c r="B107" t="s">
        <v>104</v>
      </c>
      <c r="C107">
        <v>212</v>
      </c>
      <c r="D107" s="1">
        <v>89257.9</v>
      </c>
      <c r="E107" s="1">
        <v>28805.01</v>
      </c>
      <c r="F107" s="1">
        <v>30105.200000000001</v>
      </c>
    </row>
    <row r="108" spans="1:6" x14ac:dyDescent="0.25">
      <c r="A108" t="s">
        <v>695</v>
      </c>
      <c r="B108" t="s">
        <v>105</v>
      </c>
      <c r="C108">
        <v>319</v>
      </c>
      <c r="D108" s="1">
        <v>134307.88</v>
      </c>
      <c r="E108" s="1">
        <v>43343.39</v>
      </c>
      <c r="F108" s="1">
        <v>45299.81</v>
      </c>
    </row>
    <row r="109" spans="1:6" x14ac:dyDescent="0.25">
      <c r="A109" t="s">
        <v>696</v>
      </c>
      <c r="B109" t="s">
        <v>105</v>
      </c>
      <c r="C109">
        <v>554</v>
      </c>
      <c r="D109" s="1">
        <v>233249.42</v>
      </c>
      <c r="E109" s="1">
        <v>75273.47</v>
      </c>
      <c r="F109" s="1">
        <v>78671.149999999994</v>
      </c>
    </row>
    <row r="110" spans="1:6" x14ac:dyDescent="0.25">
      <c r="A110" t="s">
        <v>697</v>
      </c>
      <c r="B110" t="s">
        <v>106</v>
      </c>
      <c r="C110">
        <v>271</v>
      </c>
      <c r="D110" s="1">
        <v>114098.54</v>
      </c>
      <c r="E110" s="1">
        <v>36821.5</v>
      </c>
      <c r="F110" s="1">
        <v>38483.54</v>
      </c>
    </row>
    <row r="111" spans="1:6" x14ac:dyDescent="0.25">
      <c r="A111" t="s">
        <v>698</v>
      </c>
      <c r="B111" t="s">
        <v>107</v>
      </c>
      <c r="C111">
        <v>694</v>
      </c>
      <c r="D111" s="1">
        <v>292193.32</v>
      </c>
      <c r="E111" s="1">
        <v>94295.65</v>
      </c>
      <c r="F111" s="1">
        <v>98551.94</v>
      </c>
    </row>
    <row r="112" spans="1:6" x14ac:dyDescent="0.25">
      <c r="A112" t="s">
        <v>699</v>
      </c>
      <c r="B112" t="s">
        <v>108</v>
      </c>
      <c r="C112">
        <v>688</v>
      </c>
      <c r="D112" s="1">
        <v>289667.15000000002</v>
      </c>
      <c r="E112" s="1">
        <v>93480.41</v>
      </c>
      <c r="F112" s="1">
        <v>97699.91</v>
      </c>
    </row>
    <row r="113" spans="1:6" x14ac:dyDescent="0.25">
      <c r="A113" t="s">
        <v>700</v>
      </c>
      <c r="B113" t="s">
        <v>109</v>
      </c>
      <c r="C113">
        <v>844</v>
      </c>
      <c r="D113" s="1">
        <v>355347.49</v>
      </c>
      <c r="E113" s="1">
        <v>114676.55</v>
      </c>
      <c r="F113" s="1">
        <v>119852.79</v>
      </c>
    </row>
    <row r="114" spans="1:6" x14ac:dyDescent="0.25">
      <c r="A114" t="s">
        <v>701</v>
      </c>
      <c r="B114" t="s">
        <v>110</v>
      </c>
      <c r="C114">
        <v>1069</v>
      </c>
      <c r="D114" s="1">
        <v>450078.76</v>
      </c>
      <c r="E114" s="1">
        <v>145247.91</v>
      </c>
      <c r="F114" s="1">
        <v>151804.07</v>
      </c>
    </row>
    <row r="115" spans="1:6" x14ac:dyDescent="0.25">
      <c r="A115" t="s">
        <v>702</v>
      </c>
      <c r="B115" t="s">
        <v>111</v>
      </c>
      <c r="C115">
        <v>504</v>
      </c>
      <c r="D115" s="1">
        <v>212198.03</v>
      </c>
      <c r="E115" s="1">
        <v>68479.83</v>
      </c>
      <c r="F115" s="1">
        <v>71570.87</v>
      </c>
    </row>
    <row r="116" spans="1:6" x14ac:dyDescent="0.25">
      <c r="A116" t="s">
        <v>703</v>
      </c>
      <c r="B116" t="s">
        <v>112</v>
      </c>
      <c r="C116">
        <v>429</v>
      </c>
      <c r="D116" s="1">
        <v>180620.94</v>
      </c>
      <c r="E116" s="1">
        <v>58289.39</v>
      </c>
      <c r="F116" s="1">
        <v>60920.43</v>
      </c>
    </row>
    <row r="117" spans="1:6" x14ac:dyDescent="0.25">
      <c r="A117" t="s">
        <v>704</v>
      </c>
      <c r="B117" t="s">
        <v>113</v>
      </c>
      <c r="C117">
        <v>724</v>
      </c>
      <c r="D117" s="1">
        <v>304824.15000000002</v>
      </c>
      <c r="E117" s="1">
        <v>98371.83</v>
      </c>
      <c r="F117" s="1">
        <v>102812.11</v>
      </c>
    </row>
    <row r="118" spans="1:6" x14ac:dyDescent="0.25">
      <c r="A118" t="s">
        <v>705</v>
      </c>
      <c r="B118" t="s">
        <v>114</v>
      </c>
      <c r="C118">
        <v>417</v>
      </c>
      <c r="D118" s="1">
        <v>175568.61</v>
      </c>
      <c r="E118" s="1">
        <v>56658.91</v>
      </c>
      <c r="F118" s="1">
        <v>59216.37</v>
      </c>
    </row>
    <row r="119" spans="1:6" x14ac:dyDescent="0.25">
      <c r="A119" t="s">
        <v>706</v>
      </c>
      <c r="B119" t="s">
        <v>115</v>
      </c>
      <c r="C119">
        <v>509</v>
      </c>
      <c r="D119" s="1">
        <v>214303.17</v>
      </c>
      <c r="E119" s="1">
        <v>69159.199999999997</v>
      </c>
      <c r="F119" s="1">
        <v>72280.89</v>
      </c>
    </row>
    <row r="120" spans="1:6" x14ac:dyDescent="0.25">
      <c r="A120" t="s">
        <v>707</v>
      </c>
      <c r="B120" t="s">
        <v>116</v>
      </c>
      <c r="C120">
        <v>9</v>
      </c>
      <c r="D120" s="1">
        <v>3789.25</v>
      </c>
      <c r="E120" s="1">
        <v>1222.8499999999999</v>
      </c>
      <c r="F120" s="1">
        <v>1278.06</v>
      </c>
    </row>
    <row r="121" spans="1:6" x14ac:dyDescent="0.25">
      <c r="A121" t="s">
        <v>708</v>
      </c>
      <c r="B121" t="s">
        <v>117</v>
      </c>
      <c r="C121">
        <v>552</v>
      </c>
      <c r="D121" s="1">
        <v>232407.37</v>
      </c>
      <c r="E121" s="1">
        <v>75001.72</v>
      </c>
      <c r="F121" s="1">
        <v>78387.14</v>
      </c>
    </row>
    <row r="122" spans="1:6" x14ac:dyDescent="0.25">
      <c r="A122" t="s">
        <v>709</v>
      </c>
      <c r="B122" t="s">
        <v>118</v>
      </c>
      <c r="C122">
        <v>162</v>
      </c>
      <c r="D122" s="1">
        <v>62121.37</v>
      </c>
      <c r="E122" s="1">
        <v>20047.599999999999</v>
      </c>
      <c r="F122" s="1">
        <v>20952.5</v>
      </c>
    </row>
    <row r="123" spans="1:6" x14ac:dyDescent="0.25">
      <c r="A123" t="s">
        <v>710</v>
      </c>
      <c r="B123" t="s">
        <v>119</v>
      </c>
      <c r="C123">
        <v>690</v>
      </c>
      <c r="D123" s="1">
        <v>290509.21000000002</v>
      </c>
      <c r="E123" s="1">
        <v>93752.16</v>
      </c>
      <c r="F123" s="1">
        <v>97983.92</v>
      </c>
    </row>
    <row r="124" spans="1:6" x14ac:dyDescent="0.25">
      <c r="A124" t="s">
        <v>711</v>
      </c>
      <c r="B124" t="s">
        <v>120</v>
      </c>
      <c r="C124">
        <v>532</v>
      </c>
      <c r="D124" s="1">
        <v>223986.81</v>
      </c>
      <c r="E124" s="1">
        <v>72284.27</v>
      </c>
      <c r="F124" s="1">
        <v>75547.02</v>
      </c>
    </row>
    <row r="125" spans="1:6" x14ac:dyDescent="0.25">
      <c r="A125" t="s">
        <v>712</v>
      </c>
      <c r="B125" t="s">
        <v>121</v>
      </c>
      <c r="C125">
        <v>599</v>
      </c>
      <c r="D125" s="1">
        <v>252195.67</v>
      </c>
      <c r="E125" s="1">
        <v>81387.740000000005</v>
      </c>
      <c r="F125" s="1">
        <v>85061.4</v>
      </c>
    </row>
    <row r="126" spans="1:6" x14ac:dyDescent="0.25">
      <c r="A126" t="s">
        <v>713</v>
      </c>
      <c r="B126" t="s">
        <v>122</v>
      </c>
      <c r="C126">
        <v>163</v>
      </c>
      <c r="D126" s="1">
        <v>68627.539999999994</v>
      </c>
      <c r="E126" s="1">
        <v>22147.25</v>
      </c>
      <c r="F126" s="1">
        <v>23146.93</v>
      </c>
    </row>
    <row r="127" spans="1:6" x14ac:dyDescent="0.25">
      <c r="A127" t="s">
        <v>714</v>
      </c>
      <c r="B127" t="s">
        <v>123</v>
      </c>
      <c r="C127">
        <v>159</v>
      </c>
      <c r="D127" s="1">
        <v>66943.429999999993</v>
      </c>
      <c r="E127" s="1">
        <v>21603.759999999998</v>
      </c>
      <c r="F127" s="1">
        <v>22578.9</v>
      </c>
    </row>
    <row r="128" spans="1:6" x14ac:dyDescent="0.25">
      <c r="A128" t="s">
        <v>715</v>
      </c>
      <c r="B128" t="s">
        <v>124</v>
      </c>
      <c r="C128">
        <v>316</v>
      </c>
      <c r="D128" s="1">
        <v>133044.79999999999</v>
      </c>
      <c r="E128" s="1">
        <v>42935.77</v>
      </c>
      <c r="F128" s="1">
        <v>44873.8</v>
      </c>
    </row>
    <row r="129" spans="1:6" x14ac:dyDescent="0.25">
      <c r="A129" t="s">
        <v>716</v>
      </c>
      <c r="B129" t="s">
        <v>125</v>
      </c>
      <c r="C129">
        <v>550</v>
      </c>
      <c r="D129" s="1">
        <v>231565.31</v>
      </c>
      <c r="E129" s="1">
        <v>74729.98</v>
      </c>
      <c r="F129" s="1">
        <v>78103.12</v>
      </c>
    </row>
    <row r="130" spans="1:6" x14ac:dyDescent="0.25">
      <c r="A130" t="s">
        <v>717</v>
      </c>
      <c r="B130" t="s">
        <v>126</v>
      </c>
      <c r="C130">
        <v>254</v>
      </c>
      <c r="D130" s="1">
        <v>106941.07</v>
      </c>
      <c r="E130" s="1">
        <v>34511.660000000003</v>
      </c>
      <c r="F130" s="1">
        <v>36069.449999999997</v>
      </c>
    </row>
    <row r="131" spans="1:6" x14ac:dyDescent="0.25">
      <c r="A131" t="s">
        <v>718</v>
      </c>
      <c r="B131" t="s">
        <v>127</v>
      </c>
      <c r="C131">
        <v>334</v>
      </c>
      <c r="D131" s="1">
        <v>129229.95</v>
      </c>
      <c r="E131" s="1">
        <v>41704.660000000003</v>
      </c>
      <c r="F131" s="1">
        <v>43587.11</v>
      </c>
    </row>
    <row r="132" spans="1:6" x14ac:dyDescent="0.25">
      <c r="A132" t="s">
        <v>719</v>
      </c>
      <c r="B132" t="s">
        <v>128</v>
      </c>
      <c r="C132">
        <v>500</v>
      </c>
      <c r="D132" s="1">
        <v>210513.92000000001</v>
      </c>
      <c r="E132" s="1">
        <v>67936.34</v>
      </c>
      <c r="F132" s="1">
        <v>71002.850000000006</v>
      </c>
    </row>
    <row r="133" spans="1:6" x14ac:dyDescent="0.25">
      <c r="A133" t="s">
        <v>720</v>
      </c>
      <c r="B133" t="s">
        <v>129</v>
      </c>
      <c r="C133">
        <v>701</v>
      </c>
      <c r="D133" s="1">
        <v>295140.51</v>
      </c>
      <c r="E133" s="1">
        <v>95246.75</v>
      </c>
      <c r="F133" s="1">
        <v>99545.99</v>
      </c>
    </row>
    <row r="134" spans="1:6" x14ac:dyDescent="0.25">
      <c r="A134" t="s">
        <v>721</v>
      </c>
      <c r="B134" t="s">
        <v>130</v>
      </c>
      <c r="C134">
        <v>355</v>
      </c>
      <c r="D134" s="1">
        <v>149464.88</v>
      </c>
      <c r="E134" s="1">
        <v>48234.81</v>
      </c>
      <c r="F134" s="1">
        <v>50412.01</v>
      </c>
    </row>
    <row r="135" spans="1:6" x14ac:dyDescent="0.25">
      <c r="A135" t="s">
        <v>722</v>
      </c>
      <c r="B135" t="s">
        <v>131</v>
      </c>
      <c r="C135">
        <v>558</v>
      </c>
      <c r="D135" s="1">
        <v>234933.53</v>
      </c>
      <c r="E135" s="1">
        <v>75816.960000000006</v>
      </c>
      <c r="F135" s="1">
        <v>79239.17</v>
      </c>
    </row>
    <row r="136" spans="1:6" x14ac:dyDescent="0.25">
      <c r="A136" t="s">
        <v>723</v>
      </c>
      <c r="B136" t="s">
        <v>132</v>
      </c>
      <c r="C136">
        <v>501</v>
      </c>
      <c r="D136" s="1">
        <v>210934.95</v>
      </c>
      <c r="E136" s="1">
        <v>68072.22</v>
      </c>
      <c r="F136" s="1">
        <v>71144.850000000006</v>
      </c>
    </row>
    <row r="137" spans="1:6" x14ac:dyDescent="0.25">
      <c r="A137" t="s">
        <v>724</v>
      </c>
      <c r="B137" t="s">
        <v>133</v>
      </c>
      <c r="C137">
        <v>861</v>
      </c>
      <c r="D137" s="1">
        <v>362504.97</v>
      </c>
      <c r="E137" s="1">
        <v>116986.39</v>
      </c>
      <c r="F137" s="1">
        <v>122266.89</v>
      </c>
    </row>
    <row r="138" spans="1:6" x14ac:dyDescent="0.25">
      <c r="A138" t="s">
        <v>725</v>
      </c>
      <c r="B138" t="s">
        <v>134</v>
      </c>
      <c r="C138">
        <v>709</v>
      </c>
      <c r="D138" s="1">
        <v>298508.74</v>
      </c>
      <c r="E138" s="1">
        <v>96333.74</v>
      </c>
      <c r="F138" s="1">
        <v>100682.03</v>
      </c>
    </row>
    <row r="139" spans="1:6" x14ac:dyDescent="0.25">
      <c r="A139" t="s">
        <v>726</v>
      </c>
      <c r="B139" t="s">
        <v>135</v>
      </c>
      <c r="C139">
        <v>588</v>
      </c>
      <c r="D139" s="1">
        <v>247564.37</v>
      </c>
      <c r="E139" s="1">
        <v>79893.14</v>
      </c>
      <c r="F139" s="1">
        <v>83499.34</v>
      </c>
    </row>
    <row r="140" spans="1:6" x14ac:dyDescent="0.25">
      <c r="A140" t="s">
        <v>727</v>
      </c>
      <c r="B140" t="s">
        <v>136</v>
      </c>
      <c r="C140">
        <v>207</v>
      </c>
      <c r="D140" s="1">
        <v>87152.76</v>
      </c>
      <c r="E140" s="1">
        <v>28125.65</v>
      </c>
      <c r="F140" s="1">
        <v>29395.17</v>
      </c>
    </row>
    <row r="141" spans="1:6" x14ac:dyDescent="0.25">
      <c r="A141" t="s">
        <v>728</v>
      </c>
      <c r="B141" t="s">
        <v>137</v>
      </c>
      <c r="C141">
        <v>144</v>
      </c>
      <c r="D141" s="1">
        <v>60628.01</v>
      </c>
      <c r="E141" s="1">
        <v>19565.669999999998</v>
      </c>
      <c r="F141" s="1">
        <v>20448.82</v>
      </c>
    </row>
    <row r="142" spans="1:6" x14ac:dyDescent="0.25">
      <c r="A142" t="s">
        <v>729</v>
      </c>
      <c r="B142" t="s">
        <v>138</v>
      </c>
      <c r="C142">
        <v>727</v>
      </c>
      <c r="D142" s="1">
        <v>306087.24</v>
      </c>
      <c r="E142" s="1">
        <v>98779.44</v>
      </c>
      <c r="F142" s="1">
        <v>103238.14</v>
      </c>
    </row>
    <row r="143" spans="1:6" x14ac:dyDescent="0.25">
      <c r="A143" t="s">
        <v>730</v>
      </c>
      <c r="B143" t="s">
        <v>139</v>
      </c>
      <c r="C143">
        <v>593</v>
      </c>
      <c r="D143" s="1">
        <v>249669.51</v>
      </c>
      <c r="E143" s="1">
        <v>80572.509999999995</v>
      </c>
      <c r="F143" s="1">
        <v>84209.37</v>
      </c>
    </row>
    <row r="144" spans="1:6" x14ac:dyDescent="0.25">
      <c r="A144" t="s">
        <v>731</v>
      </c>
      <c r="B144" t="s">
        <v>140</v>
      </c>
      <c r="C144">
        <v>742</v>
      </c>
      <c r="D144" s="1">
        <v>312402.65000000002</v>
      </c>
      <c r="E144" s="1">
        <v>100817.54</v>
      </c>
      <c r="F144" s="1">
        <v>105368.21</v>
      </c>
    </row>
    <row r="145" spans="1:6" x14ac:dyDescent="0.25">
      <c r="A145" t="s">
        <v>732</v>
      </c>
      <c r="B145" t="s">
        <v>141</v>
      </c>
      <c r="C145">
        <v>343</v>
      </c>
      <c r="D145" s="1">
        <v>144412.54999999999</v>
      </c>
      <c r="E145" s="1">
        <v>46604.33</v>
      </c>
      <c r="F145" s="1">
        <v>48707.95</v>
      </c>
    </row>
    <row r="146" spans="1:6" x14ac:dyDescent="0.25">
      <c r="A146" t="s">
        <v>733</v>
      </c>
      <c r="B146" t="s">
        <v>142</v>
      </c>
      <c r="C146">
        <v>496</v>
      </c>
      <c r="D146" s="1">
        <v>208829.81</v>
      </c>
      <c r="E146" s="1">
        <v>67392.850000000006</v>
      </c>
      <c r="F146" s="1">
        <v>70434.820000000007</v>
      </c>
    </row>
    <row r="147" spans="1:6" x14ac:dyDescent="0.25">
      <c r="A147" t="s">
        <v>734</v>
      </c>
      <c r="B147" t="s">
        <v>143</v>
      </c>
      <c r="C147">
        <v>25</v>
      </c>
      <c r="D147" s="1">
        <v>5238.6400000000003</v>
      </c>
      <c r="E147" s="1">
        <v>1690.6</v>
      </c>
      <c r="F147" s="1">
        <v>1766.9</v>
      </c>
    </row>
    <row r="148" spans="1:6" x14ac:dyDescent="0.25">
      <c r="A148" t="s">
        <v>735</v>
      </c>
      <c r="B148" t="s">
        <v>144</v>
      </c>
      <c r="C148">
        <v>574</v>
      </c>
      <c r="D148" s="1">
        <v>241669.98</v>
      </c>
      <c r="E148" s="1">
        <v>77990.92</v>
      </c>
      <c r="F148" s="1">
        <v>81511.27</v>
      </c>
    </row>
    <row r="149" spans="1:6" x14ac:dyDescent="0.25">
      <c r="A149" t="s">
        <v>736</v>
      </c>
      <c r="B149" t="s">
        <v>145</v>
      </c>
      <c r="C149">
        <v>951</v>
      </c>
      <c r="D149" s="1">
        <v>400397.47</v>
      </c>
      <c r="E149" s="1">
        <v>129214.93</v>
      </c>
      <c r="F149" s="1">
        <v>135047.4</v>
      </c>
    </row>
    <row r="150" spans="1:6" x14ac:dyDescent="0.25">
      <c r="A150" t="s">
        <v>737</v>
      </c>
      <c r="B150" t="s">
        <v>146</v>
      </c>
      <c r="C150">
        <v>875</v>
      </c>
      <c r="D150" s="1">
        <v>368399.35999999999</v>
      </c>
      <c r="E150" s="1">
        <v>118888.61</v>
      </c>
      <c r="F150" s="1">
        <v>124254.97</v>
      </c>
    </row>
    <row r="151" spans="1:6" x14ac:dyDescent="0.25">
      <c r="A151" t="s">
        <v>738</v>
      </c>
      <c r="B151" t="s">
        <v>147</v>
      </c>
      <c r="C151">
        <v>647</v>
      </c>
      <c r="D151" s="1">
        <v>272405.01</v>
      </c>
      <c r="E151" s="1">
        <v>87909.63</v>
      </c>
      <c r="F151" s="1">
        <v>91877.68</v>
      </c>
    </row>
    <row r="152" spans="1:6" x14ac:dyDescent="0.25">
      <c r="A152" t="s">
        <v>739</v>
      </c>
      <c r="B152" t="s">
        <v>148</v>
      </c>
      <c r="C152">
        <v>320</v>
      </c>
      <c r="D152" s="1">
        <v>134728.91</v>
      </c>
      <c r="E152" s="1">
        <v>43479.26</v>
      </c>
      <c r="F152" s="1">
        <v>45441.82</v>
      </c>
    </row>
    <row r="153" spans="1:6" x14ac:dyDescent="0.25">
      <c r="A153" t="s">
        <v>740</v>
      </c>
      <c r="B153" t="s">
        <v>149</v>
      </c>
      <c r="C153">
        <v>1553</v>
      </c>
      <c r="D153" s="1">
        <v>653856.23</v>
      </c>
      <c r="E153" s="1">
        <v>211010.29</v>
      </c>
      <c r="F153" s="1">
        <v>220534.82</v>
      </c>
    </row>
    <row r="154" spans="1:6" x14ac:dyDescent="0.25">
      <c r="A154" t="s">
        <v>741</v>
      </c>
      <c r="B154" t="s">
        <v>150</v>
      </c>
      <c r="C154">
        <v>422</v>
      </c>
      <c r="D154" s="1">
        <v>177673.75</v>
      </c>
      <c r="E154" s="1">
        <v>57338.28</v>
      </c>
      <c r="F154" s="1">
        <v>59926.400000000001</v>
      </c>
    </row>
    <row r="155" spans="1:6" x14ac:dyDescent="0.25">
      <c r="A155" t="s">
        <v>742</v>
      </c>
      <c r="B155" t="s">
        <v>151</v>
      </c>
      <c r="C155">
        <v>603</v>
      </c>
      <c r="D155" s="1">
        <v>253879.78</v>
      </c>
      <c r="E155" s="1">
        <v>81931.23</v>
      </c>
      <c r="F155" s="1">
        <v>85629.42</v>
      </c>
    </row>
    <row r="156" spans="1:6" x14ac:dyDescent="0.25">
      <c r="A156" t="s">
        <v>743</v>
      </c>
      <c r="B156" t="s">
        <v>152</v>
      </c>
      <c r="C156">
        <v>455</v>
      </c>
      <c r="D156" s="1">
        <v>191567.67</v>
      </c>
      <c r="E156" s="1">
        <v>61822.07</v>
      </c>
      <c r="F156" s="1">
        <v>64612.59</v>
      </c>
    </row>
    <row r="157" spans="1:6" x14ac:dyDescent="0.25">
      <c r="A157" t="s">
        <v>744</v>
      </c>
      <c r="B157" t="s">
        <v>153</v>
      </c>
      <c r="C157">
        <v>470</v>
      </c>
      <c r="D157" s="1">
        <v>197883.08</v>
      </c>
      <c r="E157" s="1">
        <v>63860.160000000003</v>
      </c>
      <c r="F157" s="1">
        <v>66742.67</v>
      </c>
    </row>
    <row r="158" spans="1:6" x14ac:dyDescent="0.25">
      <c r="A158" t="s">
        <v>745</v>
      </c>
      <c r="B158" t="s">
        <v>154</v>
      </c>
      <c r="C158">
        <v>692</v>
      </c>
      <c r="D158" s="1">
        <v>291351.26</v>
      </c>
      <c r="E158" s="1">
        <v>94023.9</v>
      </c>
      <c r="F158" s="1">
        <v>98267.93</v>
      </c>
    </row>
    <row r="159" spans="1:6" x14ac:dyDescent="0.25">
      <c r="A159" t="s">
        <v>746</v>
      </c>
      <c r="B159" t="s">
        <v>155</v>
      </c>
      <c r="C159">
        <v>60</v>
      </c>
      <c r="D159" s="1">
        <v>25261.67</v>
      </c>
      <c r="E159" s="1">
        <v>8152.36</v>
      </c>
      <c r="F159" s="1">
        <v>8520.34</v>
      </c>
    </row>
    <row r="160" spans="1:6" x14ac:dyDescent="0.25">
      <c r="A160" t="s">
        <v>747</v>
      </c>
      <c r="B160" t="s">
        <v>156</v>
      </c>
      <c r="C160">
        <v>525</v>
      </c>
      <c r="D160" s="1">
        <v>221039.61</v>
      </c>
      <c r="E160" s="1">
        <v>71333.16</v>
      </c>
      <c r="F160" s="1">
        <v>74552.98</v>
      </c>
    </row>
    <row r="161" spans="1:6" x14ac:dyDescent="0.25">
      <c r="A161" t="s">
        <v>748</v>
      </c>
      <c r="B161" t="s">
        <v>157</v>
      </c>
      <c r="C161">
        <v>647</v>
      </c>
      <c r="D161" s="1">
        <v>268739.39</v>
      </c>
      <c r="E161" s="1">
        <v>86726.67</v>
      </c>
      <c r="F161" s="1">
        <v>90641.33</v>
      </c>
    </row>
    <row r="162" spans="1:6" x14ac:dyDescent="0.25">
      <c r="A162" t="s">
        <v>749</v>
      </c>
      <c r="B162" t="s">
        <v>158</v>
      </c>
      <c r="C162">
        <v>203</v>
      </c>
      <c r="D162" s="1">
        <v>85468.65</v>
      </c>
      <c r="E162" s="1">
        <v>27582.16</v>
      </c>
      <c r="F162" s="1">
        <v>28827.15</v>
      </c>
    </row>
    <row r="163" spans="1:6" x14ac:dyDescent="0.25">
      <c r="A163" t="s">
        <v>750</v>
      </c>
      <c r="B163" t="s">
        <v>159</v>
      </c>
      <c r="C163">
        <v>73</v>
      </c>
      <c r="D163" s="1">
        <v>30735.03</v>
      </c>
      <c r="E163" s="1">
        <v>9918.7099999999991</v>
      </c>
      <c r="F163" s="1">
        <v>10366.41</v>
      </c>
    </row>
    <row r="164" spans="1:6" x14ac:dyDescent="0.25">
      <c r="A164" t="s">
        <v>751</v>
      </c>
      <c r="B164" t="s">
        <v>160</v>
      </c>
      <c r="C164">
        <v>322</v>
      </c>
      <c r="D164" s="1">
        <v>135570.96</v>
      </c>
      <c r="E164" s="1">
        <v>43751.01</v>
      </c>
      <c r="F164" s="1">
        <v>45725.82</v>
      </c>
    </row>
    <row r="165" spans="1:6" x14ac:dyDescent="0.25">
      <c r="A165" t="s">
        <v>752</v>
      </c>
      <c r="B165" t="s">
        <v>161</v>
      </c>
      <c r="C165">
        <v>648</v>
      </c>
      <c r="D165" s="1">
        <v>272826.03999999998</v>
      </c>
      <c r="E165" s="1">
        <v>88045.5</v>
      </c>
      <c r="F165" s="1">
        <v>92019.69</v>
      </c>
    </row>
    <row r="166" spans="1:6" x14ac:dyDescent="0.25">
      <c r="A166" t="s">
        <v>753</v>
      </c>
      <c r="B166" t="s">
        <v>161</v>
      </c>
      <c r="C166">
        <v>552</v>
      </c>
      <c r="D166" s="1">
        <v>232407.37</v>
      </c>
      <c r="E166" s="1">
        <v>75001.72</v>
      </c>
      <c r="F166" s="1">
        <v>78387.14</v>
      </c>
    </row>
    <row r="167" spans="1:6" x14ac:dyDescent="0.25">
      <c r="A167" t="s">
        <v>754</v>
      </c>
      <c r="B167" t="s">
        <v>162</v>
      </c>
      <c r="C167">
        <v>592</v>
      </c>
      <c r="D167" s="1">
        <v>249248.48</v>
      </c>
      <c r="E167" s="1">
        <v>80436.63</v>
      </c>
      <c r="F167" s="1">
        <v>84067.37</v>
      </c>
    </row>
    <row r="168" spans="1:6" x14ac:dyDescent="0.25">
      <c r="A168" t="s">
        <v>755</v>
      </c>
      <c r="B168" t="s">
        <v>163</v>
      </c>
      <c r="C168">
        <v>1403</v>
      </c>
      <c r="D168" s="1">
        <v>590702.05000000005</v>
      </c>
      <c r="E168" s="1">
        <v>190629.38</v>
      </c>
      <c r="F168" s="1">
        <v>199233.97</v>
      </c>
    </row>
    <row r="169" spans="1:6" x14ac:dyDescent="0.25">
      <c r="A169" t="s">
        <v>756</v>
      </c>
      <c r="B169" t="s">
        <v>164</v>
      </c>
      <c r="C169">
        <v>576</v>
      </c>
      <c r="D169" s="1">
        <v>242512.03</v>
      </c>
      <c r="E169" s="1">
        <v>78262.67</v>
      </c>
      <c r="F169" s="1">
        <v>81795.27</v>
      </c>
    </row>
    <row r="170" spans="1:6" x14ac:dyDescent="0.25">
      <c r="A170" t="s">
        <v>757</v>
      </c>
      <c r="B170" t="s">
        <v>165</v>
      </c>
      <c r="C170">
        <v>773</v>
      </c>
      <c r="D170" s="1">
        <v>325454.52</v>
      </c>
      <c r="E170" s="1">
        <v>105029.59</v>
      </c>
      <c r="F170" s="1">
        <v>109770.39</v>
      </c>
    </row>
    <row r="171" spans="1:6" x14ac:dyDescent="0.25">
      <c r="A171" t="s">
        <v>758</v>
      </c>
      <c r="B171" t="s">
        <v>166</v>
      </c>
      <c r="C171">
        <v>129</v>
      </c>
      <c r="D171" s="1">
        <v>54312.59</v>
      </c>
      <c r="E171" s="1">
        <v>17527.580000000002</v>
      </c>
      <c r="F171" s="1">
        <v>18318.73</v>
      </c>
    </row>
    <row r="172" spans="1:6" x14ac:dyDescent="0.25">
      <c r="A172" t="s">
        <v>759</v>
      </c>
      <c r="B172" t="s">
        <v>167</v>
      </c>
      <c r="C172">
        <v>419</v>
      </c>
      <c r="D172" s="1">
        <v>176410.66</v>
      </c>
      <c r="E172" s="1">
        <v>56930.66</v>
      </c>
      <c r="F172" s="1">
        <v>59500.38</v>
      </c>
    </row>
    <row r="173" spans="1:6" x14ac:dyDescent="0.25">
      <c r="A173" t="s">
        <v>760</v>
      </c>
      <c r="B173" t="s">
        <v>168</v>
      </c>
      <c r="C173">
        <v>431</v>
      </c>
      <c r="D173" s="1">
        <v>181463</v>
      </c>
      <c r="E173" s="1">
        <v>58561.13</v>
      </c>
      <c r="F173" s="1">
        <v>61204.45</v>
      </c>
    </row>
    <row r="174" spans="1:6" x14ac:dyDescent="0.25">
      <c r="A174" t="s">
        <v>761</v>
      </c>
      <c r="B174" t="s">
        <v>169</v>
      </c>
      <c r="C174">
        <v>572</v>
      </c>
      <c r="D174" s="1">
        <v>240827.92</v>
      </c>
      <c r="E174" s="1">
        <v>77719.179999999993</v>
      </c>
      <c r="F174" s="1">
        <v>81227.25</v>
      </c>
    </row>
    <row r="175" spans="1:6" x14ac:dyDescent="0.25">
      <c r="A175" t="s">
        <v>762</v>
      </c>
      <c r="B175" t="s">
        <v>170</v>
      </c>
      <c r="C175">
        <v>214</v>
      </c>
      <c r="D175" s="1">
        <v>90099.96</v>
      </c>
      <c r="E175" s="1">
        <v>29076.76</v>
      </c>
      <c r="F175" s="1">
        <v>30389.21</v>
      </c>
    </row>
    <row r="176" spans="1:6" x14ac:dyDescent="0.25">
      <c r="A176" t="s">
        <v>763</v>
      </c>
      <c r="B176" t="s">
        <v>171</v>
      </c>
      <c r="C176">
        <v>561</v>
      </c>
      <c r="D176" s="1">
        <v>236196.62</v>
      </c>
      <c r="E176" s="1">
        <v>76224.58</v>
      </c>
      <c r="F176" s="1">
        <v>79665.19</v>
      </c>
    </row>
    <row r="177" spans="1:6" x14ac:dyDescent="0.25">
      <c r="A177" t="s">
        <v>764</v>
      </c>
      <c r="B177" t="s">
        <v>172</v>
      </c>
      <c r="C177">
        <v>713</v>
      </c>
      <c r="D177" s="1">
        <v>300192.84999999998</v>
      </c>
      <c r="E177" s="1">
        <v>96877.23</v>
      </c>
      <c r="F177" s="1">
        <v>101250.05</v>
      </c>
    </row>
    <row r="178" spans="1:6" x14ac:dyDescent="0.25">
      <c r="A178" t="s">
        <v>765</v>
      </c>
      <c r="B178" t="s">
        <v>173</v>
      </c>
      <c r="C178">
        <v>84</v>
      </c>
      <c r="D178" s="1">
        <v>35366.339999999997</v>
      </c>
      <c r="E178" s="1">
        <v>11413.31</v>
      </c>
      <c r="F178" s="1">
        <v>11928.47</v>
      </c>
    </row>
    <row r="179" spans="1:6" x14ac:dyDescent="0.25">
      <c r="A179" t="s">
        <v>766</v>
      </c>
      <c r="B179" t="s">
        <v>174</v>
      </c>
      <c r="C179">
        <v>26</v>
      </c>
      <c r="D179" s="1">
        <v>10946.72</v>
      </c>
      <c r="E179" s="1">
        <v>3532.69</v>
      </c>
      <c r="F179" s="1">
        <v>3692.15</v>
      </c>
    </row>
    <row r="180" spans="1:6" x14ac:dyDescent="0.25">
      <c r="A180" t="s">
        <v>767</v>
      </c>
      <c r="B180" t="s">
        <v>175</v>
      </c>
      <c r="C180">
        <v>46</v>
      </c>
      <c r="D180" s="1">
        <v>19367.28</v>
      </c>
      <c r="E180" s="1">
        <v>6250.14</v>
      </c>
      <c r="F180" s="1">
        <v>6532.26</v>
      </c>
    </row>
    <row r="181" spans="1:6" x14ac:dyDescent="0.25">
      <c r="A181" t="s">
        <v>768</v>
      </c>
      <c r="B181" t="s">
        <v>176</v>
      </c>
      <c r="C181">
        <v>83</v>
      </c>
      <c r="D181" s="1">
        <v>34945.31</v>
      </c>
      <c r="E181" s="1">
        <v>11277.43</v>
      </c>
      <c r="F181" s="1">
        <v>11786.47</v>
      </c>
    </row>
    <row r="182" spans="1:6" x14ac:dyDescent="0.25">
      <c r="A182" t="s">
        <v>769</v>
      </c>
      <c r="B182" t="s">
        <v>177</v>
      </c>
      <c r="C182">
        <v>497</v>
      </c>
      <c r="D182" s="1">
        <v>209250.83</v>
      </c>
      <c r="E182" s="1">
        <v>67528.73</v>
      </c>
      <c r="F182" s="1">
        <v>70576.820000000007</v>
      </c>
    </row>
    <row r="183" spans="1:6" x14ac:dyDescent="0.25">
      <c r="A183" t="s">
        <v>770</v>
      </c>
      <c r="B183" t="s">
        <v>178</v>
      </c>
      <c r="C183">
        <v>136</v>
      </c>
      <c r="D183" s="1">
        <v>57259.79</v>
      </c>
      <c r="E183" s="1">
        <v>18478.689999999999</v>
      </c>
      <c r="F183" s="1">
        <v>19312.77</v>
      </c>
    </row>
    <row r="184" spans="1:6" x14ac:dyDescent="0.25">
      <c r="A184" t="s">
        <v>771</v>
      </c>
      <c r="B184" t="s">
        <v>179</v>
      </c>
      <c r="C184">
        <v>269</v>
      </c>
      <c r="D184" s="1">
        <v>113256.49</v>
      </c>
      <c r="E184" s="1">
        <v>36549.75</v>
      </c>
      <c r="F184" s="1">
        <v>38199.53</v>
      </c>
    </row>
    <row r="185" spans="1:6" x14ac:dyDescent="0.25">
      <c r="A185" t="s">
        <v>772</v>
      </c>
      <c r="B185" t="s">
        <v>180</v>
      </c>
      <c r="C185">
        <v>298</v>
      </c>
      <c r="D185" s="1">
        <v>125466.3</v>
      </c>
      <c r="E185" s="1">
        <v>40490.06</v>
      </c>
      <c r="F185" s="1">
        <v>42317.7</v>
      </c>
    </row>
    <row r="186" spans="1:6" x14ac:dyDescent="0.25">
      <c r="A186" t="s">
        <v>773</v>
      </c>
      <c r="B186" t="s">
        <v>181</v>
      </c>
      <c r="C186">
        <v>142</v>
      </c>
      <c r="D186" s="1">
        <v>59785.95</v>
      </c>
      <c r="E186" s="1">
        <v>19293.919999999998</v>
      </c>
      <c r="F186" s="1">
        <v>20164.810000000001</v>
      </c>
    </row>
    <row r="187" spans="1:6" x14ac:dyDescent="0.25">
      <c r="A187" t="s">
        <v>774</v>
      </c>
      <c r="B187" t="s">
        <v>182</v>
      </c>
      <c r="C187">
        <v>245</v>
      </c>
      <c r="D187" s="1">
        <v>103151.82</v>
      </c>
      <c r="E187" s="1">
        <v>33288.81</v>
      </c>
      <c r="F187" s="1">
        <v>34791.39</v>
      </c>
    </row>
    <row r="188" spans="1:6" x14ac:dyDescent="0.25">
      <c r="A188" t="s">
        <v>775</v>
      </c>
      <c r="B188" t="s">
        <v>183</v>
      </c>
      <c r="C188">
        <v>381</v>
      </c>
      <c r="D188" s="1">
        <v>160411.60999999999</v>
      </c>
      <c r="E188" s="1">
        <v>51767.5</v>
      </c>
      <c r="F188" s="1">
        <v>54104.160000000003</v>
      </c>
    </row>
    <row r="189" spans="1:6" x14ac:dyDescent="0.25">
      <c r="A189" t="s">
        <v>776</v>
      </c>
      <c r="B189" t="s">
        <v>184</v>
      </c>
      <c r="C189">
        <v>290</v>
      </c>
      <c r="D189" s="1">
        <v>122098.07</v>
      </c>
      <c r="E189" s="1">
        <v>39403.08</v>
      </c>
      <c r="F189" s="1">
        <v>41181.65</v>
      </c>
    </row>
    <row r="190" spans="1:6" x14ac:dyDescent="0.25">
      <c r="A190" t="s">
        <v>777</v>
      </c>
      <c r="B190" t="s">
        <v>184</v>
      </c>
      <c r="C190">
        <v>183</v>
      </c>
      <c r="D190" s="1">
        <v>77048.09</v>
      </c>
      <c r="E190" s="1">
        <v>24864.7</v>
      </c>
      <c r="F190" s="1">
        <v>25987.040000000001</v>
      </c>
    </row>
    <row r="191" spans="1:6" x14ac:dyDescent="0.25">
      <c r="A191" t="s">
        <v>778</v>
      </c>
      <c r="B191" t="s">
        <v>185</v>
      </c>
      <c r="C191">
        <v>191</v>
      </c>
      <c r="D191" s="1">
        <v>80416.320000000007</v>
      </c>
      <c r="E191" s="1">
        <v>25951.69</v>
      </c>
      <c r="F191" s="1">
        <v>27123.08</v>
      </c>
    </row>
    <row r="192" spans="1:6" x14ac:dyDescent="0.25">
      <c r="A192" t="s">
        <v>779</v>
      </c>
      <c r="B192" t="s">
        <v>186</v>
      </c>
      <c r="C192">
        <v>155</v>
      </c>
      <c r="D192" s="1">
        <v>65259.31</v>
      </c>
      <c r="E192" s="1">
        <v>21060.27</v>
      </c>
      <c r="F192" s="1">
        <v>22010.87</v>
      </c>
    </row>
    <row r="193" spans="1:6" x14ac:dyDescent="0.25">
      <c r="A193" t="s">
        <v>780</v>
      </c>
      <c r="B193" t="s">
        <v>187</v>
      </c>
      <c r="C193">
        <v>127</v>
      </c>
      <c r="D193" s="1">
        <v>53470.54</v>
      </c>
      <c r="E193" s="1">
        <v>17255.830000000002</v>
      </c>
      <c r="F193" s="1">
        <v>18034.73</v>
      </c>
    </row>
    <row r="194" spans="1:6" x14ac:dyDescent="0.25">
      <c r="A194" t="s">
        <v>781</v>
      </c>
      <c r="B194" t="s">
        <v>187</v>
      </c>
      <c r="C194">
        <v>306</v>
      </c>
      <c r="D194" s="1">
        <v>128834.52</v>
      </c>
      <c r="E194" s="1">
        <v>41577.040000000001</v>
      </c>
      <c r="F194" s="1">
        <v>43453.74</v>
      </c>
    </row>
    <row r="195" spans="1:6" x14ac:dyDescent="0.25">
      <c r="A195" t="s">
        <v>782</v>
      </c>
      <c r="B195" t="s">
        <v>188</v>
      </c>
      <c r="C195">
        <v>550</v>
      </c>
      <c r="D195" s="1">
        <v>231565.31</v>
      </c>
      <c r="E195" s="1">
        <v>74729.98</v>
      </c>
      <c r="F195" s="1">
        <v>78103.12</v>
      </c>
    </row>
    <row r="196" spans="1:6" x14ac:dyDescent="0.25">
      <c r="A196" t="s">
        <v>783</v>
      </c>
      <c r="B196" t="s">
        <v>189</v>
      </c>
      <c r="C196">
        <v>826</v>
      </c>
      <c r="D196" s="1">
        <v>347768.99</v>
      </c>
      <c r="E196" s="1">
        <v>112230.84</v>
      </c>
      <c r="F196" s="1">
        <v>117296.69</v>
      </c>
    </row>
    <row r="197" spans="1:6" x14ac:dyDescent="0.25">
      <c r="A197" t="s">
        <v>784</v>
      </c>
      <c r="B197" t="s">
        <v>190</v>
      </c>
      <c r="C197">
        <v>414</v>
      </c>
      <c r="D197" s="1">
        <v>174305.52</v>
      </c>
      <c r="E197" s="1">
        <v>56251.3</v>
      </c>
      <c r="F197" s="1">
        <v>58790.34</v>
      </c>
    </row>
    <row r="198" spans="1:6" x14ac:dyDescent="0.25">
      <c r="A198" t="s">
        <v>785</v>
      </c>
      <c r="B198" t="s">
        <v>191</v>
      </c>
      <c r="C198">
        <v>308</v>
      </c>
      <c r="D198" s="1">
        <v>129676.57</v>
      </c>
      <c r="E198" s="1">
        <v>41848.79</v>
      </c>
      <c r="F198" s="1">
        <v>43737.75</v>
      </c>
    </row>
    <row r="199" spans="1:6" x14ac:dyDescent="0.25">
      <c r="A199" t="s">
        <v>786</v>
      </c>
      <c r="B199" t="s">
        <v>192</v>
      </c>
      <c r="C199">
        <v>180</v>
      </c>
      <c r="D199" s="1">
        <v>75785.009999999995</v>
      </c>
      <c r="E199" s="1">
        <v>24457.09</v>
      </c>
      <c r="F199" s="1">
        <v>25561.02</v>
      </c>
    </row>
    <row r="200" spans="1:6" x14ac:dyDescent="0.25">
      <c r="A200" t="s">
        <v>787</v>
      </c>
      <c r="B200" t="s">
        <v>193</v>
      </c>
      <c r="C200">
        <v>403</v>
      </c>
      <c r="D200" s="1">
        <v>169674.22</v>
      </c>
      <c r="E200" s="1">
        <v>54756.7</v>
      </c>
      <c r="F200" s="1">
        <v>57228.29</v>
      </c>
    </row>
    <row r="201" spans="1:6" x14ac:dyDescent="0.25">
      <c r="A201" t="s">
        <v>788</v>
      </c>
      <c r="B201" t="s">
        <v>194</v>
      </c>
      <c r="C201">
        <v>731</v>
      </c>
      <c r="D201" s="1">
        <v>307771.34999999998</v>
      </c>
      <c r="E201" s="1">
        <v>99322.94</v>
      </c>
      <c r="F201" s="1">
        <v>103806.15</v>
      </c>
    </row>
    <row r="202" spans="1:6" x14ac:dyDescent="0.25">
      <c r="A202" t="s">
        <v>789</v>
      </c>
      <c r="B202" t="s">
        <v>195</v>
      </c>
      <c r="C202">
        <v>189</v>
      </c>
      <c r="D202" s="1">
        <v>79574.259999999995</v>
      </c>
      <c r="E202" s="1">
        <v>25679.94</v>
      </c>
      <c r="F202" s="1">
        <v>26839.07</v>
      </c>
    </row>
    <row r="203" spans="1:6" x14ac:dyDescent="0.25">
      <c r="A203" t="s">
        <v>790</v>
      </c>
      <c r="B203" t="s">
        <v>196</v>
      </c>
      <c r="C203">
        <v>178</v>
      </c>
      <c r="D203" s="1">
        <v>74942.95</v>
      </c>
      <c r="E203" s="1">
        <v>24185.34</v>
      </c>
      <c r="F203" s="1">
        <v>25277.01</v>
      </c>
    </row>
    <row r="204" spans="1:6" x14ac:dyDescent="0.25">
      <c r="A204" t="s">
        <v>791</v>
      </c>
      <c r="B204" t="s">
        <v>197</v>
      </c>
      <c r="C204">
        <v>182</v>
      </c>
      <c r="D204" s="1">
        <v>76627.070000000007</v>
      </c>
      <c r="E204" s="1">
        <v>24728.83</v>
      </c>
      <c r="F204" s="1">
        <v>25845.040000000001</v>
      </c>
    </row>
    <row r="205" spans="1:6" x14ac:dyDescent="0.25">
      <c r="A205" t="s">
        <v>792</v>
      </c>
      <c r="B205" t="s">
        <v>198</v>
      </c>
      <c r="C205">
        <v>440</v>
      </c>
      <c r="D205" s="1">
        <v>138537.10999999999</v>
      </c>
      <c r="E205" s="1">
        <v>44708.23</v>
      </c>
      <c r="F205" s="1">
        <v>46726.26</v>
      </c>
    </row>
    <row r="206" spans="1:6" x14ac:dyDescent="0.25">
      <c r="A206" t="s">
        <v>793</v>
      </c>
      <c r="B206" t="s">
        <v>199</v>
      </c>
      <c r="C206">
        <v>266</v>
      </c>
      <c r="D206" s="1">
        <v>111993.4</v>
      </c>
      <c r="E206" s="1">
        <v>36142.129999999997</v>
      </c>
      <c r="F206" s="1">
        <v>37773.51</v>
      </c>
    </row>
    <row r="207" spans="1:6" x14ac:dyDescent="0.25">
      <c r="A207" t="s">
        <v>794</v>
      </c>
      <c r="B207" t="s">
        <v>200</v>
      </c>
      <c r="C207">
        <v>154</v>
      </c>
      <c r="D207" s="1">
        <v>64838.29</v>
      </c>
      <c r="E207" s="1">
        <v>20924.400000000001</v>
      </c>
      <c r="F207" s="1">
        <v>21868.87</v>
      </c>
    </row>
    <row r="208" spans="1:6" x14ac:dyDescent="0.25">
      <c r="A208" t="s">
        <v>795</v>
      </c>
      <c r="B208" t="s">
        <v>201</v>
      </c>
      <c r="C208">
        <v>116</v>
      </c>
      <c r="D208" s="1">
        <v>48839.23</v>
      </c>
      <c r="E208" s="1">
        <v>15761.23</v>
      </c>
      <c r="F208" s="1">
        <v>16472.66</v>
      </c>
    </row>
    <row r="209" spans="1:6" x14ac:dyDescent="0.25">
      <c r="A209" t="s">
        <v>796</v>
      </c>
      <c r="B209" t="s">
        <v>202</v>
      </c>
      <c r="C209">
        <v>412</v>
      </c>
      <c r="D209" s="1">
        <v>173463.47</v>
      </c>
      <c r="E209" s="1">
        <v>55979.55</v>
      </c>
      <c r="F209" s="1">
        <v>58506.34</v>
      </c>
    </row>
    <row r="210" spans="1:6" x14ac:dyDescent="0.25">
      <c r="A210" t="s">
        <v>797</v>
      </c>
      <c r="B210" t="s">
        <v>203</v>
      </c>
      <c r="C210">
        <v>174</v>
      </c>
      <c r="D210" s="1">
        <v>73258.84</v>
      </c>
      <c r="E210" s="1">
        <v>23641.85</v>
      </c>
      <c r="F210" s="1">
        <v>24708.98</v>
      </c>
    </row>
    <row r="211" spans="1:6" x14ac:dyDescent="0.25">
      <c r="A211" t="s">
        <v>798</v>
      </c>
      <c r="B211" t="s">
        <v>204</v>
      </c>
      <c r="C211">
        <v>194</v>
      </c>
      <c r="D211" s="1">
        <v>81679.399999999994</v>
      </c>
      <c r="E211" s="1">
        <v>26359.3</v>
      </c>
      <c r="F211" s="1">
        <v>27549.1</v>
      </c>
    </row>
    <row r="212" spans="1:6" x14ac:dyDescent="0.25">
      <c r="A212" t="s">
        <v>799</v>
      </c>
      <c r="B212" t="s">
        <v>205</v>
      </c>
      <c r="C212">
        <v>368</v>
      </c>
      <c r="D212" s="1">
        <v>154938.23999999999</v>
      </c>
      <c r="E212" s="1">
        <v>50001.15</v>
      </c>
      <c r="F212" s="1">
        <v>52258.09</v>
      </c>
    </row>
    <row r="213" spans="1:6" x14ac:dyDescent="0.25">
      <c r="A213" t="s">
        <v>800</v>
      </c>
      <c r="B213" t="s">
        <v>206</v>
      </c>
      <c r="C213">
        <v>406</v>
      </c>
      <c r="D213" s="1">
        <v>170937.3</v>
      </c>
      <c r="E213" s="1">
        <v>55164.31</v>
      </c>
      <c r="F213" s="1">
        <v>57654.31</v>
      </c>
    </row>
    <row r="214" spans="1:6" x14ac:dyDescent="0.25">
      <c r="A214" t="s">
        <v>801</v>
      </c>
      <c r="B214" t="s">
        <v>207</v>
      </c>
      <c r="C214">
        <v>210</v>
      </c>
      <c r="D214" s="1">
        <v>88415.85</v>
      </c>
      <c r="E214" s="1">
        <v>28533.27</v>
      </c>
      <c r="F214" s="1">
        <v>29821.19</v>
      </c>
    </row>
    <row r="215" spans="1:6" x14ac:dyDescent="0.25">
      <c r="A215" t="s">
        <v>802</v>
      </c>
      <c r="B215" t="s">
        <v>208</v>
      </c>
      <c r="C215">
        <v>182</v>
      </c>
      <c r="D215" s="1">
        <v>76627.070000000007</v>
      </c>
      <c r="E215" s="1">
        <v>24728.83</v>
      </c>
      <c r="F215" s="1">
        <v>25845.040000000001</v>
      </c>
    </row>
    <row r="216" spans="1:6" x14ac:dyDescent="0.25">
      <c r="A216" t="s">
        <v>803</v>
      </c>
      <c r="B216" t="s">
        <v>209</v>
      </c>
      <c r="C216">
        <v>189</v>
      </c>
      <c r="D216" s="1">
        <v>79574.259999999995</v>
      </c>
      <c r="E216" s="1">
        <v>25679.94</v>
      </c>
      <c r="F216" s="1">
        <v>26839.07</v>
      </c>
    </row>
    <row r="217" spans="1:6" x14ac:dyDescent="0.25">
      <c r="A217" t="s">
        <v>804</v>
      </c>
      <c r="B217" t="s">
        <v>210</v>
      </c>
      <c r="C217">
        <v>213</v>
      </c>
      <c r="D217" s="1">
        <v>89678.93</v>
      </c>
      <c r="E217" s="1">
        <v>28940.880000000001</v>
      </c>
      <c r="F217" s="1">
        <v>30247.21</v>
      </c>
    </row>
    <row r="218" spans="1:6" x14ac:dyDescent="0.25">
      <c r="A218" t="s">
        <v>805</v>
      </c>
      <c r="B218" t="s">
        <v>211</v>
      </c>
      <c r="C218">
        <v>164</v>
      </c>
      <c r="D218" s="1">
        <v>69048.570000000007</v>
      </c>
      <c r="E218" s="1">
        <v>22283.119999999999</v>
      </c>
      <c r="F218" s="1">
        <v>23288.94</v>
      </c>
    </row>
    <row r="219" spans="1:6" x14ac:dyDescent="0.25">
      <c r="A219" t="s">
        <v>806</v>
      </c>
      <c r="B219" t="s">
        <v>212</v>
      </c>
      <c r="C219">
        <v>235</v>
      </c>
      <c r="D219" s="1">
        <v>98941.54</v>
      </c>
      <c r="E219" s="1">
        <v>31930.080000000002</v>
      </c>
      <c r="F219" s="1">
        <v>33371.339999999997</v>
      </c>
    </row>
    <row r="220" spans="1:6" x14ac:dyDescent="0.25">
      <c r="A220" t="s">
        <v>807</v>
      </c>
      <c r="B220" t="s">
        <v>213</v>
      </c>
      <c r="C220">
        <v>398</v>
      </c>
      <c r="D220" s="1">
        <v>167569.07999999999</v>
      </c>
      <c r="E220" s="1">
        <v>54077.33</v>
      </c>
      <c r="F220" s="1">
        <v>56518.26</v>
      </c>
    </row>
    <row r="221" spans="1:6" x14ac:dyDescent="0.25">
      <c r="A221" t="s">
        <v>808</v>
      </c>
      <c r="B221" t="s">
        <v>214</v>
      </c>
      <c r="C221">
        <v>250</v>
      </c>
      <c r="D221" s="1">
        <v>105256.96000000001</v>
      </c>
      <c r="E221" s="1">
        <v>33968.17</v>
      </c>
      <c r="F221" s="1">
        <v>35501.42</v>
      </c>
    </row>
    <row r="222" spans="1:6" x14ac:dyDescent="0.25">
      <c r="A222" t="s">
        <v>809</v>
      </c>
      <c r="B222" t="s">
        <v>215</v>
      </c>
      <c r="C222">
        <v>323</v>
      </c>
      <c r="D222" s="1">
        <v>135991.99</v>
      </c>
      <c r="E222" s="1">
        <v>43886.879999999997</v>
      </c>
      <c r="F222" s="1">
        <v>45867.83</v>
      </c>
    </row>
    <row r="223" spans="1:6" x14ac:dyDescent="0.25">
      <c r="A223" t="s">
        <v>810</v>
      </c>
      <c r="B223" t="s">
        <v>216</v>
      </c>
      <c r="C223">
        <v>454</v>
      </c>
      <c r="D223" s="1">
        <v>191146.64</v>
      </c>
      <c r="E223" s="1">
        <v>61686.2</v>
      </c>
      <c r="F223" s="1">
        <v>64470.58</v>
      </c>
    </row>
    <row r="224" spans="1:6" x14ac:dyDescent="0.25">
      <c r="A224" t="s">
        <v>811</v>
      </c>
      <c r="B224" t="s">
        <v>217</v>
      </c>
      <c r="C224">
        <v>347</v>
      </c>
      <c r="D224" s="1">
        <v>146096.66</v>
      </c>
      <c r="E224" s="1">
        <v>47147.82</v>
      </c>
      <c r="F224" s="1">
        <v>49275.98</v>
      </c>
    </row>
    <row r="225" spans="1:6" x14ac:dyDescent="0.25">
      <c r="A225" t="s">
        <v>812</v>
      </c>
      <c r="B225" t="s">
        <v>218</v>
      </c>
      <c r="C225">
        <v>209</v>
      </c>
      <c r="D225" s="1">
        <v>87994.82</v>
      </c>
      <c r="E225" s="1">
        <v>28397.39</v>
      </c>
      <c r="F225" s="1">
        <v>29679.19</v>
      </c>
    </row>
    <row r="226" spans="1:6" x14ac:dyDescent="0.25">
      <c r="A226" t="s">
        <v>813</v>
      </c>
      <c r="B226" t="s">
        <v>218</v>
      </c>
      <c r="C226">
        <v>155</v>
      </c>
      <c r="D226" s="1">
        <v>65259.31</v>
      </c>
      <c r="E226" s="1">
        <v>21060.27</v>
      </c>
      <c r="F226" s="1">
        <v>22010.87</v>
      </c>
    </row>
    <row r="227" spans="1:6" x14ac:dyDescent="0.25">
      <c r="A227" t="s">
        <v>814</v>
      </c>
      <c r="B227" t="s">
        <v>219</v>
      </c>
      <c r="C227">
        <v>162</v>
      </c>
      <c r="D227" s="1">
        <v>68206.509999999995</v>
      </c>
      <c r="E227" s="1">
        <v>22011.38</v>
      </c>
      <c r="F227" s="1">
        <v>23004.92</v>
      </c>
    </row>
    <row r="228" spans="1:6" x14ac:dyDescent="0.25">
      <c r="A228" t="s">
        <v>815</v>
      </c>
      <c r="B228" t="s">
        <v>220</v>
      </c>
      <c r="C228">
        <v>293</v>
      </c>
      <c r="D228" s="1">
        <v>123361.16</v>
      </c>
      <c r="E228" s="1">
        <v>39810.699999999997</v>
      </c>
      <c r="F228" s="1">
        <v>41607.67</v>
      </c>
    </row>
    <row r="229" spans="1:6" x14ac:dyDescent="0.25">
      <c r="A229" t="s">
        <v>816</v>
      </c>
      <c r="B229" t="s">
        <v>221</v>
      </c>
      <c r="C229">
        <v>169</v>
      </c>
      <c r="D229" s="1">
        <v>71153.7</v>
      </c>
      <c r="E229" s="1">
        <v>22962.49</v>
      </c>
      <c r="F229" s="1">
        <v>23998.95</v>
      </c>
    </row>
    <row r="230" spans="1:6" x14ac:dyDescent="0.25">
      <c r="A230" t="s">
        <v>817</v>
      </c>
      <c r="B230" t="s">
        <v>222</v>
      </c>
      <c r="C230">
        <v>338</v>
      </c>
      <c r="D230" s="1">
        <v>142307.41</v>
      </c>
      <c r="E230" s="1">
        <v>45924.97</v>
      </c>
      <c r="F230" s="1">
        <v>47997.919999999998</v>
      </c>
    </row>
    <row r="231" spans="1:6" x14ac:dyDescent="0.25">
      <c r="A231" t="s">
        <v>818</v>
      </c>
      <c r="B231" t="s">
        <v>223</v>
      </c>
      <c r="C231">
        <v>393</v>
      </c>
      <c r="D231" s="1">
        <v>165463.94</v>
      </c>
      <c r="E231" s="1">
        <v>53397.97</v>
      </c>
      <c r="F231" s="1">
        <v>55808.23</v>
      </c>
    </row>
    <row r="232" spans="1:6" x14ac:dyDescent="0.25">
      <c r="A232" t="s">
        <v>819</v>
      </c>
      <c r="B232" t="s">
        <v>224</v>
      </c>
      <c r="C232">
        <v>1018</v>
      </c>
      <c r="D232" s="1">
        <v>428606.34</v>
      </c>
      <c r="E232" s="1">
        <v>138318.39999999999</v>
      </c>
      <c r="F232" s="1">
        <v>144561.78</v>
      </c>
    </row>
    <row r="233" spans="1:6" x14ac:dyDescent="0.25">
      <c r="A233" t="s">
        <v>820</v>
      </c>
      <c r="B233" t="s">
        <v>225</v>
      </c>
      <c r="C233">
        <v>549</v>
      </c>
      <c r="D233" s="1">
        <v>231144.28</v>
      </c>
      <c r="E233" s="1">
        <v>74594.11</v>
      </c>
      <c r="F233" s="1">
        <v>77961.11</v>
      </c>
    </row>
    <row r="234" spans="1:6" x14ac:dyDescent="0.25">
      <c r="A234" t="s">
        <v>821</v>
      </c>
      <c r="B234" t="s">
        <v>226</v>
      </c>
      <c r="C234">
        <v>371</v>
      </c>
      <c r="D234" s="1">
        <v>156201.32999999999</v>
      </c>
      <c r="E234" s="1">
        <v>50408.77</v>
      </c>
      <c r="F234" s="1">
        <v>52684.11</v>
      </c>
    </row>
    <row r="235" spans="1:6" x14ac:dyDescent="0.25">
      <c r="A235" t="s">
        <v>822</v>
      </c>
      <c r="B235" t="s">
        <v>227</v>
      </c>
      <c r="C235">
        <v>386</v>
      </c>
      <c r="D235" s="1">
        <v>162516.74</v>
      </c>
      <c r="E235" s="1">
        <v>52446.86</v>
      </c>
      <c r="F235" s="1">
        <v>54814.19</v>
      </c>
    </row>
    <row r="236" spans="1:6" x14ac:dyDescent="0.25">
      <c r="A236" t="s">
        <v>823</v>
      </c>
      <c r="B236" t="s">
        <v>227</v>
      </c>
      <c r="C236">
        <v>222</v>
      </c>
      <c r="D236" s="1">
        <v>93468.18</v>
      </c>
      <c r="E236" s="1">
        <v>30163.74</v>
      </c>
      <c r="F236" s="1">
        <v>31525.26</v>
      </c>
    </row>
    <row r="237" spans="1:6" x14ac:dyDescent="0.25">
      <c r="A237" t="s">
        <v>824</v>
      </c>
      <c r="B237" t="s">
        <v>228</v>
      </c>
      <c r="C237">
        <v>229</v>
      </c>
      <c r="D237" s="1">
        <v>96415.37</v>
      </c>
      <c r="E237" s="1">
        <v>31114.85</v>
      </c>
      <c r="F237" s="1">
        <v>32519.29</v>
      </c>
    </row>
    <row r="238" spans="1:6" x14ac:dyDescent="0.25">
      <c r="A238" t="s">
        <v>825</v>
      </c>
      <c r="B238" t="s">
        <v>228</v>
      </c>
      <c r="C238">
        <v>209</v>
      </c>
      <c r="D238" s="1">
        <v>87994.82</v>
      </c>
      <c r="E238" s="1">
        <v>28397.39</v>
      </c>
      <c r="F238" s="1">
        <v>29679.19</v>
      </c>
    </row>
    <row r="239" spans="1:6" x14ac:dyDescent="0.25">
      <c r="A239" t="s">
        <v>826</v>
      </c>
      <c r="B239" t="s">
        <v>229</v>
      </c>
      <c r="C239">
        <v>94</v>
      </c>
      <c r="D239" s="1">
        <v>39576.620000000003</v>
      </c>
      <c r="E239" s="1">
        <v>12772.03</v>
      </c>
      <c r="F239" s="1">
        <v>13348.54</v>
      </c>
    </row>
    <row r="240" spans="1:6" x14ac:dyDescent="0.25">
      <c r="A240" t="s">
        <v>827</v>
      </c>
      <c r="B240" t="s">
        <v>230</v>
      </c>
      <c r="C240">
        <v>472</v>
      </c>
      <c r="D240" s="1">
        <v>198725.14</v>
      </c>
      <c r="E240" s="1">
        <v>64131.91</v>
      </c>
      <c r="F240" s="1">
        <v>67026.679999999993</v>
      </c>
    </row>
    <row r="241" spans="1:6" x14ac:dyDescent="0.25">
      <c r="A241" t="s">
        <v>828</v>
      </c>
      <c r="B241" t="s">
        <v>231</v>
      </c>
      <c r="C241">
        <v>321</v>
      </c>
      <c r="D241" s="1">
        <v>135149.94</v>
      </c>
      <c r="E241" s="1">
        <v>43615.13</v>
      </c>
      <c r="F241" s="1">
        <v>45583.83</v>
      </c>
    </row>
    <row r="242" spans="1:6" x14ac:dyDescent="0.25">
      <c r="A242" t="s">
        <v>829</v>
      </c>
      <c r="B242" t="s">
        <v>232</v>
      </c>
      <c r="C242">
        <v>123</v>
      </c>
      <c r="D242" s="1">
        <v>51786.42</v>
      </c>
      <c r="E242" s="1">
        <v>16712.34</v>
      </c>
      <c r="F242" s="1">
        <v>17466.7</v>
      </c>
    </row>
    <row r="243" spans="1:6" x14ac:dyDescent="0.25">
      <c r="A243" t="s">
        <v>830</v>
      </c>
      <c r="B243" t="s">
        <v>233</v>
      </c>
      <c r="C243">
        <v>322</v>
      </c>
      <c r="D243" s="1">
        <v>135570.96</v>
      </c>
      <c r="E243" s="1">
        <v>43751.01</v>
      </c>
      <c r="F243" s="1">
        <v>45725.82</v>
      </c>
    </row>
    <row r="244" spans="1:6" x14ac:dyDescent="0.25">
      <c r="A244" t="s">
        <v>831</v>
      </c>
      <c r="B244" t="s">
        <v>234</v>
      </c>
      <c r="C244">
        <v>268</v>
      </c>
      <c r="D244" s="1">
        <v>112835.46</v>
      </c>
      <c r="E244" s="1">
        <v>36413.879999999997</v>
      </c>
      <c r="F244" s="1">
        <v>38057.519999999997</v>
      </c>
    </row>
    <row r="245" spans="1:6" x14ac:dyDescent="0.25">
      <c r="A245" t="s">
        <v>832</v>
      </c>
      <c r="B245" t="s">
        <v>235</v>
      </c>
      <c r="C245">
        <v>452</v>
      </c>
      <c r="D245" s="1">
        <v>190304.58</v>
      </c>
      <c r="E245" s="1">
        <v>61414.46</v>
      </c>
      <c r="F245" s="1">
        <v>64186.559999999998</v>
      </c>
    </row>
    <row r="246" spans="1:6" x14ac:dyDescent="0.25">
      <c r="A246" t="s">
        <v>833</v>
      </c>
      <c r="B246" t="s">
        <v>235</v>
      </c>
      <c r="C246">
        <v>81</v>
      </c>
      <c r="D246" s="1">
        <v>34103.25</v>
      </c>
      <c r="E246" s="1">
        <v>11005.69</v>
      </c>
      <c r="F246" s="1">
        <v>11502.46</v>
      </c>
    </row>
    <row r="247" spans="1:6" x14ac:dyDescent="0.25">
      <c r="A247" t="s">
        <v>834</v>
      </c>
      <c r="B247" t="s">
        <v>236</v>
      </c>
      <c r="C247">
        <v>120</v>
      </c>
      <c r="D247" s="1">
        <v>50523.34</v>
      </c>
      <c r="E247" s="1">
        <v>16304.72</v>
      </c>
      <c r="F247" s="1">
        <v>17040.68</v>
      </c>
    </row>
    <row r="248" spans="1:6" x14ac:dyDescent="0.25">
      <c r="A248" t="s">
        <v>835</v>
      </c>
      <c r="B248" t="s">
        <v>237</v>
      </c>
      <c r="C248">
        <v>94</v>
      </c>
      <c r="D248" s="1">
        <v>39576.620000000003</v>
      </c>
      <c r="E248" s="1">
        <v>12772.03</v>
      </c>
      <c r="F248" s="1">
        <v>13348.54</v>
      </c>
    </row>
    <row r="249" spans="1:6" x14ac:dyDescent="0.25">
      <c r="A249" t="s">
        <v>836</v>
      </c>
      <c r="B249" t="s">
        <v>238</v>
      </c>
      <c r="C249">
        <v>421</v>
      </c>
      <c r="D249" s="1">
        <v>177252.72</v>
      </c>
      <c r="E249" s="1">
        <v>57202.400000000001</v>
      </c>
      <c r="F249" s="1">
        <v>59784.4</v>
      </c>
    </row>
    <row r="250" spans="1:6" x14ac:dyDescent="0.25">
      <c r="A250" t="s">
        <v>837</v>
      </c>
      <c r="B250" t="s">
        <v>239</v>
      </c>
      <c r="C250">
        <v>141</v>
      </c>
      <c r="D250" s="1">
        <v>59364.92</v>
      </c>
      <c r="E250" s="1">
        <v>19158.05</v>
      </c>
      <c r="F250" s="1">
        <v>20022.8</v>
      </c>
    </row>
    <row r="251" spans="1:6" x14ac:dyDescent="0.25">
      <c r="A251" t="s">
        <v>838</v>
      </c>
      <c r="B251" t="s">
        <v>240</v>
      </c>
      <c r="C251">
        <v>415</v>
      </c>
      <c r="D251" s="1">
        <v>174726.55</v>
      </c>
      <c r="E251" s="1">
        <v>56387.17</v>
      </c>
      <c r="F251" s="1">
        <v>58932.35</v>
      </c>
    </row>
    <row r="252" spans="1:6" x14ac:dyDescent="0.25">
      <c r="A252" t="s">
        <v>839</v>
      </c>
      <c r="B252" t="s">
        <v>241</v>
      </c>
      <c r="C252">
        <v>169</v>
      </c>
      <c r="D252" s="1">
        <v>71153.7</v>
      </c>
      <c r="E252" s="1">
        <v>22962.49</v>
      </c>
      <c r="F252" s="1">
        <v>23998.95</v>
      </c>
    </row>
    <row r="253" spans="1:6" x14ac:dyDescent="0.25">
      <c r="A253" t="s">
        <v>840</v>
      </c>
      <c r="B253" t="s">
        <v>242</v>
      </c>
      <c r="C253">
        <v>673</v>
      </c>
      <c r="D253" s="1">
        <v>283351.73</v>
      </c>
      <c r="E253" s="1">
        <v>91442.32</v>
      </c>
      <c r="F253" s="1">
        <v>95569.82</v>
      </c>
    </row>
    <row r="254" spans="1:6" x14ac:dyDescent="0.25">
      <c r="A254" t="s">
        <v>841</v>
      </c>
      <c r="B254" t="s">
        <v>243</v>
      </c>
      <c r="C254">
        <v>224</v>
      </c>
      <c r="D254" s="1">
        <v>94310.24</v>
      </c>
      <c r="E254" s="1">
        <v>30435.48</v>
      </c>
      <c r="F254" s="1">
        <v>31809.279999999999</v>
      </c>
    </row>
    <row r="255" spans="1:6" x14ac:dyDescent="0.25">
      <c r="A255" t="s">
        <v>842</v>
      </c>
      <c r="B255" t="s">
        <v>244</v>
      </c>
      <c r="C255">
        <v>212</v>
      </c>
      <c r="D255" s="1">
        <v>89257.9</v>
      </c>
      <c r="E255" s="1">
        <v>28805.01</v>
      </c>
      <c r="F255" s="1">
        <v>30105.200000000001</v>
      </c>
    </row>
    <row r="256" spans="1:6" x14ac:dyDescent="0.25">
      <c r="A256" t="s">
        <v>843</v>
      </c>
      <c r="B256" t="s">
        <v>245</v>
      </c>
      <c r="C256">
        <v>307</v>
      </c>
      <c r="D256" s="1">
        <v>129255.55</v>
      </c>
      <c r="E256" s="1">
        <v>41712.92</v>
      </c>
      <c r="F256" s="1">
        <v>43595.74</v>
      </c>
    </row>
    <row r="257" spans="1:6" x14ac:dyDescent="0.25">
      <c r="A257" t="s">
        <v>844</v>
      </c>
      <c r="B257" t="s">
        <v>246</v>
      </c>
      <c r="C257">
        <v>146</v>
      </c>
      <c r="D257" s="1">
        <v>61470.06</v>
      </c>
      <c r="E257" s="1">
        <v>19837.41</v>
      </c>
      <c r="F257" s="1">
        <v>20732.830000000002</v>
      </c>
    </row>
    <row r="258" spans="1:6" x14ac:dyDescent="0.25">
      <c r="A258" t="s">
        <v>845</v>
      </c>
      <c r="B258" t="s">
        <v>247</v>
      </c>
      <c r="C258">
        <v>238</v>
      </c>
      <c r="D258" s="1">
        <v>100204.62</v>
      </c>
      <c r="E258" s="1">
        <v>32337.7</v>
      </c>
      <c r="F258" s="1">
        <v>33797.35</v>
      </c>
    </row>
    <row r="259" spans="1:6" x14ac:dyDescent="0.25">
      <c r="A259" t="s">
        <v>846</v>
      </c>
      <c r="B259" t="s">
        <v>248</v>
      </c>
      <c r="C259">
        <v>238</v>
      </c>
      <c r="D259" s="1">
        <v>100204.62</v>
      </c>
      <c r="E259" s="1">
        <v>32337.7</v>
      </c>
      <c r="F259" s="1">
        <v>33797.35</v>
      </c>
    </row>
    <row r="260" spans="1:6" x14ac:dyDescent="0.25">
      <c r="A260" t="s">
        <v>847</v>
      </c>
      <c r="B260" t="s">
        <v>249</v>
      </c>
      <c r="C260">
        <v>176</v>
      </c>
      <c r="D260" s="1">
        <v>74100.899999999994</v>
      </c>
      <c r="E260" s="1">
        <v>23913.59</v>
      </c>
      <c r="F260" s="1">
        <v>24993</v>
      </c>
    </row>
    <row r="261" spans="1:6" x14ac:dyDescent="0.25">
      <c r="A261" t="s">
        <v>848</v>
      </c>
      <c r="B261" t="s">
        <v>250</v>
      </c>
      <c r="C261">
        <v>351</v>
      </c>
      <c r="D261" s="1">
        <v>147780.76999999999</v>
      </c>
      <c r="E261" s="1">
        <v>47691.31</v>
      </c>
      <c r="F261" s="1">
        <v>49844</v>
      </c>
    </row>
    <row r="262" spans="1:6" x14ac:dyDescent="0.25">
      <c r="A262" t="s">
        <v>849</v>
      </c>
      <c r="B262" t="s">
        <v>251</v>
      </c>
      <c r="C262">
        <v>313</v>
      </c>
      <c r="D262" s="1">
        <v>131781.71</v>
      </c>
      <c r="E262" s="1">
        <v>42528.15</v>
      </c>
      <c r="F262" s="1">
        <v>44447.78</v>
      </c>
    </row>
    <row r="263" spans="1:6" x14ac:dyDescent="0.25">
      <c r="A263" t="s">
        <v>850</v>
      </c>
      <c r="B263" t="s">
        <v>252</v>
      </c>
      <c r="C263">
        <v>178</v>
      </c>
      <c r="D263" s="1">
        <v>74942.95</v>
      </c>
      <c r="E263" s="1">
        <v>24185.34</v>
      </c>
      <c r="F263" s="1">
        <v>25277.01</v>
      </c>
    </row>
    <row r="264" spans="1:6" x14ac:dyDescent="0.25">
      <c r="A264" t="s">
        <v>851</v>
      </c>
      <c r="B264" t="s">
        <v>253</v>
      </c>
      <c r="C264">
        <v>409</v>
      </c>
      <c r="D264" s="1">
        <v>172200.38</v>
      </c>
      <c r="E264" s="1">
        <v>55571.93</v>
      </c>
      <c r="F264" s="1">
        <v>58080.32</v>
      </c>
    </row>
    <row r="265" spans="1:6" x14ac:dyDescent="0.25">
      <c r="A265" t="s">
        <v>852</v>
      </c>
      <c r="B265" t="s">
        <v>254</v>
      </c>
      <c r="C265">
        <v>195</v>
      </c>
      <c r="D265" s="1">
        <v>82100.429999999993</v>
      </c>
      <c r="E265" s="1">
        <v>26495.18</v>
      </c>
      <c r="F265" s="1">
        <v>27691.1</v>
      </c>
    </row>
    <row r="266" spans="1:6" x14ac:dyDescent="0.25">
      <c r="A266" t="s">
        <v>853</v>
      </c>
      <c r="B266" t="s">
        <v>255</v>
      </c>
      <c r="C266">
        <v>218</v>
      </c>
      <c r="D266" s="1">
        <v>91784.07</v>
      </c>
      <c r="E266" s="1">
        <v>29620.25</v>
      </c>
      <c r="F266" s="1">
        <v>30957.24</v>
      </c>
    </row>
    <row r="267" spans="1:6" x14ac:dyDescent="0.25">
      <c r="A267" t="s">
        <v>854</v>
      </c>
      <c r="B267" t="s">
        <v>256</v>
      </c>
      <c r="C267">
        <v>162</v>
      </c>
      <c r="D267" s="1">
        <v>68206.509999999995</v>
      </c>
      <c r="E267" s="1">
        <v>22011.38</v>
      </c>
      <c r="F267" s="1">
        <v>23004.92</v>
      </c>
    </row>
    <row r="268" spans="1:6" x14ac:dyDescent="0.25">
      <c r="A268" t="s">
        <v>855</v>
      </c>
      <c r="B268" t="s">
        <v>257</v>
      </c>
      <c r="C268">
        <v>261</v>
      </c>
      <c r="D268" s="1">
        <v>109888.27</v>
      </c>
      <c r="E268" s="1">
        <v>35462.769999999997</v>
      </c>
      <c r="F268" s="1">
        <v>37063.49</v>
      </c>
    </row>
    <row r="269" spans="1:6" x14ac:dyDescent="0.25">
      <c r="A269" t="s">
        <v>856</v>
      </c>
      <c r="B269" t="s">
        <v>258</v>
      </c>
      <c r="C269">
        <v>217</v>
      </c>
      <c r="D269" s="1">
        <v>91363.04</v>
      </c>
      <c r="E269" s="1">
        <v>29484.37</v>
      </c>
      <c r="F269" s="1">
        <v>30815.24</v>
      </c>
    </row>
    <row r="270" spans="1:6" x14ac:dyDescent="0.25">
      <c r="A270" t="s">
        <v>857</v>
      </c>
      <c r="B270" t="s">
        <v>259</v>
      </c>
      <c r="C270">
        <v>276</v>
      </c>
      <c r="D270" s="1">
        <v>110954.11</v>
      </c>
      <c r="E270" s="1">
        <v>35806.74</v>
      </c>
      <c r="F270" s="1">
        <v>37422.97</v>
      </c>
    </row>
    <row r="271" spans="1:6" x14ac:dyDescent="0.25">
      <c r="A271" t="s">
        <v>858</v>
      </c>
      <c r="B271" t="s">
        <v>260</v>
      </c>
      <c r="C271">
        <v>407</v>
      </c>
      <c r="D271" s="1">
        <v>171358.33</v>
      </c>
      <c r="E271" s="1">
        <v>55300.19</v>
      </c>
      <c r="F271" s="1">
        <v>57796.31</v>
      </c>
    </row>
    <row r="272" spans="1:6" x14ac:dyDescent="0.25">
      <c r="A272" t="s">
        <v>859</v>
      </c>
      <c r="B272" t="s">
        <v>261</v>
      </c>
      <c r="C272">
        <v>124</v>
      </c>
      <c r="D272" s="1">
        <v>52207.45</v>
      </c>
      <c r="E272" s="1">
        <v>16848.21</v>
      </c>
      <c r="F272" s="1">
        <v>17608.71</v>
      </c>
    </row>
    <row r="273" spans="1:6" x14ac:dyDescent="0.25">
      <c r="A273" t="s">
        <v>860</v>
      </c>
      <c r="B273" t="s">
        <v>262</v>
      </c>
      <c r="C273">
        <v>204</v>
      </c>
      <c r="D273" s="1">
        <v>85889.68</v>
      </c>
      <c r="E273" s="1">
        <v>27718.03</v>
      </c>
      <c r="F273" s="1">
        <v>28969.16</v>
      </c>
    </row>
    <row r="274" spans="1:6" x14ac:dyDescent="0.25">
      <c r="A274" t="s">
        <v>861</v>
      </c>
      <c r="B274" t="s">
        <v>263</v>
      </c>
      <c r="C274">
        <v>468</v>
      </c>
      <c r="D274" s="1">
        <v>197041.03</v>
      </c>
      <c r="E274" s="1">
        <v>63588.42</v>
      </c>
      <c r="F274" s="1">
        <v>66458.66</v>
      </c>
    </row>
    <row r="275" spans="1:6" x14ac:dyDescent="0.25">
      <c r="A275" t="s">
        <v>862</v>
      </c>
      <c r="B275" t="s">
        <v>160</v>
      </c>
      <c r="C275">
        <v>191</v>
      </c>
      <c r="D275" s="1">
        <v>80416.320000000007</v>
      </c>
      <c r="E275" s="1">
        <v>25951.69</v>
      </c>
      <c r="F275" s="1">
        <v>27123.08</v>
      </c>
    </row>
    <row r="276" spans="1:6" x14ac:dyDescent="0.25">
      <c r="A276" t="s">
        <v>863</v>
      </c>
      <c r="B276" t="s">
        <v>264</v>
      </c>
      <c r="C276">
        <v>160</v>
      </c>
      <c r="D276" s="1">
        <v>67364.45</v>
      </c>
      <c r="E276" s="1">
        <v>21739.63</v>
      </c>
      <c r="F276" s="1">
        <v>22720.91</v>
      </c>
    </row>
    <row r="277" spans="1:6" x14ac:dyDescent="0.25">
      <c r="A277" t="s">
        <v>864</v>
      </c>
      <c r="B277" t="s">
        <v>265</v>
      </c>
      <c r="C277">
        <v>654</v>
      </c>
      <c r="D277" s="1">
        <v>275352.2</v>
      </c>
      <c r="E277" s="1">
        <v>88860.74</v>
      </c>
      <c r="F277" s="1">
        <v>92871.71</v>
      </c>
    </row>
    <row r="278" spans="1:6" x14ac:dyDescent="0.25">
      <c r="A278" t="s">
        <v>865</v>
      </c>
      <c r="B278" t="s">
        <v>235</v>
      </c>
      <c r="C278">
        <v>211</v>
      </c>
      <c r="D278" s="1">
        <v>88836.87</v>
      </c>
      <c r="E278" s="1">
        <v>28669.14</v>
      </c>
      <c r="F278" s="1">
        <v>29963.19</v>
      </c>
    </row>
    <row r="279" spans="1:6" x14ac:dyDescent="0.25">
      <c r="A279" t="s">
        <v>866</v>
      </c>
      <c r="B279" t="s">
        <v>266</v>
      </c>
      <c r="C279">
        <v>137</v>
      </c>
      <c r="D279" s="1">
        <v>57680.81</v>
      </c>
      <c r="E279" s="1">
        <v>18614.560000000001</v>
      </c>
      <c r="F279" s="1">
        <v>19454.77</v>
      </c>
    </row>
    <row r="280" spans="1:6" x14ac:dyDescent="0.25">
      <c r="A280" t="s">
        <v>867</v>
      </c>
      <c r="B280" t="s">
        <v>244</v>
      </c>
      <c r="C280">
        <v>204</v>
      </c>
      <c r="D280" s="1">
        <v>85889.68</v>
      </c>
      <c r="E280" s="1">
        <v>27718.03</v>
      </c>
      <c r="F280" s="1">
        <v>28969.16</v>
      </c>
    </row>
    <row r="281" spans="1:6" x14ac:dyDescent="0.25">
      <c r="A281" t="s">
        <v>868</v>
      </c>
      <c r="B281" t="s">
        <v>148</v>
      </c>
      <c r="C281">
        <v>168</v>
      </c>
      <c r="D281" s="1">
        <v>70732.679999999993</v>
      </c>
      <c r="E281" s="1">
        <v>22826.61</v>
      </c>
      <c r="F281" s="1">
        <v>23856.959999999999</v>
      </c>
    </row>
    <row r="282" spans="1:6" x14ac:dyDescent="0.25">
      <c r="A282" t="s">
        <v>869</v>
      </c>
      <c r="B282" t="s">
        <v>267</v>
      </c>
      <c r="C282">
        <v>202</v>
      </c>
      <c r="D282" s="1">
        <v>85047.62</v>
      </c>
      <c r="E282" s="1">
        <v>27446.28</v>
      </c>
      <c r="F282" s="1">
        <v>28685.15</v>
      </c>
    </row>
    <row r="283" spans="1:6" x14ac:dyDescent="0.25">
      <c r="A283" t="s">
        <v>870</v>
      </c>
      <c r="B283" t="s">
        <v>268</v>
      </c>
      <c r="C283">
        <v>333</v>
      </c>
      <c r="D283" s="1">
        <v>140202.26999999999</v>
      </c>
      <c r="E283" s="1">
        <v>45245.61</v>
      </c>
      <c r="F283" s="1">
        <v>47287.89</v>
      </c>
    </row>
    <row r="284" spans="1:6" x14ac:dyDescent="0.25">
      <c r="A284" t="s">
        <v>871</v>
      </c>
      <c r="B284" t="s">
        <v>269</v>
      </c>
      <c r="C284">
        <v>421</v>
      </c>
      <c r="D284" s="1">
        <v>177252.72</v>
      </c>
      <c r="E284" s="1">
        <v>57202.400000000001</v>
      </c>
      <c r="F284" s="1">
        <v>59784.4</v>
      </c>
    </row>
    <row r="285" spans="1:6" x14ac:dyDescent="0.25">
      <c r="A285" t="s">
        <v>872</v>
      </c>
      <c r="B285" t="s">
        <v>270</v>
      </c>
      <c r="C285">
        <v>390</v>
      </c>
      <c r="D285" s="1">
        <v>164200.85999999999</v>
      </c>
      <c r="E285" s="1">
        <v>52990.35</v>
      </c>
      <c r="F285" s="1">
        <v>55382.22</v>
      </c>
    </row>
    <row r="286" spans="1:6" x14ac:dyDescent="0.25">
      <c r="A286" t="s">
        <v>873</v>
      </c>
      <c r="B286" t="s">
        <v>271</v>
      </c>
      <c r="C286">
        <v>317</v>
      </c>
      <c r="D286" s="1">
        <v>133465.82</v>
      </c>
      <c r="E286" s="1">
        <v>43071.64</v>
      </c>
      <c r="F286" s="1">
        <v>45015.8</v>
      </c>
    </row>
    <row r="287" spans="1:6" x14ac:dyDescent="0.25">
      <c r="A287" t="s">
        <v>874</v>
      </c>
      <c r="B287" t="s">
        <v>272</v>
      </c>
      <c r="C287">
        <v>319</v>
      </c>
      <c r="D287" s="1">
        <v>134307.88</v>
      </c>
      <c r="E287" s="1">
        <v>43343.39</v>
      </c>
      <c r="F287" s="1">
        <v>45299.81</v>
      </c>
    </row>
    <row r="288" spans="1:6" x14ac:dyDescent="0.25">
      <c r="A288" t="s">
        <v>875</v>
      </c>
      <c r="B288" t="s">
        <v>273</v>
      </c>
      <c r="C288">
        <v>332</v>
      </c>
      <c r="D288" s="1">
        <v>139781.24</v>
      </c>
      <c r="E288" s="1">
        <v>45109.73</v>
      </c>
      <c r="F288" s="1">
        <v>47145.89</v>
      </c>
    </row>
    <row r="289" spans="1:6" x14ac:dyDescent="0.25">
      <c r="A289" t="s">
        <v>876</v>
      </c>
      <c r="B289" t="s">
        <v>238</v>
      </c>
      <c r="C289">
        <v>234</v>
      </c>
      <c r="D289" s="1">
        <v>98520.51</v>
      </c>
      <c r="E289" s="1">
        <v>31794.21</v>
      </c>
      <c r="F289" s="1">
        <v>33229.33</v>
      </c>
    </row>
    <row r="290" spans="1:6" x14ac:dyDescent="0.25">
      <c r="A290" t="s">
        <v>877</v>
      </c>
      <c r="B290" t="s">
        <v>274</v>
      </c>
      <c r="C290">
        <v>423</v>
      </c>
      <c r="D290" s="1">
        <v>178094.77</v>
      </c>
      <c r="E290" s="1">
        <v>57474.15</v>
      </c>
      <c r="F290" s="1">
        <v>60068.4</v>
      </c>
    </row>
    <row r="291" spans="1:6" x14ac:dyDescent="0.25">
      <c r="A291" t="s">
        <v>878</v>
      </c>
      <c r="B291" t="s">
        <v>275</v>
      </c>
      <c r="C291">
        <v>156</v>
      </c>
      <c r="D291" s="1">
        <v>65680.34</v>
      </c>
      <c r="E291" s="1">
        <v>21196.14</v>
      </c>
      <c r="F291" s="1">
        <v>22152.880000000001</v>
      </c>
    </row>
    <row r="292" spans="1:6" x14ac:dyDescent="0.25">
      <c r="A292" t="s">
        <v>879</v>
      </c>
      <c r="B292" t="s">
        <v>276</v>
      </c>
      <c r="C292">
        <v>112</v>
      </c>
      <c r="D292" s="1">
        <v>47155.12</v>
      </c>
      <c r="E292" s="1">
        <v>15217.74</v>
      </c>
      <c r="F292" s="1">
        <v>15904.64</v>
      </c>
    </row>
    <row r="293" spans="1:6" x14ac:dyDescent="0.25">
      <c r="A293" t="s">
        <v>880</v>
      </c>
      <c r="B293" t="s">
        <v>277</v>
      </c>
      <c r="C293">
        <v>148</v>
      </c>
      <c r="D293" s="1">
        <v>62312.12</v>
      </c>
      <c r="E293" s="1">
        <v>20109.16</v>
      </c>
      <c r="F293" s="1">
        <v>21016.84</v>
      </c>
    </row>
    <row r="294" spans="1:6" x14ac:dyDescent="0.25">
      <c r="A294" t="s">
        <v>881</v>
      </c>
      <c r="B294" t="s">
        <v>199</v>
      </c>
      <c r="C294">
        <v>806</v>
      </c>
      <c r="D294" s="1">
        <v>339348.44</v>
      </c>
      <c r="E294" s="1">
        <v>109513.39</v>
      </c>
      <c r="F294" s="1">
        <v>114456.58</v>
      </c>
    </row>
    <row r="295" spans="1:6" x14ac:dyDescent="0.25">
      <c r="A295" t="s">
        <v>882</v>
      </c>
      <c r="B295" t="s">
        <v>278</v>
      </c>
      <c r="C295">
        <v>221</v>
      </c>
      <c r="D295" s="1">
        <v>93047.15</v>
      </c>
      <c r="E295" s="1">
        <v>30027.86</v>
      </c>
      <c r="F295" s="1">
        <v>31383.26</v>
      </c>
    </row>
    <row r="296" spans="1:6" x14ac:dyDescent="0.25">
      <c r="A296" t="s">
        <v>883</v>
      </c>
      <c r="B296" t="s">
        <v>185</v>
      </c>
      <c r="C296">
        <v>199</v>
      </c>
      <c r="D296" s="1">
        <v>83784.539999999994</v>
      </c>
      <c r="E296" s="1">
        <v>27038.67</v>
      </c>
      <c r="F296" s="1">
        <v>28259.13</v>
      </c>
    </row>
    <row r="297" spans="1:6" x14ac:dyDescent="0.25">
      <c r="A297" t="s">
        <v>884</v>
      </c>
      <c r="B297" t="s">
        <v>279</v>
      </c>
      <c r="C297">
        <v>238</v>
      </c>
      <c r="D297" s="1">
        <v>100204.62</v>
      </c>
      <c r="E297" s="1">
        <v>32337.7</v>
      </c>
      <c r="F297" s="1">
        <v>33797.35</v>
      </c>
    </row>
    <row r="298" spans="1:6" x14ac:dyDescent="0.25">
      <c r="A298" t="s">
        <v>885</v>
      </c>
      <c r="B298" t="s">
        <v>280</v>
      </c>
      <c r="C298">
        <v>177</v>
      </c>
      <c r="D298" s="1">
        <v>74521.929999999993</v>
      </c>
      <c r="E298" s="1">
        <v>24049.47</v>
      </c>
      <c r="F298" s="1">
        <v>25135</v>
      </c>
    </row>
    <row r="299" spans="1:6" x14ac:dyDescent="0.25">
      <c r="A299" t="s">
        <v>886</v>
      </c>
      <c r="B299" t="s">
        <v>213</v>
      </c>
      <c r="C299">
        <v>318</v>
      </c>
      <c r="D299" s="1">
        <v>133886.85</v>
      </c>
      <c r="E299" s="1">
        <v>43207.519999999997</v>
      </c>
      <c r="F299" s="1">
        <v>45157.8</v>
      </c>
    </row>
    <row r="300" spans="1:6" x14ac:dyDescent="0.25">
      <c r="A300" t="s">
        <v>887</v>
      </c>
      <c r="B300" t="s">
        <v>281</v>
      </c>
      <c r="C300">
        <v>331</v>
      </c>
      <c r="D300" s="1">
        <v>139360.21</v>
      </c>
      <c r="E300" s="1">
        <v>44973.86</v>
      </c>
      <c r="F300" s="1">
        <v>47003.88</v>
      </c>
    </row>
    <row r="301" spans="1:6" x14ac:dyDescent="0.25">
      <c r="A301" t="s">
        <v>888</v>
      </c>
      <c r="B301" t="s">
        <v>214</v>
      </c>
      <c r="C301">
        <v>268</v>
      </c>
      <c r="D301" s="1">
        <v>112835.46</v>
      </c>
      <c r="E301" s="1">
        <v>36413.879999999997</v>
      </c>
      <c r="F301" s="1">
        <v>38057.519999999997</v>
      </c>
    </row>
    <row r="302" spans="1:6" x14ac:dyDescent="0.25">
      <c r="A302" t="s">
        <v>889</v>
      </c>
      <c r="B302" t="s">
        <v>217</v>
      </c>
      <c r="C302">
        <v>184</v>
      </c>
      <c r="D302" s="1">
        <v>77469.119999999995</v>
      </c>
      <c r="E302" s="1">
        <v>25000.58</v>
      </c>
      <c r="F302" s="1">
        <v>26129.040000000001</v>
      </c>
    </row>
    <row r="303" spans="1:6" x14ac:dyDescent="0.25">
      <c r="A303" t="s">
        <v>890</v>
      </c>
      <c r="B303" t="s">
        <v>282</v>
      </c>
      <c r="C303">
        <v>257</v>
      </c>
      <c r="D303" s="1">
        <v>108204.15</v>
      </c>
      <c r="E303" s="1">
        <v>34919.279999999999</v>
      </c>
      <c r="F303" s="1">
        <v>36495.46</v>
      </c>
    </row>
    <row r="304" spans="1:6" x14ac:dyDescent="0.25">
      <c r="A304" t="s">
        <v>891</v>
      </c>
      <c r="B304" t="s">
        <v>283</v>
      </c>
      <c r="C304">
        <v>581</v>
      </c>
      <c r="D304" s="1">
        <v>244617.17</v>
      </c>
      <c r="E304" s="1">
        <v>78942.03</v>
      </c>
      <c r="F304" s="1">
        <v>82505.3</v>
      </c>
    </row>
    <row r="305" spans="1:6" x14ac:dyDescent="0.25">
      <c r="A305" t="s">
        <v>892</v>
      </c>
      <c r="B305" t="s">
        <v>284</v>
      </c>
      <c r="C305">
        <v>632</v>
      </c>
      <c r="D305" s="1">
        <v>266089.59000000003</v>
      </c>
      <c r="E305" s="1">
        <v>85871.54</v>
      </c>
      <c r="F305" s="1">
        <v>89747.59</v>
      </c>
    </row>
    <row r="306" spans="1:6" x14ac:dyDescent="0.25">
      <c r="A306" t="s">
        <v>893</v>
      </c>
      <c r="B306" t="s">
        <v>207</v>
      </c>
      <c r="C306">
        <v>355</v>
      </c>
      <c r="D306" s="1">
        <v>149464.88</v>
      </c>
      <c r="E306" s="1">
        <v>48234.81</v>
      </c>
      <c r="F306" s="1">
        <v>50412.01</v>
      </c>
    </row>
    <row r="307" spans="1:6" x14ac:dyDescent="0.25">
      <c r="A307" t="s">
        <v>894</v>
      </c>
      <c r="B307" t="s">
        <v>285</v>
      </c>
      <c r="C307">
        <v>128</v>
      </c>
      <c r="D307" s="1">
        <v>53891.56</v>
      </c>
      <c r="E307" s="1">
        <v>17391.7</v>
      </c>
      <c r="F307" s="1">
        <v>18176.73</v>
      </c>
    </row>
    <row r="308" spans="1:6" x14ac:dyDescent="0.25">
      <c r="A308" t="s">
        <v>895</v>
      </c>
      <c r="B308" t="s">
        <v>286</v>
      </c>
      <c r="C308">
        <v>214</v>
      </c>
      <c r="D308" s="1">
        <v>90099.96</v>
      </c>
      <c r="E308" s="1">
        <v>29076.76</v>
      </c>
      <c r="F308" s="1">
        <v>30389.21</v>
      </c>
    </row>
    <row r="309" spans="1:6" x14ac:dyDescent="0.25">
      <c r="A309" t="s">
        <v>896</v>
      </c>
      <c r="B309" t="s">
        <v>287</v>
      </c>
      <c r="C309">
        <v>343</v>
      </c>
      <c r="D309" s="1">
        <v>144412.54999999999</v>
      </c>
      <c r="E309" s="1">
        <v>46604.33</v>
      </c>
      <c r="F309" s="1">
        <v>48707.95</v>
      </c>
    </row>
    <row r="310" spans="1:6" x14ac:dyDescent="0.25">
      <c r="A310" t="s">
        <v>897</v>
      </c>
      <c r="B310" t="s">
        <v>279</v>
      </c>
      <c r="C310">
        <v>168</v>
      </c>
      <c r="D310" s="1">
        <v>70732.679999999993</v>
      </c>
      <c r="E310" s="1">
        <v>22826.61</v>
      </c>
      <c r="F310" s="1">
        <v>23856.959999999999</v>
      </c>
    </row>
    <row r="311" spans="1:6" x14ac:dyDescent="0.25">
      <c r="A311" t="s">
        <v>898</v>
      </c>
      <c r="B311" t="s">
        <v>146</v>
      </c>
      <c r="C311">
        <v>296</v>
      </c>
      <c r="D311" s="1">
        <v>124624.24</v>
      </c>
      <c r="E311" s="1">
        <v>40218.32</v>
      </c>
      <c r="F311" s="1">
        <v>42033.68</v>
      </c>
    </row>
    <row r="312" spans="1:6" x14ac:dyDescent="0.25">
      <c r="A312" t="s">
        <v>899</v>
      </c>
      <c r="B312" t="s">
        <v>288</v>
      </c>
      <c r="C312">
        <v>539</v>
      </c>
      <c r="D312" s="1">
        <v>226934</v>
      </c>
      <c r="E312" s="1">
        <v>73235.38</v>
      </c>
      <c r="F312" s="1">
        <v>76541.06</v>
      </c>
    </row>
    <row r="313" spans="1:6" x14ac:dyDescent="0.25">
      <c r="A313" t="s">
        <v>900</v>
      </c>
      <c r="B313" t="s">
        <v>289</v>
      </c>
      <c r="C313">
        <v>204</v>
      </c>
      <c r="D313" s="1">
        <v>85889.68</v>
      </c>
      <c r="E313" s="1">
        <v>27718.03</v>
      </c>
      <c r="F313" s="1">
        <v>28969.16</v>
      </c>
    </row>
    <row r="314" spans="1:6" x14ac:dyDescent="0.25">
      <c r="A314" t="s">
        <v>901</v>
      </c>
      <c r="B314" t="s">
        <v>290</v>
      </c>
      <c r="C314">
        <v>130</v>
      </c>
      <c r="D314" s="1">
        <v>54733.62</v>
      </c>
      <c r="E314" s="1">
        <v>17663.45</v>
      </c>
      <c r="F314" s="1">
        <v>18460.740000000002</v>
      </c>
    </row>
    <row r="315" spans="1:6" x14ac:dyDescent="0.25">
      <c r="A315" t="s">
        <v>902</v>
      </c>
      <c r="B315" t="s">
        <v>291</v>
      </c>
      <c r="C315">
        <v>178</v>
      </c>
      <c r="D315" s="1">
        <v>74942.95</v>
      </c>
      <c r="E315" s="1">
        <v>24185.34</v>
      </c>
      <c r="F315" s="1">
        <v>25277.01</v>
      </c>
    </row>
    <row r="316" spans="1:6" x14ac:dyDescent="0.25">
      <c r="A316" t="s">
        <v>903</v>
      </c>
      <c r="B316" t="s">
        <v>228</v>
      </c>
      <c r="C316">
        <v>157</v>
      </c>
      <c r="D316" s="1">
        <v>64072.83</v>
      </c>
      <c r="E316" s="1">
        <v>20677.37</v>
      </c>
      <c r="F316" s="1">
        <v>21610.7</v>
      </c>
    </row>
    <row r="317" spans="1:6" x14ac:dyDescent="0.25">
      <c r="A317" t="s">
        <v>904</v>
      </c>
      <c r="B317" t="s">
        <v>145</v>
      </c>
      <c r="C317">
        <v>111</v>
      </c>
      <c r="D317" s="1">
        <v>46734.09</v>
      </c>
      <c r="E317" s="1">
        <v>15081.87</v>
      </c>
      <c r="F317" s="1">
        <v>15762.63</v>
      </c>
    </row>
    <row r="318" spans="1:6" x14ac:dyDescent="0.25">
      <c r="A318" t="s">
        <v>905</v>
      </c>
      <c r="B318" t="s">
        <v>292</v>
      </c>
      <c r="C318">
        <v>476</v>
      </c>
      <c r="D318" s="1">
        <v>200409.25</v>
      </c>
      <c r="E318" s="1">
        <v>64675.4</v>
      </c>
      <c r="F318" s="1">
        <v>67594.710000000006</v>
      </c>
    </row>
    <row r="319" spans="1:6" x14ac:dyDescent="0.25">
      <c r="A319" t="s">
        <v>906</v>
      </c>
      <c r="B319" t="s">
        <v>293</v>
      </c>
      <c r="C319">
        <v>170</v>
      </c>
      <c r="D319" s="1">
        <v>71574.73</v>
      </c>
      <c r="E319" s="1">
        <v>23098.36</v>
      </c>
      <c r="F319" s="1">
        <v>24140.959999999999</v>
      </c>
    </row>
    <row r="320" spans="1:6" x14ac:dyDescent="0.25">
      <c r="A320" t="s">
        <v>907</v>
      </c>
      <c r="B320" t="s">
        <v>228</v>
      </c>
      <c r="C320">
        <v>224</v>
      </c>
      <c r="D320" s="1">
        <v>94310.24</v>
      </c>
      <c r="E320" s="1">
        <v>30435.48</v>
      </c>
      <c r="F320" s="1">
        <v>31809.279999999999</v>
      </c>
    </row>
    <row r="321" spans="1:6" x14ac:dyDescent="0.25">
      <c r="A321" t="s">
        <v>908</v>
      </c>
      <c r="B321" t="s">
        <v>294</v>
      </c>
      <c r="C321">
        <v>233</v>
      </c>
      <c r="D321" s="1">
        <v>98099.49</v>
      </c>
      <c r="E321" s="1">
        <v>31658.34</v>
      </c>
      <c r="F321" s="1">
        <v>33087.32</v>
      </c>
    </row>
    <row r="322" spans="1:6" x14ac:dyDescent="0.25">
      <c r="A322" t="s">
        <v>909</v>
      </c>
      <c r="B322" t="s">
        <v>295</v>
      </c>
      <c r="C322">
        <v>475</v>
      </c>
      <c r="D322" s="1">
        <v>199988.22</v>
      </c>
      <c r="E322" s="1">
        <v>64539.53</v>
      </c>
      <c r="F322" s="1">
        <v>67452.7</v>
      </c>
    </row>
    <row r="323" spans="1:6" x14ac:dyDescent="0.25">
      <c r="A323" t="s">
        <v>910</v>
      </c>
      <c r="B323" t="s">
        <v>296</v>
      </c>
      <c r="C323">
        <v>439</v>
      </c>
      <c r="D323" s="1">
        <v>184831.22</v>
      </c>
      <c r="E323" s="1">
        <v>59648.11</v>
      </c>
      <c r="F323" s="1">
        <v>62340.5</v>
      </c>
    </row>
    <row r="324" spans="1:6" x14ac:dyDescent="0.25">
      <c r="A324" t="s">
        <v>911</v>
      </c>
      <c r="B324" t="s">
        <v>235</v>
      </c>
      <c r="C324">
        <v>159</v>
      </c>
      <c r="D324" s="1">
        <v>66943.429999999993</v>
      </c>
      <c r="E324" s="1">
        <v>21603.759999999998</v>
      </c>
      <c r="F324" s="1">
        <v>22578.9</v>
      </c>
    </row>
    <row r="325" spans="1:6" x14ac:dyDescent="0.25">
      <c r="A325" t="s">
        <v>912</v>
      </c>
      <c r="B325" t="s">
        <v>188</v>
      </c>
      <c r="C325">
        <v>265</v>
      </c>
      <c r="D325" s="1">
        <v>111572.38</v>
      </c>
      <c r="E325" s="1">
        <v>36006.26</v>
      </c>
      <c r="F325" s="1">
        <v>37631.51</v>
      </c>
    </row>
    <row r="326" spans="1:6" x14ac:dyDescent="0.25">
      <c r="A326" t="s">
        <v>913</v>
      </c>
      <c r="B326" t="s">
        <v>228</v>
      </c>
      <c r="C326">
        <v>161</v>
      </c>
      <c r="D326" s="1">
        <v>67785.48</v>
      </c>
      <c r="E326" s="1">
        <v>21875.5</v>
      </c>
      <c r="F326" s="1">
        <v>22862.92</v>
      </c>
    </row>
    <row r="327" spans="1:6" x14ac:dyDescent="0.25">
      <c r="A327" t="s">
        <v>914</v>
      </c>
      <c r="B327" t="s">
        <v>297</v>
      </c>
      <c r="C327">
        <v>54</v>
      </c>
      <c r="D327" s="1">
        <v>22735.5</v>
      </c>
      <c r="E327" s="1">
        <v>7337.12</v>
      </c>
      <c r="F327" s="1">
        <v>7668.31</v>
      </c>
    </row>
    <row r="328" spans="1:6" x14ac:dyDescent="0.25">
      <c r="A328" t="s">
        <v>915</v>
      </c>
      <c r="B328" t="s">
        <v>230</v>
      </c>
      <c r="C328">
        <v>434</v>
      </c>
      <c r="D328" s="1">
        <v>182726.08</v>
      </c>
      <c r="E328" s="1">
        <v>58968.75</v>
      </c>
      <c r="F328" s="1">
        <v>61630.46</v>
      </c>
    </row>
    <row r="329" spans="1:6" x14ac:dyDescent="0.25">
      <c r="A329" t="s">
        <v>916</v>
      </c>
      <c r="B329" t="s">
        <v>235</v>
      </c>
      <c r="C329">
        <v>136</v>
      </c>
      <c r="D329" s="1">
        <v>57259.79</v>
      </c>
      <c r="E329" s="1">
        <v>18478.689999999999</v>
      </c>
      <c r="F329" s="1">
        <v>19312.77</v>
      </c>
    </row>
    <row r="330" spans="1:6" x14ac:dyDescent="0.25">
      <c r="A330" t="s">
        <v>917</v>
      </c>
      <c r="B330" t="s">
        <v>279</v>
      </c>
      <c r="C330">
        <v>216</v>
      </c>
      <c r="D330" s="1">
        <v>90942.01</v>
      </c>
      <c r="E330" s="1">
        <v>29348.5</v>
      </c>
      <c r="F330" s="1">
        <v>30673.23</v>
      </c>
    </row>
    <row r="331" spans="1:6" x14ac:dyDescent="0.25">
      <c r="A331" t="s">
        <v>918</v>
      </c>
      <c r="B331" t="s">
        <v>240</v>
      </c>
      <c r="C331">
        <v>313</v>
      </c>
      <c r="D331" s="1">
        <v>131781.71</v>
      </c>
      <c r="E331" s="1">
        <v>42528.15</v>
      </c>
      <c r="F331" s="1">
        <v>44447.78</v>
      </c>
    </row>
    <row r="332" spans="1:6" x14ac:dyDescent="0.25">
      <c r="A332" t="s">
        <v>919</v>
      </c>
      <c r="B332" t="s">
        <v>220</v>
      </c>
      <c r="C332">
        <v>504</v>
      </c>
      <c r="D332" s="1">
        <v>212198.03</v>
      </c>
      <c r="E332" s="1">
        <v>68479.83</v>
      </c>
      <c r="F332" s="1">
        <v>71570.87</v>
      </c>
    </row>
    <row r="333" spans="1:6" x14ac:dyDescent="0.25">
      <c r="A333" t="s">
        <v>920</v>
      </c>
      <c r="B333" t="s">
        <v>298</v>
      </c>
      <c r="C333">
        <v>293</v>
      </c>
      <c r="D333" s="1">
        <v>123361.16</v>
      </c>
      <c r="E333" s="1">
        <v>39810.699999999997</v>
      </c>
      <c r="F333" s="1">
        <v>41607.67</v>
      </c>
    </row>
    <row r="334" spans="1:6" x14ac:dyDescent="0.25">
      <c r="A334" t="s">
        <v>921</v>
      </c>
      <c r="B334" t="s">
        <v>223</v>
      </c>
      <c r="C334">
        <v>184</v>
      </c>
      <c r="D334" s="1">
        <v>77469.119999999995</v>
      </c>
      <c r="E334" s="1">
        <v>25000.58</v>
      </c>
      <c r="F334" s="1">
        <v>26129.040000000001</v>
      </c>
    </row>
    <row r="335" spans="1:6" x14ac:dyDescent="0.25">
      <c r="A335" t="s">
        <v>922</v>
      </c>
      <c r="B335" t="s">
        <v>299</v>
      </c>
      <c r="C335">
        <v>368</v>
      </c>
      <c r="D335" s="1">
        <v>154938.23999999999</v>
      </c>
      <c r="E335" s="1">
        <v>50001.15</v>
      </c>
      <c r="F335" s="1">
        <v>52258.09</v>
      </c>
    </row>
    <row r="336" spans="1:6" x14ac:dyDescent="0.25">
      <c r="A336" t="s">
        <v>923</v>
      </c>
      <c r="B336" t="s">
        <v>240</v>
      </c>
      <c r="C336">
        <v>191</v>
      </c>
      <c r="D336" s="1">
        <v>80416.320000000007</v>
      </c>
      <c r="E336" s="1">
        <v>25951.69</v>
      </c>
      <c r="F336" s="1">
        <v>27123.08</v>
      </c>
    </row>
    <row r="337" spans="1:6" x14ac:dyDescent="0.25">
      <c r="A337" t="s">
        <v>924</v>
      </c>
      <c r="B337" t="s">
        <v>185</v>
      </c>
      <c r="C337">
        <v>311</v>
      </c>
      <c r="D337" s="1">
        <v>130939.66</v>
      </c>
      <c r="E337" s="1">
        <v>42256.41</v>
      </c>
      <c r="F337" s="1">
        <v>44163.77</v>
      </c>
    </row>
    <row r="338" spans="1:6" x14ac:dyDescent="0.25">
      <c r="A338" t="s">
        <v>925</v>
      </c>
      <c r="B338" t="s">
        <v>300</v>
      </c>
      <c r="C338">
        <v>250</v>
      </c>
      <c r="D338" s="1">
        <v>105256.96000000001</v>
      </c>
      <c r="E338" s="1">
        <v>33968.17</v>
      </c>
      <c r="F338" s="1">
        <v>35501.42</v>
      </c>
    </row>
    <row r="339" spans="1:6" x14ac:dyDescent="0.25">
      <c r="A339" t="s">
        <v>926</v>
      </c>
      <c r="B339" t="s">
        <v>301</v>
      </c>
      <c r="C339">
        <v>354</v>
      </c>
      <c r="D339" s="1">
        <v>149043.85</v>
      </c>
      <c r="E339" s="1">
        <v>48098.93</v>
      </c>
      <c r="F339" s="1">
        <v>50270.01</v>
      </c>
    </row>
    <row r="340" spans="1:6" x14ac:dyDescent="0.25">
      <c r="A340" t="s">
        <v>927</v>
      </c>
      <c r="B340" t="s">
        <v>293</v>
      </c>
      <c r="C340">
        <v>102</v>
      </c>
      <c r="D340" s="1">
        <v>42944.84</v>
      </c>
      <c r="E340" s="1">
        <v>13859.01</v>
      </c>
      <c r="F340" s="1">
        <v>14484.58</v>
      </c>
    </row>
    <row r="341" spans="1:6" x14ac:dyDescent="0.25">
      <c r="A341" t="s">
        <v>928</v>
      </c>
      <c r="B341" t="s">
        <v>302</v>
      </c>
      <c r="C341">
        <v>143</v>
      </c>
      <c r="D341" s="1">
        <v>60206.98</v>
      </c>
      <c r="E341" s="1">
        <v>19429.8</v>
      </c>
      <c r="F341" s="1">
        <v>20306.810000000001</v>
      </c>
    </row>
    <row r="342" spans="1:6" x14ac:dyDescent="0.25">
      <c r="A342" t="s">
        <v>929</v>
      </c>
      <c r="B342" t="s">
        <v>303</v>
      </c>
      <c r="C342">
        <v>337</v>
      </c>
      <c r="D342" s="1">
        <v>141886.38</v>
      </c>
      <c r="E342" s="1">
        <v>45789.1</v>
      </c>
      <c r="F342" s="1">
        <v>47855.91</v>
      </c>
    </row>
    <row r="343" spans="1:6" x14ac:dyDescent="0.25">
      <c r="A343" t="s">
        <v>930</v>
      </c>
      <c r="B343" t="s">
        <v>304</v>
      </c>
      <c r="C343">
        <v>275</v>
      </c>
      <c r="D343" s="1">
        <v>115782.65</v>
      </c>
      <c r="E343" s="1">
        <v>37364.99</v>
      </c>
      <c r="F343" s="1">
        <v>39051.56</v>
      </c>
    </row>
    <row r="344" spans="1:6" x14ac:dyDescent="0.25">
      <c r="A344" t="s">
        <v>931</v>
      </c>
      <c r="B344" t="s">
        <v>292</v>
      </c>
      <c r="C344">
        <v>125</v>
      </c>
      <c r="D344" s="1">
        <v>52628.480000000003</v>
      </c>
      <c r="E344" s="1">
        <v>16984.09</v>
      </c>
      <c r="F344" s="1">
        <v>17750.71</v>
      </c>
    </row>
    <row r="345" spans="1:6" x14ac:dyDescent="0.25">
      <c r="A345" t="s">
        <v>932</v>
      </c>
      <c r="B345" t="s">
        <v>187</v>
      </c>
      <c r="C345">
        <v>340</v>
      </c>
      <c r="D345" s="1">
        <v>143149.46</v>
      </c>
      <c r="E345" s="1">
        <v>46196.71</v>
      </c>
      <c r="F345" s="1">
        <v>48281.93</v>
      </c>
    </row>
    <row r="346" spans="1:6" x14ac:dyDescent="0.25">
      <c r="A346" t="s">
        <v>933</v>
      </c>
      <c r="B346" t="s">
        <v>187</v>
      </c>
      <c r="C346">
        <v>71</v>
      </c>
      <c r="D346" s="1">
        <v>29892.98</v>
      </c>
      <c r="E346" s="1">
        <v>9646.9599999999991</v>
      </c>
      <c r="F346" s="1">
        <v>10082.41</v>
      </c>
    </row>
    <row r="347" spans="1:6" x14ac:dyDescent="0.25">
      <c r="A347" t="s">
        <v>934</v>
      </c>
      <c r="B347" t="s">
        <v>305</v>
      </c>
      <c r="C347">
        <v>220</v>
      </c>
      <c r="D347" s="1">
        <v>92626.12</v>
      </c>
      <c r="E347" s="1">
        <v>29891.99</v>
      </c>
      <c r="F347" s="1">
        <v>31241.25</v>
      </c>
    </row>
    <row r="348" spans="1:6" x14ac:dyDescent="0.25">
      <c r="A348" t="s">
        <v>935</v>
      </c>
      <c r="B348" t="s">
        <v>306</v>
      </c>
      <c r="C348">
        <v>317</v>
      </c>
      <c r="D348" s="1">
        <v>133465.82</v>
      </c>
      <c r="E348" s="1">
        <v>43071.64</v>
      </c>
      <c r="F348" s="1">
        <v>45015.8</v>
      </c>
    </row>
    <row r="349" spans="1:6" x14ac:dyDescent="0.25">
      <c r="A349" t="s">
        <v>936</v>
      </c>
      <c r="B349" t="s">
        <v>198</v>
      </c>
      <c r="C349">
        <v>84</v>
      </c>
      <c r="D349" s="1">
        <v>35366.339999999997</v>
      </c>
      <c r="E349" s="1">
        <v>11413.31</v>
      </c>
      <c r="F349" s="1">
        <v>11928.47</v>
      </c>
    </row>
    <row r="350" spans="1:6" x14ac:dyDescent="0.25">
      <c r="A350" t="s">
        <v>937</v>
      </c>
      <c r="B350" t="s">
        <v>307</v>
      </c>
      <c r="C350">
        <v>192</v>
      </c>
      <c r="D350" s="1">
        <v>80837.34</v>
      </c>
      <c r="E350" s="1">
        <v>26087.56</v>
      </c>
      <c r="F350" s="1">
        <v>27265.08</v>
      </c>
    </row>
    <row r="351" spans="1:6" x14ac:dyDescent="0.25">
      <c r="A351" t="s">
        <v>938</v>
      </c>
      <c r="B351" t="s">
        <v>308</v>
      </c>
      <c r="C351">
        <v>422</v>
      </c>
      <c r="D351" s="1">
        <v>177673.75</v>
      </c>
      <c r="E351" s="1">
        <v>57338.28</v>
      </c>
      <c r="F351" s="1">
        <v>59926.400000000001</v>
      </c>
    </row>
    <row r="352" spans="1:6" x14ac:dyDescent="0.25">
      <c r="A352" t="s">
        <v>939</v>
      </c>
      <c r="B352" t="s">
        <v>204</v>
      </c>
      <c r="C352">
        <v>185</v>
      </c>
      <c r="D352" s="1">
        <v>77890.149999999994</v>
      </c>
      <c r="E352" s="1">
        <v>25136.45</v>
      </c>
      <c r="F352" s="1">
        <v>26271.05</v>
      </c>
    </row>
    <row r="353" spans="1:6" x14ac:dyDescent="0.25">
      <c r="A353" t="s">
        <v>940</v>
      </c>
      <c r="B353" t="s">
        <v>207</v>
      </c>
      <c r="C353">
        <v>88</v>
      </c>
      <c r="D353" s="1">
        <v>37050.449999999997</v>
      </c>
      <c r="E353" s="1">
        <v>11956.8</v>
      </c>
      <c r="F353" s="1">
        <v>12496.5</v>
      </c>
    </row>
    <row r="354" spans="1:6" x14ac:dyDescent="0.25">
      <c r="A354" t="s">
        <v>941</v>
      </c>
      <c r="B354" t="s">
        <v>277</v>
      </c>
      <c r="C354">
        <v>468</v>
      </c>
      <c r="D354" s="1">
        <v>197041.03</v>
      </c>
      <c r="E354" s="1">
        <v>63588.42</v>
      </c>
      <c r="F354" s="1">
        <v>66458.66</v>
      </c>
    </row>
    <row r="355" spans="1:6" x14ac:dyDescent="0.25">
      <c r="A355" t="s">
        <v>942</v>
      </c>
      <c r="B355" t="s">
        <v>309</v>
      </c>
      <c r="C355">
        <v>245</v>
      </c>
      <c r="D355" s="1">
        <v>103151.82</v>
      </c>
      <c r="E355" s="1">
        <v>33288.81</v>
      </c>
      <c r="F355" s="1">
        <v>34791.39</v>
      </c>
    </row>
    <row r="356" spans="1:6" x14ac:dyDescent="0.25">
      <c r="A356" t="s">
        <v>943</v>
      </c>
      <c r="B356" t="s">
        <v>212</v>
      </c>
      <c r="C356">
        <v>224</v>
      </c>
      <c r="D356" s="1">
        <v>94310.24</v>
      </c>
      <c r="E356" s="1">
        <v>30435.48</v>
      </c>
      <c r="F356" s="1">
        <v>31809.279999999999</v>
      </c>
    </row>
    <row r="357" spans="1:6" x14ac:dyDescent="0.25">
      <c r="A357" t="s">
        <v>944</v>
      </c>
      <c r="B357" t="s">
        <v>130</v>
      </c>
      <c r="C357">
        <v>155</v>
      </c>
      <c r="D357" s="1">
        <v>65259.31</v>
      </c>
      <c r="E357" s="1">
        <v>21060.27</v>
      </c>
      <c r="F357" s="1">
        <v>22010.87</v>
      </c>
    </row>
    <row r="358" spans="1:6" x14ac:dyDescent="0.25">
      <c r="A358" t="s">
        <v>945</v>
      </c>
      <c r="B358" t="s">
        <v>146</v>
      </c>
      <c r="C358">
        <v>255</v>
      </c>
      <c r="D358" s="1">
        <v>107362.1</v>
      </c>
      <c r="E358" s="1">
        <v>34647.53</v>
      </c>
      <c r="F358" s="1">
        <v>36211.46</v>
      </c>
    </row>
    <row r="359" spans="1:6" x14ac:dyDescent="0.25">
      <c r="A359" t="s">
        <v>946</v>
      </c>
      <c r="B359" t="s">
        <v>310</v>
      </c>
      <c r="C359">
        <v>494</v>
      </c>
      <c r="D359" s="1">
        <v>207987.75</v>
      </c>
      <c r="E359" s="1">
        <v>67121.11</v>
      </c>
      <c r="F359" s="1">
        <v>70150.81</v>
      </c>
    </row>
    <row r="360" spans="1:6" x14ac:dyDescent="0.25">
      <c r="A360" t="s">
        <v>947</v>
      </c>
      <c r="B360" t="s">
        <v>311</v>
      </c>
      <c r="C360">
        <v>62</v>
      </c>
      <c r="D360" s="1">
        <v>20466.099999999999</v>
      </c>
      <c r="E360" s="1">
        <v>6604.75</v>
      </c>
      <c r="F360" s="1">
        <v>6902.88</v>
      </c>
    </row>
    <row r="361" spans="1:6" x14ac:dyDescent="0.25">
      <c r="A361" t="s">
        <v>948</v>
      </c>
      <c r="B361" t="s">
        <v>312</v>
      </c>
      <c r="C361">
        <v>132</v>
      </c>
      <c r="D361" s="1">
        <v>55575.67</v>
      </c>
      <c r="E361" s="1">
        <v>17935.2</v>
      </c>
      <c r="F361" s="1">
        <v>18744.740000000002</v>
      </c>
    </row>
    <row r="362" spans="1:6" x14ac:dyDescent="0.25">
      <c r="A362" t="s">
        <v>949</v>
      </c>
      <c r="B362" t="s">
        <v>313</v>
      </c>
      <c r="C362">
        <v>145</v>
      </c>
      <c r="D362" s="1">
        <v>61049.04</v>
      </c>
      <c r="E362" s="1">
        <v>19701.54</v>
      </c>
      <c r="F362" s="1">
        <v>20590.830000000002</v>
      </c>
    </row>
    <row r="363" spans="1:6" x14ac:dyDescent="0.25">
      <c r="A363" t="s">
        <v>950</v>
      </c>
      <c r="B363" t="s">
        <v>314</v>
      </c>
      <c r="C363">
        <v>173</v>
      </c>
      <c r="D363" s="1">
        <v>72837.820000000007</v>
      </c>
      <c r="E363" s="1">
        <v>23505.98</v>
      </c>
      <c r="F363" s="1">
        <v>24566.98</v>
      </c>
    </row>
    <row r="364" spans="1:6" x14ac:dyDescent="0.25">
      <c r="A364" t="s">
        <v>951</v>
      </c>
      <c r="B364" t="s">
        <v>235</v>
      </c>
      <c r="C364">
        <v>336</v>
      </c>
      <c r="D364" s="1">
        <v>141465.35</v>
      </c>
      <c r="E364" s="1">
        <v>45653.22</v>
      </c>
      <c r="F364" s="1">
        <v>47713.91</v>
      </c>
    </row>
    <row r="365" spans="1:6" x14ac:dyDescent="0.25">
      <c r="A365" t="s">
        <v>952</v>
      </c>
      <c r="B365" t="s">
        <v>235</v>
      </c>
      <c r="C365">
        <v>335</v>
      </c>
      <c r="D365" s="1">
        <v>141044.32</v>
      </c>
      <c r="E365" s="1">
        <v>45517.35</v>
      </c>
      <c r="F365" s="1">
        <v>47571.9</v>
      </c>
    </row>
    <row r="366" spans="1:6" x14ac:dyDescent="0.25">
      <c r="A366" t="s">
        <v>953</v>
      </c>
      <c r="B366" t="s">
        <v>235</v>
      </c>
      <c r="C366">
        <v>190</v>
      </c>
      <c r="D366" s="1">
        <v>79995.289999999994</v>
      </c>
      <c r="E366" s="1">
        <v>25815.81</v>
      </c>
      <c r="F366" s="1">
        <v>26981.08</v>
      </c>
    </row>
    <row r="367" spans="1:6" x14ac:dyDescent="0.25">
      <c r="A367" t="s">
        <v>954</v>
      </c>
      <c r="B367" t="s">
        <v>235</v>
      </c>
      <c r="C367">
        <v>99</v>
      </c>
      <c r="D367" s="1">
        <v>39946.559999999998</v>
      </c>
      <c r="E367" s="1">
        <v>12891.42</v>
      </c>
      <c r="F367" s="1">
        <v>13473.31</v>
      </c>
    </row>
    <row r="368" spans="1:6" x14ac:dyDescent="0.25">
      <c r="A368" t="s">
        <v>955</v>
      </c>
      <c r="B368" t="s">
        <v>315</v>
      </c>
      <c r="C368">
        <v>185</v>
      </c>
      <c r="D368" s="1">
        <v>77890.149999999994</v>
      </c>
      <c r="E368" s="1">
        <v>25136.45</v>
      </c>
      <c r="F368" s="1">
        <v>26271.05</v>
      </c>
    </row>
    <row r="369" spans="1:6" x14ac:dyDescent="0.25">
      <c r="A369" t="s">
        <v>956</v>
      </c>
      <c r="B369" t="s">
        <v>316</v>
      </c>
      <c r="C369">
        <v>250</v>
      </c>
      <c r="D369" s="1">
        <v>105256.96000000001</v>
      </c>
      <c r="E369" s="1">
        <v>33968.17</v>
      </c>
      <c r="F369" s="1">
        <v>35501.42</v>
      </c>
    </row>
    <row r="370" spans="1:6" x14ac:dyDescent="0.25">
      <c r="A370" t="s">
        <v>957</v>
      </c>
      <c r="B370" t="s">
        <v>317</v>
      </c>
      <c r="C370">
        <v>569</v>
      </c>
      <c r="D370" s="1">
        <v>239564.84</v>
      </c>
      <c r="E370" s="1">
        <v>77311.56</v>
      </c>
      <c r="F370" s="1">
        <v>80801.23</v>
      </c>
    </row>
    <row r="371" spans="1:6" x14ac:dyDescent="0.25">
      <c r="A371" t="s">
        <v>958</v>
      </c>
      <c r="B371" t="s">
        <v>318</v>
      </c>
      <c r="C371">
        <v>275</v>
      </c>
      <c r="D371" s="1">
        <v>115782.65</v>
      </c>
      <c r="E371" s="1">
        <v>37364.99</v>
      </c>
      <c r="F371" s="1">
        <v>39051.56</v>
      </c>
    </row>
    <row r="372" spans="1:6" x14ac:dyDescent="0.25">
      <c r="A372" t="s">
        <v>959</v>
      </c>
      <c r="B372" t="s">
        <v>238</v>
      </c>
      <c r="C372">
        <v>383</v>
      </c>
      <c r="D372" s="1">
        <v>161253.66</v>
      </c>
      <c r="E372" s="1">
        <v>52039.24</v>
      </c>
      <c r="F372" s="1">
        <v>54388.18</v>
      </c>
    </row>
    <row r="373" spans="1:6" x14ac:dyDescent="0.25">
      <c r="A373" t="s">
        <v>960</v>
      </c>
      <c r="B373" t="s">
        <v>319</v>
      </c>
      <c r="C373">
        <v>258</v>
      </c>
      <c r="D373" s="1">
        <v>108625.18</v>
      </c>
      <c r="E373" s="1">
        <v>35055.15</v>
      </c>
      <c r="F373" s="1">
        <v>36637.47</v>
      </c>
    </row>
    <row r="374" spans="1:6" x14ac:dyDescent="0.25">
      <c r="A374" t="s">
        <v>961</v>
      </c>
      <c r="B374" t="s">
        <v>239</v>
      </c>
      <c r="C374">
        <v>130</v>
      </c>
      <c r="D374" s="1">
        <v>54733.62</v>
      </c>
      <c r="E374" s="1">
        <v>17663.45</v>
      </c>
      <c r="F374" s="1">
        <v>18460.740000000002</v>
      </c>
    </row>
    <row r="375" spans="1:6" x14ac:dyDescent="0.25">
      <c r="A375" t="s">
        <v>962</v>
      </c>
      <c r="B375" t="s">
        <v>320</v>
      </c>
      <c r="C375">
        <v>763</v>
      </c>
      <c r="D375" s="1">
        <v>321244.24</v>
      </c>
      <c r="E375" s="1">
        <v>103670.86</v>
      </c>
      <c r="F375" s="1">
        <v>108350.34</v>
      </c>
    </row>
    <row r="376" spans="1:6" x14ac:dyDescent="0.25">
      <c r="A376" t="s">
        <v>963</v>
      </c>
      <c r="B376" t="s">
        <v>297</v>
      </c>
      <c r="C376">
        <v>105</v>
      </c>
      <c r="D376" s="1">
        <v>44207.92</v>
      </c>
      <c r="E376" s="1">
        <v>14266.63</v>
      </c>
      <c r="F376" s="1">
        <v>14910.6</v>
      </c>
    </row>
    <row r="377" spans="1:6" x14ac:dyDescent="0.25">
      <c r="A377" t="s">
        <v>964</v>
      </c>
      <c r="B377" t="s">
        <v>321</v>
      </c>
      <c r="C377">
        <v>484</v>
      </c>
      <c r="D377" s="1">
        <v>203777.47</v>
      </c>
      <c r="E377" s="1">
        <v>65762.38</v>
      </c>
      <c r="F377" s="1">
        <v>68730.75</v>
      </c>
    </row>
    <row r="378" spans="1:6" x14ac:dyDescent="0.25">
      <c r="A378" t="s">
        <v>965</v>
      </c>
      <c r="B378" t="s">
        <v>322</v>
      </c>
      <c r="C378">
        <v>75</v>
      </c>
      <c r="D378" s="1">
        <v>31577.09</v>
      </c>
      <c r="E378" s="1">
        <v>10190.450000000001</v>
      </c>
      <c r="F378" s="1">
        <v>10650.43</v>
      </c>
    </row>
    <row r="379" spans="1:6" x14ac:dyDescent="0.25">
      <c r="A379" t="s">
        <v>966</v>
      </c>
      <c r="B379" t="s">
        <v>323</v>
      </c>
      <c r="C379">
        <v>235</v>
      </c>
      <c r="D379" s="1">
        <v>98941.54</v>
      </c>
      <c r="E379" s="1">
        <v>31930.080000000002</v>
      </c>
      <c r="F379" s="1">
        <v>33371.339999999997</v>
      </c>
    </row>
    <row r="380" spans="1:6" x14ac:dyDescent="0.25">
      <c r="A380" t="s">
        <v>967</v>
      </c>
      <c r="B380" t="s">
        <v>291</v>
      </c>
      <c r="C380">
        <v>153</v>
      </c>
      <c r="D380" s="1">
        <v>64417.26</v>
      </c>
      <c r="E380" s="1">
        <v>20788.52</v>
      </c>
      <c r="F380" s="1">
        <v>21726.87</v>
      </c>
    </row>
    <row r="381" spans="1:6" x14ac:dyDescent="0.25">
      <c r="A381" t="s">
        <v>968</v>
      </c>
      <c r="B381" t="s">
        <v>324</v>
      </c>
      <c r="C381">
        <v>90</v>
      </c>
      <c r="D381" s="1">
        <v>37892.51</v>
      </c>
      <c r="E381" s="1">
        <v>12228.54</v>
      </c>
      <c r="F381" s="1">
        <v>12780.52</v>
      </c>
    </row>
    <row r="382" spans="1:6" x14ac:dyDescent="0.25">
      <c r="A382" t="s">
        <v>969</v>
      </c>
      <c r="B382" t="s">
        <v>325</v>
      </c>
      <c r="C382">
        <v>299</v>
      </c>
      <c r="D382" s="1">
        <v>125887.32</v>
      </c>
      <c r="E382" s="1">
        <v>40625.93</v>
      </c>
      <c r="F382" s="1">
        <v>42459.7</v>
      </c>
    </row>
    <row r="383" spans="1:6" x14ac:dyDescent="0.25">
      <c r="A383" t="s">
        <v>970</v>
      </c>
      <c r="B383" t="s">
        <v>311</v>
      </c>
      <c r="C383">
        <v>88</v>
      </c>
      <c r="D383" s="1">
        <v>37050.449999999997</v>
      </c>
      <c r="E383" s="1">
        <v>11956.8</v>
      </c>
      <c r="F383" s="1">
        <v>12496.5</v>
      </c>
    </row>
    <row r="384" spans="1:6" x14ac:dyDescent="0.25">
      <c r="A384" t="s">
        <v>971</v>
      </c>
      <c r="B384" t="s">
        <v>231</v>
      </c>
      <c r="C384">
        <v>96</v>
      </c>
      <c r="D384" s="1">
        <v>22118.15</v>
      </c>
      <c r="E384" s="1">
        <v>7137.9</v>
      </c>
      <c r="F384" s="1">
        <v>7460.08</v>
      </c>
    </row>
    <row r="385" spans="1:6" x14ac:dyDescent="0.25">
      <c r="A385" t="s">
        <v>972</v>
      </c>
      <c r="B385" t="s">
        <v>235</v>
      </c>
      <c r="C385">
        <v>133</v>
      </c>
      <c r="D385" s="1">
        <v>55996.7</v>
      </c>
      <c r="E385" s="1">
        <v>18071.07</v>
      </c>
      <c r="F385" s="1">
        <v>18886.75</v>
      </c>
    </row>
    <row r="386" spans="1:6" x14ac:dyDescent="0.25">
      <c r="A386" t="s">
        <v>973</v>
      </c>
      <c r="B386" t="s">
        <v>326</v>
      </c>
      <c r="C386">
        <v>89</v>
      </c>
      <c r="D386" s="1">
        <v>37471.480000000003</v>
      </c>
      <c r="E386" s="1">
        <v>12092.67</v>
      </c>
      <c r="F386" s="1">
        <v>12638.51</v>
      </c>
    </row>
    <row r="387" spans="1:6" x14ac:dyDescent="0.25">
      <c r="A387" t="s">
        <v>974</v>
      </c>
      <c r="B387" t="s">
        <v>235</v>
      </c>
      <c r="C387">
        <v>124</v>
      </c>
      <c r="D387" s="1">
        <v>52207.45</v>
      </c>
      <c r="E387" s="1">
        <v>16848.21</v>
      </c>
      <c r="F387" s="1">
        <v>17608.71</v>
      </c>
    </row>
    <row r="388" spans="1:6" x14ac:dyDescent="0.25">
      <c r="A388" t="s">
        <v>975</v>
      </c>
      <c r="B388" t="s">
        <v>327</v>
      </c>
      <c r="C388">
        <v>88</v>
      </c>
      <c r="D388" s="1">
        <v>37050.449999999997</v>
      </c>
      <c r="E388" s="1">
        <v>11956.8</v>
      </c>
      <c r="F388" s="1">
        <v>12496.5</v>
      </c>
    </row>
    <row r="389" spans="1:6" x14ac:dyDescent="0.25">
      <c r="A389" t="s">
        <v>976</v>
      </c>
      <c r="B389" t="s">
        <v>302</v>
      </c>
      <c r="C389">
        <v>229</v>
      </c>
      <c r="D389" s="1">
        <v>96415.37</v>
      </c>
      <c r="E389" s="1">
        <v>31114.85</v>
      </c>
      <c r="F389" s="1">
        <v>32519.29</v>
      </c>
    </row>
    <row r="390" spans="1:6" x14ac:dyDescent="0.25">
      <c r="A390" t="s">
        <v>977</v>
      </c>
      <c r="B390" t="s">
        <v>328</v>
      </c>
      <c r="C390">
        <v>366</v>
      </c>
      <c r="D390" s="1">
        <v>154096.19</v>
      </c>
      <c r="E390" s="1">
        <v>49729.41</v>
      </c>
      <c r="F390" s="1">
        <v>51974.080000000002</v>
      </c>
    </row>
    <row r="391" spans="1:6" x14ac:dyDescent="0.25">
      <c r="A391" t="s">
        <v>978</v>
      </c>
      <c r="B391" t="s">
        <v>329</v>
      </c>
      <c r="C391">
        <v>334</v>
      </c>
      <c r="D391" s="1">
        <v>140623.29999999999</v>
      </c>
      <c r="E391" s="1">
        <v>45381.48</v>
      </c>
      <c r="F391" s="1">
        <v>47429.9</v>
      </c>
    </row>
    <row r="392" spans="1:6" x14ac:dyDescent="0.25">
      <c r="A392" t="s">
        <v>979</v>
      </c>
      <c r="B392" t="s">
        <v>187</v>
      </c>
      <c r="C392">
        <v>127</v>
      </c>
      <c r="D392" s="1">
        <v>53470.54</v>
      </c>
      <c r="E392" s="1">
        <v>17255.830000000002</v>
      </c>
      <c r="F392" s="1">
        <v>18034.73</v>
      </c>
    </row>
    <row r="393" spans="1:6" x14ac:dyDescent="0.25">
      <c r="A393" t="s">
        <v>980</v>
      </c>
      <c r="B393" t="s">
        <v>187</v>
      </c>
      <c r="C393">
        <v>78</v>
      </c>
      <c r="D393" s="1">
        <v>32840.17</v>
      </c>
      <c r="E393" s="1">
        <v>10598.07</v>
      </c>
      <c r="F393" s="1">
        <v>11076.44</v>
      </c>
    </row>
    <row r="394" spans="1:6" x14ac:dyDescent="0.25">
      <c r="A394" t="s">
        <v>981</v>
      </c>
      <c r="B394" t="s">
        <v>271</v>
      </c>
      <c r="C394">
        <v>203</v>
      </c>
      <c r="D394" s="1">
        <v>85468.65</v>
      </c>
      <c r="E394" s="1">
        <v>27582.16</v>
      </c>
      <c r="F394" s="1">
        <v>28827.15</v>
      </c>
    </row>
    <row r="395" spans="1:6" x14ac:dyDescent="0.25">
      <c r="A395" t="s">
        <v>982</v>
      </c>
      <c r="B395" t="s">
        <v>235</v>
      </c>
      <c r="C395">
        <v>66</v>
      </c>
      <c r="D395" s="1">
        <v>27787.84</v>
      </c>
      <c r="E395" s="1">
        <v>8967.6</v>
      </c>
      <c r="F395" s="1">
        <v>9372.3700000000008</v>
      </c>
    </row>
    <row r="396" spans="1:6" x14ac:dyDescent="0.25">
      <c r="A396" t="s">
        <v>983</v>
      </c>
      <c r="B396" t="s">
        <v>330</v>
      </c>
      <c r="C396">
        <v>166</v>
      </c>
      <c r="D396" s="1">
        <v>69890.62</v>
      </c>
      <c r="E396" s="1">
        <v>22554.87</v>
      </c>
      <c r="F396" s="1">
        <v>23572.94</v>
      </c>
    </row>
    <row r="397" spans="1:6" x14ac:dyDescent="0.25">
      <c r="A397" t="s">
        <v>984</v>
      </c>
      <c r="B397" t="s">
        <v>306</v>
      </c>
      <c r="C397">
        <v>235</v>
      </c>
      <c r="D397" s="1">
        <v>98941.54</v>
      </c>
      <c r="E397" s="1">
        <v>31930.080000000002</v>
      </c>
      <c r="F397" s="1">
        <v>33371.339999999997</v>
      </c>
    </row>
    <row r="398" spans="1:6" x14ac:dyDescent="0.25">
      <c r="A398" t="s">
        <v>985</v>
      </c>
      <c r="B398" t="s">
        <v>331</v>
      </c>
      <c r="C398">
        <v>180</v>
      </c>
      <c r="D398" s="1">
        <v>75785.009999999995</v>
      </c>
      <c r="E398" s="1">
        <v>24457.09</v>
      </c>
      <c r="F398" s="1">
        <v>25561.02</v>
      </c>
    </row>
    <row r="399" spans="1:6" x14ac:dyDescent="0.25">
      <c r="A399" t="s">
        <v>986</v>
      </c>
      <c r="B399" t="s">
        <v>332</v>
      </c>
      <c r="C399">
        <v>320</v>
      </c>
      <c r="D399" s="1">
        <v>134728.91</v>
      </c>
      <c r="E399" s="1">
        <v>43479.26</v>
      </c>
      <c r="F399" s="1">
        <v>45441.82</v>
      </c>
    </row>
    <row r="400" spans="1:6" x14ac:dyDescent="0.25">
      <c r="A400" t="s">
        <v>987</v>
      </c>
      <c r="B400" t="s">
        <v>198</v>
      </c>
      <c r="C400">
        <v>91</v>
      </c>
      <c r="D400" s="1">
        <v>38313.53</v>
      </c>
      <c r="E400" s="1">
        <v>12364.41</v>
      </c>
      <c r="F400" s="1">
        <v>12922.52</v>
      </c>
    </row>
    <row r="401" spans="1:6" x14ac:dyDescent="0.25">
      <c r="A401" t="s">
        <v>988</v>
      </c>
      <c r="B401" t="s">
        <v>333</v>
      </c>
      <c r="C401">
        <v>175</v>
      </c>
      <c r="D401" s="1">
        <v>73679.87</v>
      </c>
      <c r="E401" s="1">
        <v>23777.72</v>
      </c>
      <c r="F401" s="1">
        <v>24850.99</v>
      </c>
    </row>
    <row r="402" spans="1:6" x14ac:dyDescent="0.25">
      <c r="A402" t="s">
        <v>989</v>
      </c>
      <c r="B402" t="s">
        <v>279</v>
      </c>
      <c r="C402">
        <v>95</v>
      </c>
      <c r="D402" s="1">
        <v>39997.64</v>
      </c>
      <c r="E402" s="1">
        <v>12907.91</v>
      </c>
      <c r="F402" s="1">
        <v>13490.53</v>
      </c>
    </row>
    <row r="403" spans="1:6" x14ac:dyDescent="0.25">
      <c r="A403" t="s">
        <v>990</v>
      </c>
      <c r="B403" t="s">
        <v>294</v>
      </c>
      <c r="C403">
        <v>42</v>
      </c>
      <c r="D403" s="1">
        <v>17683.169999999998</v>
      </c>
      <c r="E403" s="1">
        <v>5706.65</v>
      </c>
      <c r="F403" s="1">
        <v>5964.24</v>
      </c>
    </row>
    <row r="404" spans="1:6" x14ac:dyDescent="0.25">
      <c r="A404" t="s">
        <v>991</v>
      </c>
      <c r="B404" t="s">
        <v>334</v>
      </c>
      <c r="C404">
        <v>29</v>
      </c>
      <c r="D404" s="1">
        <v>12209.81</v>
      </c>
      <c r="E404" s="1">
        <v>3940.31</v>
      </c>
      <c r="F404" s="1">
        <v>4118.16</v>
      </c>
    </row>
    <row r="405" spans="1:6" x14ac:dyDescent="0.25">
      <c r="A405" t="s">
        <v>992</v>
      </c>
      <c r="B405" t="s">
        <v>209</v>
      </c>
      <c r="C405">
        <v>46</v>
      </c>
      <c r="D405" s="1">
        <v>19367.28</v>
      </c>
      <c r="E405" s="1">
        <v>6250.14</v>
      </c>
      <c r="F405" s="1">
        <v>6532.26</v>
      </c>
    </row>
    <row r="406" spans="1:6" x14ac:dyDescent="0.25">
      <c r="A406" t="s">
        <v>993</v>
      </c>
      <c r="B406" t="s">
        <v>335</v>
      </c>
      <c r="C406">
        <v>382</v>
      </c>
      <c r="D406" s="1">
        <v>160832.63</v>
      </c>
      <c r="E406" s="1">
        <v>51903.37</v>
      </c>
      <c r="F406" s="1">
        <v>54246.17</v>
      </c>
    </row>
    <row r="407" spans="1:6" x14ac:dyDescent="0.25">
      <c r="A407" t="s">
        <v>994</v>
      </c>
      <c r="B407" t="s">
        <v>336</v>
      </c>
      <c r="C407">
        <v>136</v>
      </c>
      <c r="D407" s="1">
        <v>57259.79</v>
      </c>
      <c r="E407" s="1">
        <v>18478.689999999999</v>
      </c>
      <c r="F407" s="1">
        <v>19312.77</v>
      </c>
    </row>
    <row r="408" spans="1:6" x14ac:dyDescent="0.25">
      <c r="A408" t="s">
        <v>995</v>
      </c>
      <c r="B408" t="s">
        <v>337</v>
      </c>
      <c r="C408">
        <v>108</v>
      </c>
      <c r="D408" s="1">
        <v>45471.01</v>
      </c>
      <c r="E408" s="1">
        <v>14674.25</v>
      </c>
      <c r="F408" s="1">
        <v>15336.62</v>
      </c>
    </row>
    <row r="409" spans="1:6" x14ac:dyDescent="0.25">
      <c r="A409" t="s">
        <v>996</v>
      </c>
      <c r="B409" t="s">
        <v>338</v>
      </c>
      <c r="C409">
        <v>174</v>
      </c>
      <c r="D409" s="1">
        <v>73258.84</v>
      </c>
      <c r="E409" s="1">
        <v>23641.85</v>
      </c>
      <c r="F409" s="1">
        <v>24708.98</v>
      </c>
    </row>
    <row r="410" spans="1:6" x14ac:dyDescent="0.25">
      <c r="A410" t="s">
        <v>997</v>
      </c>
      <c r="B410" t="s">
        <v>339</v>
      </c>
      <c r="C410">
        <v>73</v>
      </c>
      <c r="D410" s="1">
        <v>30735.03</v>
      </c>
      <c r="E410" s="1">
        <v>9918.7099999999991</v>
      </c>
      <c r="F410" s="1">
        <v>10366.41</v>
      </c>
    </row>
    <row r="411" spans="1:6" x14ac:dyDescent="0.25">
      <c r="A411" t="s">
        <v>998</v>
      </c>
      <c r="B411" t="s">
        <v>340</v>
      </c>
      <c r="C411">
        <v>70</v>
      </c>
      <c r="D411" s="1">
        <v>29471.95</v>
      </c>
      <c r="E411" s="1">
        <v>9511.09</v>
      </c>
      <c r="F411" s="1">
        <v>9940.4</v>
      </c>
    </row>
    <row r="412" spans="1:6" x14ac:dyDescent="0.25">
      <c r="A412" t="s">
        <v>999</v>
      </c>
      <c r="B412" t="s">
        <v>228</v>
      </c>
      <c r="C412">
        <v>33</v>
      </c>
      <c r="D412" s="1">
        <v>13893.92</v>
      </c>
      <c r="E412" s="1">
        <v>4483.8</v>
      </c>
      <c r="F412" s="1">
        <v>4686.1899999999996</v>
      </c>
    </row>
    <row r="413" spans="1:6" x14ac:dyDescent="0.25">
      <c r="A413" t="s">
        <v>1000</v>
      </c>
      <c r="B413" t="s">
        <v>228</v>
      </c>
      <c r="C413">
        <v>71</v>
      </c>
      <c r="D413" s="1">
        <v>29892.98</v>
      </c>
      <c r="E413" s="1">
        <v>9646.9599999999991</v>
      </c>
      <c r="F413" s="1">
        <v>10082.41</v>
      </c>
    </row>
    <row r="414" spans="1:6" x14ac:dyDescent="0.25">
      <c r="A414" t="s">
        <v>1001</v>
      </c>
      <c r="B414" t="s">
        <v>228</v>
      </c>
      <c r="C414">
        <v>248</v>
      </c>
      <c r="D414" s="1">
        <v>104414.9</v>
      </c>
      <c r="E414" s="1">
        <v>33696.43</v>
      </c>
      <c r="F414" s="1">
        <v>35217.4</v>
      </c>
    </row>
    <row r="415" spans="1:6" x14ac:dyDescent="0.25">
      <c r="A415" t="s">
        <v>1002</v>
      </c>
      <c r="B415" t="s">
        <v>228</v>
      </c>
      <c r="C415">
        <v>75</v>
      </c>
      <c r="D415" s="1">
        <v>31577.09</v>
      </c>
      <c r="E415" s="1">
        <v>10190.450000000001</v>
      </c>
      <c r="F415" s="1">
        <v>10650.43</v>
      </c>
    </row>
    <row r="416" spans="1:6" x14ac:dyDescent="0.25">
      <c r="A416" t="s">
        <v>1003</v>
      </c>
      <c r="B416" t="s">
        <v>228</v>
      </c>
      <c r="C416">
        <v>373</v>
      </c>
      <c r="D416" s="1">
        <v>157043.38</v>
      </c>
      <c r="E416" s="1">
        <v>50680.51</v>
      </c>
      <c r="F416" s="1">
        <v>52968.12</v>
      </c>
    </row>
    <row r="417" spans="1:6" x14ac:dyDescent="0.25">
      <c r="A417" t="s">
        <v>1004</v>
      </c>
      <c r="B417" t="s">
        <v>232</v>
      </c>
      <c r="C417">
        <v>36</v>
      </c>
      <c r="D417" s="1">
        <v>15079.21</v>
      </c>
      <c r="E417" s="1">
        <v>4866.3100000000004</v>
      </c>
      <c r="F417" s="1">
        <v>5085.97</v>
      </c>
    </row>
    <row r="418" spans="1:6" x14ac:dyDescent="0.25">
      <c r="A418" t="s">
        <v>1005</v>
      </c>
      <c r="B418" t="s">
        <v>235</v>
      </c>
      <c r="C418">
        <v>76</v>
      </c>
      <c r="D418" s="1">
        <v>31998.12</v>
      </c>
      <c r="E418" s="1">
        <v>10326.32</v>
      </c>
      <c r="F418" s="1">
        <v>10792.44</v>
      </c>
    </row>
    <row r="419" spans="1:6" x14ac:dyDescent="0.25">
      <c r="A419" t="s">
        <v>1006</v>
      </c>
      <c r="B419" t="s">
        <v>235</v>
      </c>
      <c r="C419">
        <v>65</v>
      </c>
      <c r="D419" s="1">
        <v>27366.81</v>
      </c>
      <c r="E419" s="1">
        <v>8831.7199999999993</v>
      </c>
      <c r="F419" s="1">
        <v>9230.3700000000008</v>
      </c>
    </row>
    <row r="420" spans="1:6" x14ac:dyDescent="0.25">
      <c r="A420" t="s">
        <v>1007</v>
      </c>
      <c r="B420" t="s">
        <v>341</v>
      </c>
      <c r="C420">
        <v>67</v>
      </c>
      <c r="D420" s="1">
        <v>28208.86</v>
      </c>
      <c r="E420" s="1">
        <v>9103.4699999999993</v>
      </c>
      <c r="F420" s="1">
        <v>9514.3799999999992</v>
      </c>
    </row>
    <row r="421" spans="1:6" x14ac:dyDescent="0.25">
      <c r="A421" t="s">
        <v>1008</v>
      </c>
      <c r="B421" t="s">
        <v>342</v>
      </c>
      <c r="C421">
        <v>89</v>
      </c>
      <c r="D421" s="1">
        <v>37471.480000000003</v>
      </c>
      <c r="E421" s="1">
        <v>12092.67</v>
      </c>
      <c r="F421" s="1">
        <v>12638.51</v>
      </c>
    </row>
    <row r="422" spans="1:6" x14ac:dyDescent="0.25">
      <c r="A422" t="s">
        <v>1009</v>
      </c>
      <c r="B422" t="s">
        <v>235</v>
      </c>
      <c r="C422">
        <v>86</v>
      </c>
      <c r="D422" s="1">
        <v>36208.39</v>
      </c>
      <c r="E422" s="1">
        <v>11685.05</v>
      </c>
      <c r="F422" s="1">
        <v>12212.49</v>
      </c>
    </row>
    <row r="423" spans="1:6" x14ac:dyDescent="0.25">
      <c r="A423" t="s">
        <v>1010</v>
      </c>
      <c r="B423" t="s">
        <v>235</v>
      </c>
      <c r="C423">
        <v>88</v>
      </c>
      <c r="D423" s="1">
        <v>37050.449999999997</v>
      </c>
      <c r="E423" s="1">
        <v>11956.8</v>
      </c>
      <c r="F423" s="1">
        <v>12496.5</v>
      </c>
    </row>
    <row r="424" spans="1:6" x14ac:dyDescent="0.25">
      <c r="A424" t="s">
        <v>1011</v>
      </c>
      <c r="B424" t="s">
        <v>343</v>
      </c>
      <c r="C424">
        <v>387</v>
      </c>
      <c r="D424" s="1">
        <v>162937.76999999999</v>
      </c>
      <c r="E424" s="1">
        <v>52582.73</v>
      </c>
      <c r="F424" s="1">
        <v>54956.2</v>
      </c>
    </row>
    <row r="425" spans="1:6" x14ac:dyDescent="0.25">
      <c r="A425" t="s">
        <v>1012</v>
      </c>
      <c r="B425" t="s">
        <v>239</v>
      </c>
      <c r="C425">
        <v>82</v>
      </c>
      <c r="D425" s="1">
        <v>34524.28</v>
      </c>
      <c r="E425" s="1">
        <v>11141.56</v>
      </c>
      <c r="F425" s="1">
        <v>11644.46</v>
      </c>
    </row>
    <row r="426" spans="1:6" x14ac:dyDescent="0.25">
      <c r="A426" t="s">
        <v>1013</v>
      </c>
      <c r="B426" t="s">
        <v>344</v>
      </c>
      <c r="C426">
        <v>294</v>
      </c>
      <c r="D426" s="1">
        <v>123782.18</v>
      </c>
      <c r="E426" s="1">
        <v>39946.57</v>
      </c>
      <c r="F426" s="1">
        <v>41749.67</v>
      </c>
    </row>
    <row r="427" spans="1:6" x14ac:dyDescent="0.25">
      <c r="A427" t="s">
        <v>1014</v>
      </c>
      <c r="B427" t="s">
        <v>240</v>
      </c>
      <c r="C427">
        <v>124</v>
      </c>
      <c r="D427" s="1">
        <v>52207.45</v>
      </c>
      <c r="E427" s="1">
        <v>16848.21</v>
      </c>
      <c r="F427" s="1">
        <v>17608.71</v>
      </c>
    </row>
    <row r="428" spans="1:6" x14ac:dyDescent="0.25">
      <c r="A428" t="s">
        <v>1015</v>
      </c>
      <c r="B428" t="s">
        <v>240</v>
      </c>
      <c r="C428">
        <v>130</v>
      </c>
      <c r="D428" s="1">
        <v>54733.62</v>
      </c>
      <c r="E428" s="1">
        <v>17663.45</v>
      </c>
      <c r="F428" s="1">
        <v>18460.740000000002</v>
      </c>
    </row>
    <row r="429" spans="1:6" x14ac:dyDescent="0.25">
      <c r="A429" t="s">
        <v>1016</v>
      </c>
      <c r="B429" t="s">
        <v>240</v>
      </c>
      <c r="C429">
        <v>132</v>
      </c>
      <c r="D429" s="1">
        <v>55575.67</v>
      </c>
      <c r="E429" s="1">
        <v>17935.2</v>
      </c>
      <c r="F429" s="1">
        <v>18744.740000000002</v>
      </c>
    </row>
    <row r="430" spans="1:6" x14ac:dyDescent="0.25">
      <c r="A430" t="s">
        <v>1017</v>
      </c>
      <c r="B430" t="s">
        <v>297</v>
      </c>
      <c r="C430">
        <v>270</v>
      </c>
      <c r="D430" s="1">
        <v>113677.52</v>
      </c>
      <c r="E430" s="1">
        <v>36685.620000000003</v>
      </c>
      <c r="F430" s="1">
        <v>38341.54</v>
      </c>
    </row>
    <row r="431" spans="1:6" x14ac:dyDescent="0.25">
      <c r="A431" t="s">
        <v>1018</v>
      </c>
      <c r="B431" t="s">
        <v>321</v>
      </c>
      <c r="C431">
        <v>158</v>
      </c>
      <c r="D431" s="1">
        <v>66522.399999999994</v>
      </c>
      <c r="E431" s="1">
        <v>21467.89</v>
      </c>
      <c r="F431" s="1">
        <v>22436.89</v>
      </c>
    </row>
    <row r="432" spans="1:6" x14ac:dyDescent="0.25">
      <c r="A432" t="s">
        <v>1019</v>
      </c>
      <c r="B432" t="s">
        <v>345</v>
      </c>
      <c r="C432">
        <v>57</v>
      </c>
      <c r="D432" s="1">
        <v>23998.59</v>
      </c>
      <c r="E432" s="1">
        <v>7744.74</v>
      </c>
      <c r="F432" s="1">
        <v>8094.33</v>
      </c>
    </row>
    <row r="433" spans="1:6" x14ac:dyDescent="0.25">
      <c r="A433" t="s">
        <v>1020</v>
      </c>
      <c r="B433" t="s">
        <v>322</v>
      </c>
      <c r="C433">
        <v>113</v>
      </c>
      <c r="D433" s="1">
        <v>47576.15</v>
      </c>
      <c r="E433" s="1">
        <v>15353.61</v>
      </c>
      <c r="F433" s="1">
        <v>16046.65</v>
      </c>
    </row>
    <row r="434" spans="1:6" x14ac:dyDescent="0.25">
      <c r="A434" t="s">
        <v>1021</v>
      </c>
      <c r="B434" t="s">
        <v>322</v>
      </c>
      <c r="C434">
        <v>305</v>
      </c>
      <c r="D434" s="1">
        <v>128413.49</v>
      </c>
      <c r="E434" s="1">
        <v>41441.17</v>
      </c>
      <c r="F434" s="1">
        <v>43311.73</v>
      </c>
    </row>
    <row r="435" spans="1:6" x14ac:dyDescent="0.25">
      <c r="A435" t="s">
        <v>1022</v>
      </c>
      <c r="B435" t="s">
        <v>331</v>
      </c>
      <c r="C435">
        <v>103</v>
      </c>
      <c r="D435" s="1">
        <v>43365.87</v>
      </c>
      <c r="E435" s="1">
        <v>13994.89</v>
      </c>
      <c r="F435" s="1">
        <v>14626.58</v>
      </c>
    </row>
    <row r="436" spans="1:6" x14ac:dyDescent="0.25">
      <c r="A436" t="s">
        <v>1023</v>
      </c>
      <c r="B436" t="s">
        <v>335</v>
      </c>
      <c r="C436">
        <v>277</v>
      </c>
      <c r="D436" s="1">
        <v>116624.71</v>
      </c>
      <c r="E436" s="1">
        <v>37636.730000000003</v>
      </c>
      <c r="F436" s="1">
        <v>39335.58</v>
      </c>
    </row>
    <row r="437" spans="1:6" x14ac:dyDescent="0.25">
      <c r="A437" t="s">
        <v>1024</v>
      </c>
      <c r="B437" t="s">
        <v>346</v>
      </c>
      <c r="C437">
        <v>173</v>
      </c>
      <c r="D437" s="1">
        <v>72837.820000000007</v>
      </c>
      <c r="E437" s="1">
        <v>23505.98</v>
      </c>
      <c r="F437" s="1">
        <v>24566.98</v>
      </c>
    </row>
    <row r="438" spans="1:6" x14ac:dyDescent="0.25">
      <c r="A438" t="s">
        <v>1025</v>
      </c>
      <c r="B438" t="s">
        <v>347</v>
      </c>
      <c r="C438">
        <v>100</v>
      </c>
      <c r="D438" s="1">
        <v>42102.78</v>
      </c>
      <c r="E438" s="1">
        <v>13587.27</v>
      </c>
      <c r="F438" s="1">
        <v>14200.56</v>
      </c>
    </row>
    <row r="439" spans="1:6" x14ac:dyDescent="0.25">
      <c r="A439" t="s">
        <v>1026</v>
      </c>
      <c r="B439" t="s">
        <v>148</v>
      </c>
      <c r="C439">
        <v>185</v>
      </c>
      <c r="D439" s="1">
        <v>77890.149999999994</v>
      </c>
      <c r="E439" s="1">
        <v>25136.45</v>
      </c>
      <c r="F439" s="1">
        <v>26271.05</v>
      </c>
    </row>
    <row r="440" spans="1:6" x14ac:dyDescent="0.25">
      <c r="A440" t="s">
        <v>1027</v>
      </c>
      <c r="B440" t="s">
        <v>238</v>
      </c>
      <c r="C440">
        <v>344</v>
      </c>
      <c r="D440" s="1">
        <v>144833.57999999999</v>
      </c>
      <c r="E440" s="1">
        <v>46740.21</v>
      </c>
      <c r="F440" s="1">
        <v>48849.95</v>
      </c>
    </row>
    <row r="441" spans="1:6" x14ac:dyDescent="0.25">
      <c r="A441" t="s">
        <v>1028</v>
      </c>
      <c r="B441" t="s">
        <v>240</v>
      </c>
      <c r="C441">
        <v>139</v>
      </c>
      <c r="D441" s="1">
        <v>58522.87</v>
      </c>
      <c r="E441" s="1">
        <v>18886.3</v>
      </c>
      <c r="F441" s="1">
        <v>19738.79</v>
      </c>
    </row>
    <row r="442" spans="1:6" x14ac:dyDescent="0.25">
      <c r="A442" t="s">
        <v>1029</v>
      </c>
      <c r="B442" t="s">
        <v>305</v>
      </c>
      <c r="C442">
        <v>222</v>
      </c>
      <c r="D442" s="1">
        <v>93468.18</v>
      </c>
      <c r="E442" s="1">
        <v>30163.74</v>
      </c>
      <c r="F442" s="1">
        <v>31525.26</v>
      </c>
    </row>
    <row r="443" spans="1:6" x14ac:dyDescent="0.25">
      <c r="A443" t="s">
        <v>1030</v>
      </c>
      <c r="B443" t="s">
        <v>322</v>
      </c>
      <c r="C443">
        <v>279</v>
      </c>
      <c r="D443" s="1">
        <v>117466.77</v>
      </c>
      <c r="E443" s="1">
        <v>37908.480000000003</v>
      </c>
      <c r="F443" s="1">
        <v>39619.589999999997</v>
      </c>
    </row>
    <row r="444" spans="1:6" x14ac:dyDescent="0.25">
      <c r="A444" t="s">
        <v>1031</v>
      </c>
      <c r="B444" t="s">
        <v>239</v>
      </c>
      <c r="C444">
        <v>232</v>
      </c>
      <c r="D444" s="1">
        <v>97678.46</v>
      </c>
      <c r="E444" s="1">
        <v>31522.46</v>
      </c>
      <c r="F444" s="1">
        <v>32945.32</v>
      </c>
    </row>
    <row r="445" spans="1:6" x14ac:dyDescent="0.25">
      <c r="A445" t="s">
        <v>1032</v>
      </c>
      <c r="B445" t="s">
        <v>348</v>
      </c>
      <c r="C445">
        <v>63</v>
      </c>
      <c r="D445" s="1">
        <v>26524.75</v>
      </c>
      <c r="E445" s="1">
        <v>8559.98</v>
      </c>
      <c r="F445" s="1">
        <v>8946.36</v>
      </c>
    </row>
    <row r="446" spans="1:6" x14ac:dyDescent="0.25">
      <c r="A446" t="s">
        <v>1033</v>
      </c>
      <c r="B446" t="s">
        <v>235</v>
      </c>
      <c r="C446">
        <v>177</v>
      </c>
      <c r="D446" s="1">
        <v>74521.929999999993</v>
      </c>
      <c r="E446" s="1">
        <v>24049.47</v>
      </c>
      <c r="F446" s="1">
        <v>25135</v>
      </c>
    </row>
    <row r="447" spans="1:6" x14ac:dyDescent="0.25">
      <c r="A447" t="s">
        <v>1034</v>
      </c>
      <c r="B447" t="s">
        <v>320</v>
      </c>
      <c r="C447">
        <v>329</v>
      </c>
      <c r="D447" s="1">
        <v>138518.16</v>
      </c>
      <c r="E447" s="1">
        <v>44702.12</v>
      </c>
      <c r="F447" s="1">
        <v>46719.87</v>
      </c>
    </row>
    <row r="448" spans="1:6" x14ac:dyDescent="0.25">
      <c r="A448" t="s">
        <v>1035</v>
      </c>
      <c r="B448" t="s">
        <v>185</v>
      </c>
      <c r="C448">
        <v>249</v>
      </c>
      <c r="D448" s="1">
        <v>104835.93</v>
      </c>
      <c r="E448" s="1">
        <v>33832.300000000003</v>
      </c>
      <c r="F448" s="1">
        <v>35359.410000000003</v>
      </c>
    </row>
    <row r="449" spans="1:6" x14ac:dyDescent="0.25">
      <c r="A449" t="s">
        <v>1036</v>
      </c>
      <c r="B449" t="s">
        <v>320</v>
      </c>
      <c r="C449">
        <v>89</v>
      </c>
      <c r="D449" s="1">
        <v>37471.480000000003</v>
      </c>
      <c r="E449" s="1">
        <v>12092.67</v>
      </c>
      <c r="F449" s="1">
        <v>12638.51</v>
      </c>
    </row>
    <row r="450" spans="1:6" x14ac:dyDescent="0.25">
      <c r="A450" t="s">
        <v>1037</v>
      </c>
      <c r="B450" t="s">
        <v>349</v>
      </c>
      <c r="C450">
        <v>180</v>
      </c>
      <c r="D450" s="1">
        <v>75785.009999999995</v>
      </c>
      <c r="E450" s="1">
        <v>24457.09</v>
      </c>
      <c r="F450" s="1">
        <v>25561.02</v>
      </c>
    </row>
    <row r="451" spans="1:6" x14ac:dyDescent="0.25">
      <c r="A451" t="s">
        <v>1038</v>
      </c>
      <c r="B451" t="s">
        <v>228</v>
      </c>
      <c r="C451">
        <v>128</v>
      </c>
      <c r="D451" s="1">
        <v>53891.56</v>
      </c>
      <c r="E451" s="1">
        <v>17391.7</v>
      </c>
      <c r="F451" s="1">
        <v>18176.73</v>
      </c>
    </row>
    <row r="452" spans="1:6" x14ac:dyDescent="0.25">
      <c r="A452" t="s">
        <v>1039</v>
      </c>
      <c r="B452" t="s">
        <v>350</v>
      </c>
      <c r="C452">
        <v>272</v>
      </c>
      <c r="D452" s="1">
        <v>114519.57</v>
      </c>
      <c r="E452" s="1">
        <v>36957.370000000003</v>
      </c>
      <c r="F452" s="1">
        <v>38625.550000000003</v>
      </c>
    </row>
    <row r="453" spans="1:6" x14ac:dyDescent="0.25">
      <c r="A453" t="s">
        <v>1040</v>
      </c>
      <c r="B453" t="s">
        <v>225</v>
      </c>
      <c r="C453">
        <v>61</v>
      </c>
      <c r="D453" s="1">
        <v>25682.7</v>
      </c>
      <c r="E453" s="1">
        <v>8288.23</v>
      </c>
      <c r="F453" s="1">
        <v>8662.35</v>
      </c>
    </row>
    <row r="454" spans="1:6" x14ac:dyDescent="0.25">
      <c r="A454" t="s">
        <v>1041</v>
      </c>
      <c r="B454" t="s">
        <v>351</v>
      </c>
      <c r="C454">
        <v>323</v>
      </c>
      <c r="D454" s="1">
        <v>135991.99</v>
      </c>
      <c r="E454" s="1">
        <v>43886.879999999997</v>
      </c>
      <c r="F454" s="1">
        <v>45867.83</v>
      </c>
    </row>
    <row r="455" spans="1:6" x14ac:dyDescent="0.25">
      <c r="A455" t="s">
        <v>1042</v>
      </c>
      <c r="B455" t="s">
        <v>352</v>
      </c>
      <c r="C455">
        <v>205</v>
      </c>
      <c r="D455" s="1">
        <v>85396.04</v>
      </c>
      <c r="E455" s="1">
        <v>27558.720000000001</v>
      </c>
      <c r="F455" s="1">
        <v>28802.67</v>
      </c>
    </row>
    <row r="456" spans="1:6" x14ac:dyDescent="0.25">
      <c r="A456" t="s">
        <v>1043</v>
      </c>
      <c r="B456" t="s">
        <v>353</v>
      </c>
      <c r="C456">
        <v>169</v>
      </c>
      <c r="D456" s="1">
        <v>71153.7</v>
      </c>
      <c r="E456" s="1">
        <v>22962.49</v>
      </c>
      <c r="F456" s="1">
        <v>23998.95</v>
      </c>
    </row>
    <row r="457" spans="1:6" x14ac:dyDescent="0.25">
      <c r="A457" t="s">
        <v>1044</v>
      </c>
      <c r="B457" t="s">
        <v>354</v>
      </c>
      <c r="C457">
        <v>25</v>
      </c>
      <c r="D457" s="1">
        <v>10525.7</v>
      </c>
      <c r="E457" s="1">
        <v>3396.82</v>
      </c>
      <c r="F457" s="1">
        <v>3550.14</v>
      </c>
    </row>
    <row r="458" spans="1:6" x14ac:dyDescent="0.25">
      <c r="A458" t="s">
        <v>1045</v>
      </c>
      <c r="B458" t="s">
        <v>355</v>
      </c>
      <c r="C458">
        <v>226</v>
      </c>
      <c r="D458" s="1">
        <v>95152.29</v>
      </c>
      <c r="E458" s="1">
        <v>30707.23</v>
      </c>
      <c r="F458" s="1">
        <v>32093.279999999999</v>
      </c>
    </row>
    <row r="459" spans="1:6" x14ac:dyDescent="0.25">
      <c r="A459" t="s">
        <v>1046</v>
      </c>
      <c r="B459" t="s">
        <v>356</v>
      </c>
      <c r="C459">
        <v>130</v>
      </c>
      <c r="D459" s="1">
        <v>54733.62</v>
      </c>
      <c r="E459" s="1">
        <v>17663.45</v>
      </c>
      <c r="F459" s="1">
        <v>18460.740000000002</v>
      </c>
    </row>
    <row r="460" spans="1:6" x14ac:dyDescent="0.25">
      <c r="A460" t="s">
        <v>1047</v>
      </c>
      <c r="B460" t="s">
        <v>357</v>
      </c>
      <c r="C460">
        <v>148</v>
      </c>
      <c r="D460" s="1">
        <v>62312.12</v>
      </c>
      <c r="E460" s="1">
        <v>20109.16</v>
      </c>
      <c r="F460" s="1">
        <v>21016.84</v>
      </c>
    </row>
    <row r="461" spans="1:6" x14ac:dyDescent="0.25">
      <c r="A461" t="s">
        <v>1048</v>
      </c>
      <c r="B461" t="s">
        <v>357</v>
      </c>
      <c r="C461">
        <v>81</v>
      </c>
      <c r="D461" s="1">
        <v>34103.25</v>
      </c>
      <c r="E461" s="1">
        <v>11005.69</v>
      </c>
      <c r="F461" s="1">
        <v>11502.46</v>
      </c>
    </row>
    <row r="462" spans="1:6" x14ac:dyDescent="0.25">
      <c r="A462" t="s">
        <v>1049</v>
      </c>
      <c r="B462" t="s">
        <v>357</v>
      </c>
      <c r="C462">
        <v>164</v>
      </c>
      <c r="D462" s="1">
        <v>69048.570000000007</v>
      </c>
      <c r="E462" s="1">
        <v>22283.119999999999</v>
      </c>
      <c r="F462" s="1">
        <v>23288.94</v>
      </c>
    </row>
    <row r="463" spans="1:6" x14ac:dyDescent="0.25">
      <c r="A463" t="s">
        <v>1050</v>
      </c>
      <c r="B463" t="s">
        <v>357</v>
      </c>
      <c r="C463">
        <v>35</v>
      </c>
      <c r="D463" s="1">
        <v>14735.97</v>
      </c>
      <c r="E463" s="1">
        <v>4755.54</v>
      </c>
      <c r="F463" s="1">
        <v>4970.2</v>
      </c>
    </row>
    <row r="464" spans="1:6" x14ac:dyDescent="0.25">
      <c r="A464" t="s">
        <v>1051</v>
      </c>
      <c r="B464" t="s">
        <v>358</v>
      </c>
      <c r="C464">
        <v>157</v>
      </c>
      <c r="D464" s="1">
        <v>66101.37</v>
      </c>
      <c r="E464" s="1">
        <v>21332.01</v>
      </c>
      <c r="F464" s="1">
        <v>22294.89</v>
      </c>
    </row>
    <row r="465" spans="1:6" x14ac:dyDescent="0.25">
      <c r="A465" t="s">
        <v>1052</v>
      </c>
      <c r="B465" t="s">
        <v>358</v>
      </c>
      <c r="C465">
        <v>143</v>
      </c>
      <c r="D465" s="1">
        <v>60206.98</v>
      </c>
      <c r="E465" s="1">
        <v>19429.8</v>
      </c>
      <c r="F465" s="1">
        <v>20306.810000000001</v>
      </c>
    </row>
    <row r="466" spans="1:6" x14ac:dyDescent="0.25">
      <c r="A466" t="s">
        <v>1053</v>
      </c>
      <c r="B466" t="s">
        <v>359</v>
      </c>
      <c r="C466">
        <v>7</v>
      </c>
      <c r="D466" s="1">
        <v>2947.19</v>
      </c>
      <c r="E466" s="1">
        <v>951.11</v>
      </c>
      <c r="F466" s="1">
        <v>994.04</v>
      </c>
    </row>
    <row r="467" spans="1:6" x14ac:dyDescent="0.25">
      <c r="A467" t="s">
        <v>1054</v>
      </c>
      <c r="B467" t="s">
        <v>360</v>
      </c>
      <c r="C467">
        <v>168</v>
      </c>
      <c r="D467" s="1">
        <v>70732.679999999993</v>
      </c>
      <c r="E467" s="1">
        <v>22826.61</v>
      </c>
      <c r="F467" s="1">
        <v>23856.959999999999</v>
      </c>
    </row>
    <row r="468" spans="1:6" x14ac:dyDescent="0.25">
      <c r="A468" t="s">
        <v>1055</v>
      </c>
      <c r="B468" t="s">
        <v>361</v>
      </c>
      <c r="C468">
        <v>108</v>
      </c>
      <c r="D468" s="1">
        <v>45471.01</v>
      </c>
      <c r="E468" s="1">
        <v>14674.25</v>
      </c>
      <c r="F468" s="1">
        <v>15336.62</v>
      </c>
    </row>
    <row r="469" spans="1:6" x14ac:dyDescent="0.25">
      <c r="A469" t="s">
        <v>1056</v>
      </c>
      <c r="B469" t="s">
        <v>362</v>
      </c>
      <c r="C469">
        <v>126</v>
      </c>
      <c r="D469" s="1">
        <v>53049.51</v>
      </c>
      <c r="E469" s="1">
        <v>17119.96</v>
      </c>
      <c r="F469" s="1">
        <v>17892.72</v>
      </c>
    </row>
    <row r="470" spans="1:6" x14ac:dyDescent="0.25">
      <c r="A470" t="s">
        <v>1057</v>
      </c>
      <c r="B470" t="s">
        <v>363</v>
      </c>
      <c r="C470">
        <v>232</v>
      </c>
      <c r="D470" s="1">
        <v>97678.46</v>
      </c>
      <c r="E470" s="1">
        <v>31522.46</v>
      </c>
      <c r="F470" s="1">
        <v>32945.32</v>
      </c>
    </row>
    <row r="471" spans="1:6" x14ac:dyDescent="0.25">
      <c r="A471" t="s">
        <v>1058</v>
      </c>
      <c r="B471" t="s">
        <v>364</v>
      </c>
      <c r="C471">
        <v>200</v>
      </c>
      <c r="D471" s="1">
        <v>84205.57</v>
      </c>
      <c r="E471" s="1">
        <v>27174.54</v>
      </c>
      <c r="F471" s="1">
        <v>28401.14</v>
      </c>
    </row>
    <row r="472" spans="1:6" x14ac:dyDescent="0.25">
      <c r="A472" t="s">
        <v>1059</v>
      </c>
      <c r="B472" t="s">
        <v>365</v>
      </c>
      <c r="C472">
        <v>111</v>
      </c>
      <c r="D472" s="1">
        <v>46734.09</v>
      </c>
      <c r="E472" s="1">
        <v>15081.87</v>
      </c>
      <c r="F472" s="1">
        <v>15762.63</v>
      </c>
    </row>
    <row r="473" spans="1:6" x14ac:dyDescent="0.25">
      <c r="A473" t="s">
        <v>1060</v>
      </c>
      <c r="B473" t="s">
        <v>366</v>
      </c>
      <c r="C473">
        <v>212</v>
      </c>
      <c r="D473" s="1">
        <v>87296.16</v>
      </c>
      <c r="E473" s="1">
        <v>28171.919999999998</v>
      </c>
      <c r="F473" s="1">
        <v>29443.55</v>
      </c>
    </row>
    <row r="474" spans="1:6" x14ac:dyDescent="0.25">
      <c r="A474" t="s">
        <v>1061</v>
      </c>
      <c r="B474" t="s">
        <v>367</v>
      </c>
      <c r="C474">
        <v>510</v>
      </c>
      <c r="D474" s="1">
        <v>214724.2</v>
      </c>
      <c r="E474" s="1">
        <v>69295.070000000007</v>
      </c>
      <c r="F474" s="1">
        <v>72422.899999999994</v>
      </c>
    </row>
    <row r="475" spans="1:6" x14ac:dyDescent="0.25">
      <c r="A475" t="s">
        <v>1062</v>
      </c>
      <c r="B475" t="s">
        <v>368</v>
      </c>
      <c r="C475">
        <v>488</v>
      </c>
      <c r="D475" s="1">
        <v>205461.58</v>
      </c>
      <c r="E475" s="1">
        <v>66305.87</v>
      </c>
      <c r="F475" s="1">
        <v>69298.77</v>
      </c>
    </row>
    <row r="476" spans="1:6" x14ac:dyDescent="0.25">
      <c r="A476" t="s">
        <v>1063</v>
      </c>
      <c r="B476" t="s">
        <v>369</v>
      </c>
      <c r="C476">
        <v>520</v>
      </c>
      <c r="D476" s="1">
        <v>218934.47</v>
      </c>
      <c r="E476" s="1">
        <v>70653.8</v>
      </c>
      <c r="F476" s="1">
        <v>73842.95</v>
      </c>
    </row>
    <row r="477" spans="1:6" x14ac:dyDescent="0.25">
      <c r="A477" t="s">
        <v>1064</v>
      </c>
      <c r="B477" t="s">
        <v>370</v>
      </c>
      <c r="C477">
        <v>345</v>
      </c>
      <c r="D477" s="1">
        <v>145254.6</v>
      </c>
      <c r="E477" s="1">
        <v>46876.08</v>
      </c>
      <c r="F477" s="1">
        <v>48991.96</v>
      </c>
    </row>
    <row r="478" spans="1:6" x14ac:dyDescent="0.25">
      <c r="A478" t="s">
        <v>1065</v>
      </c>
      <c r="B478" t="s">
        <v>371</v>
      </c>
      <c r="C478">
        <v>67</v>
      </c>
      <c r="D478" s="1">
        <v>28208.86</v>
      </c>
      <c r="E478" s="1">
        <v>9103.4699999999993</v>
      </c>
      <c r="F478" s="1">
        <v>9514.3799999999992</v>
      </c>
    </row>
    <row r="479" spans="1:6" x14ac:dyDescent="0.25">
      <c r="A479" t="s">
        <v>1066</v>
      </c>
      <c r="B479" t="s">
        <v>372</v>
      </c>
      <c r="C479">
        <v>38</v>
      </c>
      <c r="D479" s="1">
        <v>15999.06</v>
      </c>
      <c r="E479" s="1">
        <v>5163.16</v>
      </c>
      <c r="F479" s="1">
        <v>5396.22</v>
      </c>
    </row>
    <row r="480" spans="1:6" x14ac:dyDescent="0.25">
      <c r="A480" t="s">
        <v>1067</v>
      </c>
      <c r="B480" t="s">
        <v>373</v>
      </c>
      <c r="C480">
        <v>396</v>
      </c>
      <c r="D480" s="1">
        <v>166727.01999999999</v>
      </c>
      <c r="E480" s="1">
        <v>53805.59</v>
      </c>
      <c r="F480" s="1">
        <v>56234.239999999998</v>
      </c>
    </row>
    <row r="481" spans="1:6" x14ac:dyDescent="0.25">
      <c r="A481" t="s">
        <v>1068</v>
      </c>
      <c r="B481" t="s">
        <v>358</v>
      </c>
      <c r="C481">
        <v>100</v>
      </c>
      <c r="D481" s="1">
        <v>42102.78</v>
      </c>
      <c r="E481" s="1">
        <v>13587.27</v>
      </c>
      <c r="F481" s="1">
        <v>14200.56</v>
      </c>
    </row>
    <row r="482" spans="1:6" x14ac:dyDescent="0.25">
      <c r="A482" t="s">
        <v>1069</v>
      </c>
      <c r="B482" t="s">
        <v>374</v>
      </c>
      <c r="C482">
        <v>156</v>
      </c>
      <c r="D482" s="1">
        <v>65680.34</v>
      </c>
      <c r="E482" s="1">
        <v>21196.14</v>
      </c>
      <c r="F482" s="1">
        <v>22152.880000000001</v>
      </c>
    </row>
    <row r="483" spans="1:6" x14ac:dyDescent="0.25">
      <c r="A483" t="s">
        <v>1070</v>
      </c>
      <c r="B483" t="s">
        <v>337</v>
      </c>
      <c r="C483">
        <v>406</v>
      </c>
      <c r="D483" s="1">
        <v>170937.3</v>
      </c>
      <c r="E483" s="1">
        <v>55164.31</v>
      </c>
      <c r="F483" s="1">
        <v>57654.31</v>
      </c>
    </row>
    <row r="484" spans="1:6" x14ac:dyDescent="0.25">
      <c r="A484" t="s">
        <v>1071</v>
      </c>
      <c r="B484" t="s">
        <v>375</v>
      </c>
      <c r="C484">
        <v>325</v>
      </c>
      <c r="D484" s="1">
        <v>136834.04999999999</v>
      </c>
      <c r="E484" s="1">
        <v>44158.62</v>
      </c>
      <c r="F484" s="1">
        <v>46151.85</v>
      </c>
    </row>
    <row r="485" spans="1:6" x14ac:dyDescent="0.25">
      <c r="A485" t="s">
        <v>1072</v>
      </c>
      <c r="B485" t="s">
        <v>376</v>
      </c>
      <c r="C485">
        <v>19</v>
      </c>
      <c r="D485" s="1">
        <v>7999.53</v>
      </c>
      <c r="E485" s="1">
        <v>2581.58</v>
      </c>
      <c r="F485" s="1">
        <v>2698.11</v>
      </c>
    </row>
    <row r="486" spans="1:6" x14ac:dyDescent="0.25">
      <c r="A486" t="s">
        <v>1073</v>
      </c>
      <c r="B486" t="s">
        <v>377</v>
      </c>
      <c r="C486">
        <v>417</v>
      </c>
      <c r="D486" s="1">
        <v>175568.61</v>
      </c>
      <c r="E486" s="1">
        <v>56658.91</v>
      </c>
      <c r="F486" s="1">
        <v>59216.37</v>
      </c>
    </row>
    <row r="487" spans="1:6" x14ac:dyDescent="0.25">
      <c r="A487" t="s">
        <v>1074</v>
      </c>
      <c r="B487" t="s">
        <v>378</v>
      </c>
      <c r="C487">
        <v>1013</v>
      </c>
      <c r="D487" s="1">
        <v>426501.2</v>
      </c>
      <c r="E487" s="1">
        <v>137639.04000000001</v>
      </c>
      <c r="F487" s="1">
        <v>143851.75</v>
      </c>
    </row>
    <row r="488" spans="1:6" x14ac:dyDescent="0.25">
      <c r="A488" t="s">
        <v>1075</v>
      </c>
      <c r="B488" t="s">
        <v>360</v>
      </c>
      <c r="C488">
        <v>129</v>
      </c>
      <c r="D488" s="1">
        <v>54312.59</v>
      </c>
      <c r="E488" s="1">
        <v>17527.580000000002</v>
      </c>
      <c r="F488" s="1">
        <v>18318.73</v>
      </c>
    </row>
    <row r="489" spans="1:6" x14ac:dyDescent="0.25">
      <c r="A489" t="s">
        <v>1076</v>
      </c>
      <c r="B489" t="s">
        <v>379</v>
      </c>
      <c r="C489">
        <v>31</v>
      </c>
      <c r="D489" s="1">
        <v>13051.86</v>
      </c>
      <c r="E489" s="1">
        <v>4212.05</v>
      </c>
      <c r="F489" s="1">
        <v>4402.18</v>
      </c>
    </row>
    <row r="490" spans="1:6" x14ac:dyDescent="0.25">
      <c r="A490" t="s">
        <v>1077</v>
      </c>
      <c r="B490" t="s">
        <v>380</v>
      </c>
      <c r="C490">
        <v>120</v>
      </c>
      <c r="D490" s="1">
        <v>50523.34</v>
      </c>
      <c r="E490" s="1">
        <v>16304.72</v>
      </c>
      <c r="F490" s="1">
        <v>17040.68</v>
      </c>
    </row>
    <row r="491" spans="1:6" x14ac:dyDescent="0.25">
      <c r="A491" t="s">
        <v>1078</v>
      </c>
      <c r="B491" t="s">
        <v>381</v>
      </c>
      <c r="C491">
        <v>115</v>
      </c>
      <c r="D491" s="1">
        <v>48418.2</v>
      </c>
      <c r="E491" s="1">
        <v>15625.36</v>
      </c>
      <c r="F491" s="1">
        <v>16330.65</v>
      </c>
    </row>
    <row r="492" spans="1:6" x14ac:dyDescent="0.25">
      <c r="A492" t="s">
        <v>1079</v>
      </c>
      <c r="B492" t="s">
        <v>382</v>
      </c>
      <c r="C492">
        <v>212</v>
      </c>
      <c r="D492" s="1">
        <v>89257.9</v>
      </c>
      <c r="E492" s="1">
        <v>28805.01</v>
      </c>
      <c r="F492" s="1">
        <v>30105.200000000001</v>
      </c>
    </row>
    <row r="493" spans="1:6" x14ac:dyDescent="0.25">
      <c r="A493" t="s">
        <v>1080</v>
      </c>
      <c r="B493" t="s">
        <v>383</v>
      </c>
      <c r="C493">
        <v>506</v>
      </c>
      <c r="D493" s="1">
        <v>213040.08</v>
      </c>
      <c r="E493" s="1">
        <v>68751.58</v>
      </c>
      <c r="F493" s="1">
        <v>71854.87</v>
      </c>
    </row>
    <row r="494" spans="1:6" x14ac:dyDescent="0.25">
      <c r="A494" t="s">
        <v>1081</v>
      </c>
      <c r="B494" t="s">
        <v>384</v>
      </c>
      <c r="C494">
        <v>243</v>
      </c>
      <c r="D494" s="1">
        <v>102309.75999999999</v>
      </c>
      <c r="E494" s="1">
        <v>33017.06</v>
      </c>
      <c r="F494" s="1">
        <v>34507.379999999997</v>
      </c>
    </row>
    <row r="495" spans="1:6" x14ac:dyDescent="0.25">
      <c r="A495" t="s">
        <v>1082</v>
      </c>
      <c r="B495" t="s">
        <v>385</v>
      </c>
      <c r="C495">
        <v>643</v>
      </c>
      <c r="D495" s="1">
        <v>260479.3</v>
      </c>
      <c r="E495" s="1">
        <v>84061.01</v>
      </c>
      <c r="F495" s="1">
        <v>87855.33</v>
      </c>
    </row>
    <row r="496" spans="1:6" x14ac:dyDescent="0.25">
      <c r="A496" t="s">
        <v>1083</v>
      </c>
      <c r="B496" t="s">
        <v>386</v>
      </c>
      <c r="C496">
        <v>150</v>
      </c>
      <c r="D496" s="1">
        <v>63154.18</v>
      </c>
      <c r="E496" s="1">
        <v>20380.900000000001</v>
      </c>
      <c r="F496" s="1">
        <v>21300.86</v>
      </c>
    </row>
    <row r="497" spans="1:6" x14ac:dyDescent="0.25">
      <c r="A497" t="s">
        <v>1084</v>
      </c>
      <c r="B497" t="s">
        <v>387</v>
      </c>
      <c r="C497">
        <v>197</v>
      </c>
      <c r="D497" s="1">
        <v>82942.48</v>
      </c>
      <c r="E497" s="1">
        <v>26766.92</v>
      </c>
      <c r="F497" s="1">
        <v>27975.119999999999</v>
      </c>
    </row>
    <row r="498" spans="1:6" x14ac:dyDescent="0.25">
      <c r="A498" t="s">
        <v>1085</v>
      </c>
      <c r="B498" t="s">
        <v>388</v>
      </c>
      <c r="C498">
        <v>187</v>
      </c>
      <c r="D498" s="1">
        <v>78732.210000000006</v>
      </c>
      <c r="E498" s="1">
        <v>25408.19</v>
      </c>
      <c r="F498" s="1">
        <v>26555.07</v>
      </c>
    </row>
    <row r="499" spans="1:6" x14ac:dyDescent="0.25">
      <c r="A499" t="s">
        <v>1086</v>
      </c>
      <c r="B499" t="s">
        <v>389</v>
      </c>
      <c r="C499">
        <v>113</v>
      </c>
      <c r="D499" s="1">
        <v>47576.15</v>
      </c>
      <c r="E499" s="1">
        <v>15353.61</v>
      </c>
      <c r="F499" s="1">
        <v>16046.65</v>
      </c>
    </row>
    <row r="500" spans="1:6" x14ac:dyDescent="0.25">
      <c r="A500" t="s">
        <v>1087</v>
      </c>
      <c r="B500" t="s">
        <v>390</v>
      </c>
      <c r="C500">
        <v>134</v>
      </c>
      <c r="D500" s="1">
        <v>56417.73</v>
      </c>
      <c r="E500" s="1">
        <v>18206.939999999999</v>
      </c>
      <c r="F500" s="1">
        <v>19028.759999999998</v>
      </c>
    </row>
    <row r="501" spans="1:6" x14ac:dyDescent="0.25">
      <c r="A501" t="s">
        <v>1088</v>
      </c>
      <c r="B501" t="s">
        <v>391</v>
      </c>
      <c r="C501">
        <v>307</v>
      </c>
      <c r="D501" s="1">
        <v>129255.55</v>
      </c>
      <c r="E501" s="1">
        <v>41712.92</v>
      </c>
      <c r="F501" s="1">
        <v>43595.74</v>
      </c>
    </row>
    <row r="502" spans="1:6" x14ac:dyDescent="0.25">
      <c r="A502" t="s">
        <v>1089</v>
      </c>
      <c r="B502" t="s">
        <v>392</v>
      </c>
      <c r="C502">
        <v>655</v>
      </c>
      <c r="D502" s="1">
        <v>275773.23</v>
      </c>
      <c r="E502" s="1">
        <v>88996.61</v>
      </c>
      <c r="F502" s="1">
        <v>93013.72</v>
      </c>
    </row>
    <row r="503" spans="1:6" x14ac:dyDescent="0.25">
      <c r="A503" t="s">
        <v>1090</v>
      </c>
      <c r="B503" t="s">
        <v>393</v>
      </c>
      <c r="C503">
        <v>202</v>
      </c>
      <c r="D503" s="1">
        <v>85047.62</v>
      </c>
      <c r="E503" s="1">
        <v>27446.28</v>
      </c>
      <c r="F503" s="1">
        <v>28685.15</v>
      </c>
    </row>
    <row r="504" spans="1:6" x14ac:dyDescent="0.25">
      <c r="A504" t="s">
        <v>1091</v>
      </c>
      <c r="B504" t="s">
        <v>394</v>
      </c>
      <c r="C504">
        <v>288</v>
      </c>
      <c r="D504" s="1">
        <v>121256.02</v>
      </c>
      <c r="E504" s="1">
        <v>39131.33</v>
      </c>
      <c r="F504" s="1">
        <v>40897.64</v>
      </c>
    </row>
    <row r="505" spans="1:6" x14ac:dyDescent="0.25">
      <c r="A505" t="s">
        <v>1092</v>
      </c>
      <c r="B505" t="s">
        <v>395</v>
      </c>
      <c r="C505">
        <v>373</v>
      </c>
      <c r="D505" s="1">
        <v>151126.6</v>
      </c>
      <c r="E505" s="1">
        <v>48771.07</v>
      </c>
      <c r="F505" s="1">
        <v>50972.49</v>
      </c>
    </row>
    <row r="506" spans="1:6" x14ac:dyDescent="0.25">
      <c r="A506" t="s">
        <v>1093</v>
      </c>
      <c r="B506" t="s">
        <v>396</v>
      </c>
      <c r="C506">
        <v>164</v>
      </c>
      <c r="D506" s="1">
        <v>69048.570000000007</v>
      </c>
      <c r="E506" s="1">
        <v>22283.119999999999</v>
      </c>
      <c r="F506" s="1">
        <v>23288.94</v>
      </c>
    </row>
    <row r="507" spans="1:6" x14ac:dyDescent="0.25">
      <c r="A507" t="s">
        <v>1094</v>
      </c>
      <c r="B507" t="s">
        <v>397</v>
      </c>
      <c r="C507">
        <v>850</v>
      </c>
      <c r="D507" s="1">
        <v>352564.47</v>
      </c>
      <c r="E507" s="1">
        <v>113778.42</v>
      </c>
      <c r="F507" s="1">
        <v>118914.13</v>
      </c>
    </row>
    <row r="508" spans="1:6" x14ac:dyDescent="0.25">
      <c r="A508" t="s">
        <v>1095</v>
      </c>
      <c r="B508" t="s">
        <v>398</v>
      </c>
      <c r="C508">
        <v>469</v>
      </c>
      <c r="D508" s="1">
        <v>197462.05</v>
      </c>
      <c r="E508" s="1">
        <v>63724.29</v>
      </c>
      <c r="F508" s="1">
        <v>66600.66</v>
      </c>
    </row>
    <row r="509" spans="1:6" x14ac:dyDescent="0.25">
      <c r="A509" t="s">
        <v>1096</v>
      </c>
      <c r="B509" t="s">
        <v>399</v>
      </c>
      <c r="C509">
        <v>433</v>
      </c>
      <c r="D509" s="1">
        <v>182305.05</v>
      </c>
      <c r="E509" s="1">
        <v>58832.88</v>
      </c>
      <c r="F509" s="1">
        <v>61488.45</v>
      </c>
    </row>
    <row r="510" spans="1:6" x14ac:dyDescent="0.25">
      <c r="A510" t="s">
        <v>1097</v>
      </c>
      <c r="B510" t="s">
        <v>400</v>
      </c>
      <c r="C510">
        <v>208</v>
      </c>
      <c r="D510" s="1">
        <v>87573.79</v>
      </c>
      <c r="E510" s="1">
        <v>28261.52</v>
      </c>
      <c r="F510" s="1">
        <v>29537.18</v>
      </c>
    </row>
    <row r="511" spans="1:6" x14ac:dyDescent="0.25">
      <c r="A511" t="s">
        <v>1098</v>
      </c>
      <c r="B511" t="s">
        <v>401</v>
      </c>
      <c r="C511">
        <v>361</v>
      </c>
      <c r="D511" s="1">
        <v>151991.04999999999</v>
      </c>
      <c r="E511" s="1">
        <v>49050.04</v>
      </c>
      <c r="F511" s="1">
        <v>51264.05</v>
      </c>
    </row>
    <row r="512" spans="1:6" x14ac:dyDescent="0.25">
      <c r="A512" t="s">
        <v>1099</v>
      </c>
      <c r="B512" t="s">
        <v>402</v>
      </c>
      <c r="C512">
        <v>155</v>
      </c>
      <c r="D512" s="1">
        <v>65259.31</v>
      </c>
      <c r="E512" s="1">
        <v>21060.27</v>
      </c>
      <c r="F512" s="1">
        <v>22010.87</v>
      </c>
    </row>
    <row r="513" spans="1:6" x14ac:dyDescent="0.25">
      <c r="A513" t="s">
        <v>1100</v>
      </c>
      <c r="B513" t="s">
        <v>403</v>
      </c>
      <c r="C513">
        <v>306</v>
      </c>
      <c r="D513" s="1">
        <v>128834.52</v>
      </c>
      <c r="E513" s="1">
        <v>41577.040000000001</v>
      </c>
      <c r="F513" s="1">
        <v>43453.74</v>
      </c>
    </row>
    <row r="514" spans="1:6" x14ac:dyDescent="0.25">
      <c r="A514" t="s">
        <v>1101</v>
      </c>
      <c r="B514" t="s">
        <v>404</v>
      </c>
      <c r="C514">
        <v>132</v>
      </c>
      <c r="D514" s="1">
        <v>55575.67</v>
      </c>
      <c r="E514" s="1">
        <v>17935.2</v>
      </c>
      <c r="F514" s="1">
        <v>18744.740000000002</v>
      </c>
    </row>
    <row r="515" spans="1:6" x14ac:dyDescent="0.25">
      <c r="A515" t="s">
        <v>1102</v>
      </c>
      <c r="B515" t="s">
        <v>405</v>
      </c>
      <c r="C515">
        <v>707</v>
      </c>
      <c r="D515" s="1">
        <v>297666.68</v>
      </c>
      <c r="E515" s="1">
        <v>96061.99</v>
      </c>
      <c r="F515" s="1">
        <v>100398.02</v>
      </c>
    </row>
    <row r="516" spans="1:6" x14ac:dyDescent="0.25">
      <c r="A516" t="s">
        <v>1103</v>
      </c>
      <c r="B516" t="s">
        <v>406</v>
      </c>
      <c r="C516">
        <v>27</v>
      </c>
      <c r="D516" s="1">
        <v>11367.75</v>
      </c>
      <c r="E516" s="1">
        <v>3668.56</v>
      </c>
      <c r="F516" s="1">
        <v>3834.16</v>
      </c>
    </row>
    <row r="517" spans="1:6" x14ac:dyDescent="0.25">
      <c r="A517" t="s">
        <v>1104</v>
      </c>
      <c r="B517" t="s">
        <v>407</v>
      </c>
      <c r="C517">
        <v>87</v>
      </c>
      <c r="D517" s="1">
        <v>36629.42</v>
      </c>
      <c r="E517" s="1">
        <v>11820.92</v>
      </c>
      <c r="F517" s="1">
        <v>12354.5</v>
      </c>
    </row>
    <row r="518" spans="1:6" x14ac:dyDescent="0.25">
      <c r="A518" t="s">
        <v>1105</v>
      </c>
      <c r="B518" t="s">
        <v>408</v>
      </c>
      <c r="C518">
        <v>120</v>
      </c>
      <c r="D518" s="1">
        <v>50523.34</v>
      </c>
      <c r="E518" s="1">
        <v>16304.72</v>
      </c>
      <c r="F518" s="1">
        <v>17040.68</v>
      </c>
    </row>
    <row r="519" spans="1:6" x14ac:dyDescent="0.25">
      <c r="A519" t="s">
        <v>1106</v>
      </c>
      <c r="B519" t="s">
        <v>409</v>
      </c>
      <c r="C519">
        <v>102</v>
      </c>
      <c r="D519" s="1">
        <v>42944.84</v>
      </c>
      <c r="E519" s="1">
        <v>13859.01</v>
      </c>
      <c r="F519" s="1">
        <v>14484.58</v>
      </c>
    </row>
    <row r="520" spans="1:6" x14ac:dyDescent="0.25">
      <c r="A520" t="s">
        <v>1107</v>
      </c>
      <c r="B520" t="s">
        <v>410</v>
      </c>
      <c r="C520">
        <v>14</v>
      </c>
      <c r="D520" s="1">
        <v>5894.39</v>
      </c>
      <c r="E520" s="1">
        <v>1902.22</v>
      </c>
      <c r="F520" s="1">
        <v>1988.08</v>
      </c>
    </row>
    <row r="521" spans="1:6" x14ac:dyDescent="0.25">
      <c r="A521" t="s">
        <v>1108</v>
      </c>
      <c r="B521" t="s">
        <v>411</v>
      </c>
      <c r="C521">
        <v>7</v>
      </c>
      <c r="D521" s="1">
        <v>2947.19</v>
      </c>
      <c r="E521" s="1">
        <v>951.11</v>
      </c>
      <c r="F521" s="1">
        <v>994.04</v>
      </c>
    </row>
    <row r="522" spans="1:6" x14ac:dyDescent="0.25">
      <c r="A522" t="s">
        <v>1109</v>
      </c>
      <c r="B522" t="s">
        <v>412</v>
      </c>
      <c r="C522">
        <v>81</v>
      </c>
      <c r="D522" s="1">
        <v>34103.25</v>
      </c>
      <c r="E522" s="1">
        <v>11005.69</v>
      </c>
      <c r="F522" s="1">
        <v>11502.46</v>
      </c>
    </row>
    <row r="523" spans="1:6" x14ac:dyDescent="0.25">
      <c r="A523" t="s">
        <v>1110</v>
      </c>
      <c r="B523" t="s">
        <v>413</v>
      </c>
      <c r="C523">
        <v>492</v>
      </c>
      <c r="D523" s="1">
        <v>207145.7</v>
      </c>
      <c r="E523" s="1">
        <v>66849.36</v>
      </c>
      <c r="F523" s="1">
        <v>69866.8</v>
      </c>
    </row>
    <row r="524" spans="1:6" x14ac:dyDescent="0.25">
      <c r="A524" t="s">
        <v>1111</v>
      </c>
      <c r="B524" t="s">
        <v>414</v>
      </c>
      <c r="C524">
        <v>106</v>
      </c>
      <c r="D524" s="1">
        <v>34106.79</v>
      </c>
      <c r="E524" s="1">
        <v>11006.83</v>
      </c>
      <c r="F524" s="1">
        <v>11503.65</v>
      </c>
    </row>
    <row r="525" spans="1:6" x14ac:dyDescent="0.25">
      <c r="A525" t="s">
        <v>1112</v>
      </c>
      <c r="B525" t="s">
        <v>415</v>
      </c>
      <c r="C525">
        <v>262</v>
      </c>
      <c r="D525" s="1">
        <v>110309.29</v>
      </c>
      <c r="E525" s="1">
        <v>35598.639999999999</v>
      </c>
      <c r="F525" s="1">
        <v>37205.49</v>
      </c>
    </row>
    <row r="526" spans="1:6" x14ac:dyDescent="0.25">
      <c r="A526" t="s">
        <v>1113</v>
      </c>
      <c r="B526" t="s">
        <v>416</v>
      </c>
      <c r="C526">
        <v>278</v>
      </c>
      <c r="D526" s="1">
        <v>117045.74</v>
      </c>
      <c r="E526" s="1">
        <v>37772.61</v>
      </c>
      <c r="F526" s="1">
        <v>39477.58</v>
      </c>
    </row>
    <row r="527" spans="1:6" x14ac:dyDescent="0.25">
      <c r="A527" t="s">
        <v>1114</v>
      </c>
      <c r="B527" t="s">
        <v>417</v>
      </c>
      <c r="C527">
        <v>246</v>
      </c>
      <c r="D527" s="1">
        <v>103572.85</v>
      </c>
      <c r="E527" s="1">
        <v>33424.68</v>
      </c>
      <c r="F527" s="1">
        <v>34933.4</v>
      </c>
    </row>
    <row r="528" spans="1:6" x14ac:dyDescent="0.25">
      <c r="A528" t="s">
        <v>1115</v>
      </c>
      <c r="B528" t="s">
        <v>418</v>
      </c>
      <c r="C528">
        <v>84</v>
      </c>
      <c r="D528" s="1">
        <v>35366.339999999997</v>
      </c>
      <c r="E528" s="1">
        <v>11413.31</v>
      </c>
      <c r="F528" s="1">
        <v>11928.47</v>
      </c>
    </row>
    <row r="529" spans="1:6" x14ac:dyDescent="0.25">
      <c r="A529" t="s">
        <v>1116</v>
      </c>
      <c r="B529" t="s">
        <v>419</v>
      </c>
      <c r="C529">
        <v>94</v>
      </c>
      <c r="D529" s="1">
        <v>39576.620000000003</v>
      </c>
      <c r="E529" s="1">
        <v>12772.03</v>
      </c>
      <c r="F529" s="1">
        <v>13348.54</v>
      </c>
    </row>
    <row r="530" spans="1:6" x14ac:dyDescent="0.25">
      <c r="A530" t="s">
        <v>1117</v>
      </c>
      <c r="B530" t="s">
        <v>301</v>
      </c>
      <c r="C530">
        <v>8</v>
      </c>
      <c r="D530" s="1">
        <v>3273.31</v>
      </c>
      <c r="E530" s="1">
        <v>1056.3499999999999</v>
      </c>
      <c r="F530" s="1">
        <v>1104.03</v>
      </c>
    </row>
    <row r="531" spans="1:6" x14ac:dyDescent="0.25">
      <c r="A531" t="s">
        <v>1118</v>
      </c>
      <c r="B531" t="s">
        <v>420</v>
      </c>
      <c r="C531">
        <v>130</v>
      </c>
      <c r="D531" s="1">
        <v>54733.62</v>
      </c>
      <c r="E531" s="1">
        <v>17663.45</v>
      </c>
      <c r="F531" s="1">
        <v>18460.740000000002</v>
      </c>
    </row>
    <row r="532" spans="1:6" x14ac:dyDescent="0.25">
      <c r="A532" t="s">
        <v>1119</v>
      </c>
      <c r="B532" t="s">
        <v>421</v>
      </c>
      <c r="C532">
        <v>341</v>
      </c>
      <c r="D532" s="1">
        <v>143570.49</v>
      </c>
      <c r="E532" s="1">
        <v>46332.59</v>
      </c>
      <c r="F532" s="1">
        <v>48423.93</v>
      </c>
    </row>
    <row r="533" spans="1:6" x14ac:dyDescent="0.25">
      <c r="A533" t="s">
        <v>1120</v>
      </c>
      <c r="B533" t="s">
        <v>422</v>
      </c>
      <c r="C533">
        <v>190</v>
      </c>
      <c r="D533" s="1">
        <v>79995.289999999994</v>
      </c>
      <c r="E533" s="1">
        <v>25815.81</v>
      </c>
      <c r="F533" s="1">
        <v>26981.08</v>
      </c>
    </row>
    <row r="534" spans="1:6" x14ac:dyDescent="0.25">
      <c r="A534" t="s">
        <v>1121</v>
      </c>
      <c r="B534" t="s">
        <v>423</v>
      </c>
      <c r="C534">
        <v>518</v>
      </c>
      <c r="D534" s="1">
        <v>218092.42</v>
      </c>
      <c r="E534" s="1">
        <v>70382.05</v>
      </c>
      <c r="F534" s="1">
        <v>73558.95</v>
      </c>
    </row>
    <row r="535" spans="1:6" x14ac:dyDescent="0.25">
      <c r="A535" t="s">
        <v>1122</v>
      </c>
      <c r="B535" t="s">
        <v>424</v>
      </c>
      <c r="C535">
        <v>143</v>
      </c>
      <c r="D535" s="1">
        <v>60206.98</v>
      </c>
      <c r="E535" s="1">
        <v>19429.8</v>
      </c>
      <c r="F535" s="1">
        <v>20306.810000000001</v>
      </c>
    </row>
    <row r="536" spans="1:6" x14ac:dyDescent="0.25">
      <c r="A536" t="s">
        <v>1123</v>
      </c>
      <c r="B536" t="s">
        <v>425</v>
      </c>
      <c r="C536">
        <v>144</v>
      </c>
      <c r="D536" s="1">
        <v>60628.01</v>
      </c>
      <c r="E536" s="1">
        <v>19565.669999999998</v>
      </c>
      <c r="F536" s="1">
        <v>20448.82</v>
      </c>
    </row>
    <row r="537" spans="1:6" x14ac:dyDescent="0.25">
      <c r="A537" t="s">
        <v>1124</v>
      </c>
      <c r="B537" t="s">
        <v>426</v>
      </c>
      <c r="C537">
        <v>420</v>
      </c>
      <c r="D537" s="1">
        <v>176831.69</v>
      </c>
      <c r="E537" s="1">
        <v>57066.53</v>
      </c>
      <c r="F537" s="1">
        <v>59642.39</v>
      </c>
    </row>
    <row r="538" spans="1:6" x14ac:dyDescent="0.25">
      <c r="A538" t="s">
        <v>1125</v>
      </c>
      <c r="B538" t="s">
        <v>427</v>
      </c>
      <c r="C538">
        <v>164</v>
      </c>
      <c r="D538" s="1">
        <v>69048.570000000007</v>
      </c>
      <c r="E538" s="1">
        <v>22283.119999999999</v>
      </c>
      <c r="F538" s="1">
        <v>23288.94</v>
      </c>
    </row>
    <row r="539" spans="1:6" x14ac:dyDescent="0.25">
      <c r="A539" t="s">
        <v>1126</v>
      </c>
      <c r="B539" t="s">
        <v>428</v>
      </c>
      <c r="C539">
        <v>129</v>
      </c>
      <c r="D539" s="1">
        <v>54312.59</v>
      </c>
      <c r="E539" s="1">
        <v>17527.580000000002</v>
      </c>
      <c r="F539" s="1">
        <v>18318.73</v>
      </c>
    </row>
    <row r="540" spans="1:6" x14ac:dyDescent="0.25">
      <c r="A540" t="s">
        <v>1127</v>
      </c>
      <c r="B540" t="s">
        <v>429</v>
      </c>
      <c r="C540">
        <v>154</v>
      </c>
      <c r="D540" s="1">
        <v>64838.29</v>
      </c>
      <c r="E540" s="1">
        <v>20924.400000000001</v>
      </c>
      <c r="F540" s="1">
        <v>21868.87</v>
      </c>
    </row>
    <row r="541" spans="1:6" x14ac:dyDescent="0.25">
      <c r="A541" t="s">
        <v>1128</v>
      </c>
      <c r="B541" t="s">
        <v>430</v>
      </c>
      <c r="C541">
        <v>162</v>
      </c>
      <c r="D541" s="1">
        <v>68206.509999999995</v>
      </c>
      <c r="E541" s="1">
        <v>22011.38</v>
      </c>
      <c r="F541" s="1">
        <v>23004.92</v>
      </c>
    </row>
    <row r="542" spans="1:6" x14ac:dyDescent="0.25">
      <c r="A542" t="s">
        <v>1129</v>
      </c>
      <c r="B542" t="s">
        <v>431</v>
      </c>
      <c r="C542">
        <v>107</v>
      </c>
      <c r="D542" s="1">
        <v>45049.98</v>
      </c>
      <c r="E542" s="1">
        <v>14538.38</v>
      </c>
      <c r="F542" s="1">
        <v>15194.61</v>
      </c>
    </row>
    <row r="543" spans="1:6" x14ac:dyDescent="0.25">
      <c r="A543" t="s">
        <v>1130</v>
      </c>
      <c r="B543" t="s">
        <v>71</v>
      </c>
      <c r="C543">
        <v>566</v>
      </c>
      <c r="D543" s="1">
        <v>238301.75</v>
      </c>
      <c r="E543" s="1">
        <v>76903.94</v>
      </c>
      <c r="F543" s="1">
        <v>80375.22</v>
      </c>
    </row>
    <row r="544" spans="1:6" x14ac:dyDescent="0.25">
      <c r="A544" t="s">
        <v>1131</v>
      </c>
      <c r="B544" t="s">
        <v>432</v>
      </c>
      <c r="C544">
        <v>50</v>
      </c>
      <c r="D544" s="1">
        <v>21051.39</v>
      </c>
      <c r="E544" s="1">
        <v>6793.63</v>
      </c>
      <c r="F544" s="1">
        <v>7100.29</v>
      </c>
    </row>
    <row r="545" spans="1:6" x14ac:dyDescent="0.25">
      <c r="A545" t="s">
        <v>1132</v>
      </c>
      <c r="B545" t="s">
        <v>433</v>
      </c>
      <c r="C545">
        <v>311</v>
      </c>
      <c r="D545" s="1">
        <v>130939.66</v>
      </c>
      <c r="E545" s="1">
        <v>42256.41</v>
      </c>
      <c r="F545" s="1">
        <v>44163.77</v>
      </c>
    </row>
    <row r="546" spans="1:6" x14ac:dyDescent="0.25">
      <c r="A546" t="s">
        <v>1133</v>
      </c>
      <c r="B546" t="s">
        <v>434</v>
      </c>
      <c r="C546">
        <v>298</v>
      </c>
      <c r="D546" s="1">
        <v>125466.3</v>
      </c>
      <c r="E546" s="1">
        <v>40490.06</v>
      </c>
      <c r="F546" s="1">
        <v>42317.7</v>
      </c>
    </row>
    <row r="547" spans="1:6" x14ac:dyDescent="0.25">
      <c r="A547" t="s">
        <v>1134</v>
      </c>
      <c r="B547" t="s">
        <v>435</v>
      </c>
      <c r="C547">
        <v>18</v>
      </c>
      <c r="D547" s="1">
        <v>7578.5</v>
      </c>
      <c r="E547" s="1">
        <v>2445.71</v>
      </c>
      <c r="F547" s="1">
        <v>2556.1</v>
      </c>
    </row>
    <row r="548" spans="1:6" x14ac:dyDescent="0.25">
      <c r="A548" t="s">
        <v>1135</v>
      </c>
      <c r="B548" t="s">
        <v>436</v>
      </c>
      <c r="C548">
        <v>341</v>
      </c>
      <c r="D548" s="1">
        <v>143570.49</v>
      </c>
      <c r="E548" s="1">
        <v>46332.59</v>
      </c>
      <c r="F548" s="1">
        <v>48423.93</v>
      </c>
    </row>
    <row r="549" spans="1:6" x14ac:dyDescent="0.25">
      <c r="A549" t="s">
        <v>1136</v>
      </c>
      <c r="B549" t="s">
        <v>437</v>
      </c>
      <c r="C549">
        <v>11</v>
      </c>
      <c r="D549" s="1">
        <v>4631.3100000000004</v>
      </c>
      <c r="E549" s="1">
        <v>1494.6</v>
      </c>
      <c r="F549" s="1">
        <v>1562.06</v>
      </c>
    </row>
    <row r="550" spans="1:6" x14ac:dyDescent="0.25">
      <c r="A550" t="s">
        <v>1137</v>
      </c>
      <c r="B550" t="s">
        <v>438</v>
      </c>
      <c r="C550">
        <v>58</v>
      </c>
      <c r="D550" s="1">
        <v>24419.61</v>
      </c>
      <c r="E550" s="1">
        <v>7880.61</v>
      </c>
      <c r="F550" s="1">
        <v>8236.33</v>
      </c>
    </row>
    <row r="551" spans="1:6" x14ac:dyDescent="0.25">
      <c r="A551" t="s">
        <v>1138</v>
      </c>
      <c r="B551" t="s">
        <v>439</v>
      </c>
      <c r="C551">
        <v>517</v>
      </c>
      <c r="D551" s="1">
        <v>217671.39</v>
      </c>
      <c r="E551" s="1">
        <v>70246.179999999993</v>
      </c>
      <c r="F551" s="1">
        <v>73416.94</v>
      </c>
    </row>
    <row r="552" spans="1:6" x14ac:dyDescent="0.25">
      <c r="A552" t="s">
        <v>1139</v>
      </c>
      <c r="B552" t="s">
        <v>440</v>
      </c>
      <c r="C552">
        <v>206</v>
      </c>
      <c r="D552" s="1">
        <v>86731.73</v>
      </c>
      <c r="E552" s="1">
        <v>27989.78</v>
      </c>
      <c r="F552" s="1">
        <v>29253.16</v>
      </c>
    </row>
    <row r="553" spans="1:6" x14ac:dyDescent="0.25">
      <c r="A553" t="s">
        <v>1140</v>
      </c>
      <c r="B553" t="s">
        <v>441</v>
      </c>
      <c r="C553">
        <v>625</v>
      </c>
      <c r="D553" s="1">
        <v>263142.40000000002</v>
      </c>
      <c r="E553" s="1">
        <v>84920.43</v>
      </c>
      <c r="F553" s="1">
        <v>88753.55</v>
      </c>
    </row>
    <row r="554" spans="1:6" x14ac:dyDescent="0.25">
      <c r="A554" t="s">
        <v>1141</v>
      </c>
      <c r="B554" t="s">
        <v>442</v>
      </c>
      <c r="C554">
        <v>288</v>
      </c>
      <c r="D554" s="1">
        <v>119534.48</v>
      </c>
      <c r="E554" s="1">
        <v>38575.769999999997</v>
      </c>
      <c r="F554" s="1">
        <v>40316.99</v>
      </c>
    </row>
    <row r="555" spans="1:6" x14ac:dyDescent="0.25">
      <c r="A555" t="s">
        <v>1142</v>
      </c>
      <c r="B555" t="s">
        <v>443</v>
      </c>
      <c r="C555">
        <v>490</v>
      </c>
      <c r="D555" s="1">
        <v>206303.64</v>
      </c>
      <c r="E555" s="1">
        <v>66577.62</v>
      </c>
      <c r="F555" s="1">
        <v>69582.78</v>
      </c>
    </row>
    <row r="556" spans="1:6" x14ac:dyDescent="0.25">
      <c r="A556" t="s">
        <v>1143</v>
      </c>
      <c r="B556" t="s">
        <v>444</v>
      </c>
      <c r="C556">
        <v>272</v>
      </c>
      <c r="D556" s="1">
        <v>114519.57</v>
      </c>
      <c r="E556" s="1">
        <v>36957.370000000003</v>
      </c>
      <c r="F556" s="1">
        <v>38625.550000000003</v>
      </c>
    </row>
    <row r="557" spans="1:6" x14ac:dyDescent="0.25">
      <c r="A557" t="s">
        <v>1144</v>
      </c>
      <c r="B557" t="s">
        <v>445</v>
      </c>
      <c r="C557">
        <v>129</v>
      </c>
      <c r="D557" s="1">
        <v>54312.59</v>
      </c>
      <c r="E557" s="1">
        <v>17527.580000000002</v>
      </c>
      <c r="F557" s="1">
        <v>18318.73</v>
      </c>
    </row>
    <row r="558" spans="1:6" x14ac:dyDescent="0.25">
      <c r="A558" t="s">
        <v>1145</v>
      </c>
      <c r="B558" t="s">
        <v>446</v>
      </c>
      <c r="C558">
        <v>151</v>
      </c>
      <c r="D558" s="1">
        <v>62463.34</v>
      </c>
      <c r="E558" s="1">
        <v>20157.96</v>
      </c>
      <c r="F558" s="1">
        <v>21067.84</v>
      </c>
    </row>
    <row r="559" spans="1:6" x14ac:dyDescent="0.25">
      <c r="A559" t="s">
        <v>1146</v>
      </c>
      <c r="B559" t="s">
        <v>447</v>
      </c>
      <c r="C559">
        <v>135</v>
      </c>
      <c r="D559" s="1">
        <v>56838.76</v>
      </c>
      <c r="E559" s="1">
        <v>18342.810000000001</v>
      </c>
      <c r="F559" s="1">
        <v>19170.77</v>
      </c>
    </row>
    <row r="560" spans="1:6" x14ac:dyDescent="0.25">
      <c r="A560" t="s">
        <v>1147</v>
      </c>
      <c r="B560" t="s">
        <v>448</v>
      </c>
      <c r="C560">
        <v>121</v>
      </c>
      <c r="D560" s="1">
        <v>50944.37</v>
      </c>
      <c r="E560" s="1">
        <v>16440.599999999999</v>
      </c>
      <c r="F560" s="1">
        <v>17182.68</v>
      </c>
    </row>
    <row r="561" spans="1:6" x14ac:dyDescent="0.25">
      <c r="A561" t="s">
        <v>1148</v>
      </c>
      <c r="B561" t="s">
        <v>449</v>
      </c>
      <c r="C561">
        <v>13</v>
      </c>
      <c r="D561" s="1">
        <v>5473.36</v>
      </c>
      <c r="E561" s="1">
        <v>1766.34</v>
      </c>
      <c r="F561" s="1">
        <v>1846.08</v>
      </c>
    </row>
    <row r="562" spans="1:6" x14ac:dyDescent="0.25">
      <c r="A562" t="s">
        <v>1149</v>
      </c>
      <c r="B562" t="s">
        <v>450</v>
      </c>
      <c r="C562">
        <v>237</v>
      </c>
      <c r="D562" s="1">
        <v>99783.6</v>
      </c>
      <c r="E562" s="1">
        <v>32201.83</v>
      </c>
      <c r="F562" s="1">
        <v>33655.35</v>
      </c>
    </row>
    <row r="563" spans="1:6" x14ac:dyDescent="0.25">
      <c r="A563" t="s">
        <v>1150</v>
      </c>
      <c r="B563" t="s">
        <v>451</v>
      </c>
      <c r="C563">
        <v>108</v>
      </c>
      <c r="D563" s="1">
        <v>45471.01</v>
      </c>
      <c r="E563" s="1">
        <v>14674.25</v>
      </c>
      <c r="F563" s="1">
        <v>15336.62</v>
      </c>
    </row>
    <row r="564" spans="1:6" x14ac:dyDescent="0.25">
      <c r="A564" t="s">
        <v>1151</v>
      </c>
      <c r="B564" t="s">
        <v>452</v>
      </c>
      <c r="C564">
        <v>48</v>
      </c>
      <c r="D564" s="1">
        <v>20209.34</v>
      </c>
      <c r="E564" s="1">
        <v>6521.89</v>
      </c>
      <c r="F564" s="1">
        <v>6816.27</v>
      </c>
    </row>
    <row r="565" spans="1:6" x14ac:dyDescent="0.25">
      <c r="A565" t="s">
        <v>1152</v>
      </c>
      <c r="B565" t="s">
        <v>453</v>
      </c>
      <c r="C565">
        <v>101</v>
      </c>
      <c r="D565" s="1">
        <v>42523.81</v>
      </c>
      <c r="E565" s="1">
        <v>13723.14</v>
      </c>
      <c r="F565" s="1">
        <v>14342.57</v>
      </c>
    </row>
    <row r="566" spans="1:6" x14ac:dyDescent="0.25">
      <c r="A566" t="s">
        <v>1153</v>
      </c>
      <c r="B566" t="s">
        <v>454</v>
      </c>
      <c r="C566">
        <v>375</v>
      </c>
      <c r="D566" s="1">
        <v>157885.44</v>
      </c>
      <c r="E566" s="1">
        <v>50952.26</v>
      </c>
      <c r="F566" s="1">
        <v>53252.13</v>
      </c>
    </row>
    <row r="567" spans="1:6" x14ac:dyDescent="0.25">
      <c r="A567" t="s">
        <v>1154</v>
      </c>
      <c r="B567" t="s">
        <v>455</v>
      </c>
      <c r="C567">
        <v>13</v>
      </c>
      <c r="D567" s="1">
        <v>5473.36</v>
      </c>
      <c r="E567" s="1">
        <v>1766.34</v>
      </c>
      <c r="F567" s="1">
        <v>1846.08</v>
      </c>
    </row>
    <row r="568" spans="1:6" x14ac:dyDescent="0.25">
      <c r="A568" t="s">
        <v>1155</v>
      </c>
      <c r="B568" t="s">
        <v>456</v>
      </c>
      <c r="C568">
        <v>109</v>
      </c>
      <c r="D568" s="1">
        <v>45892.03</v>
      </c>
      <c r="E568" s="1">
        <v>14810.12</v>
      </c>
      <c r="F568" s="1">
        <v>15478.62</v>
      </c>
    </row>
    <row r="569" spans="1:6" x14ac:dyDescent="0.25">
      <c r="A569" t="s">
        <v>1156</v>
      </c>
      <c r="B569" t="s">
        <v>83</v>
      </c>
      <c r="C569">
        <v>138</v>
      </c>
      <c r="D569" s="1">
        <v>58101.84</v>
      </c>
      <c r="E569" s="1">
        <v>18750.43</v>
      </c>
      <c r="F569" s="1">
        <v>19596.78</v>
      </c>
    </row>
    <row r="570" spans="1:6" x14ac:dyDescent="0.25">
      <c r="A570" t="s">
        <v>1157</v>
      </c>
      <c r="B570" t="s">
        <v>457</v>
      </c>
      <c r="C570">
        <v>83</v>
      </c>
      <c r="D570" s="1">
        <v>34945.31</v>
      </c>
      <c r="E570" s="1">
        <v>11277.43</v>
      </c>
      <c r="F570" s="1">
        <v>11786.47</v>
      </c>
    </row>
    <row r="571" spans="1:6" x14ac:dyDescent="0.25">
      <c r="A571" t="s">
        <v>1158</v>
      </c>
      <c r="B571" t="s">
        <v>458</v>
      </c>
      <c r="C571">
        <v>116</v>
      </c>
      <c r="D571" s="1">
        <v>48839.23</v>
      </c>
      <c r="E571" s="1">
        <v>15761.23</v>
      </c>
      <c r="F571" s="1">
        <v>16472.66</v>
      </c>
    </row>
    <row r="572" spans="1:6" x14ac:dyDescent="0.25">
      <c r="A572" t="s">
        <v>1159</v>
      </c>
      <c r="B572" t="s">
        <v>459</v>
      </c>
      <c r="C572">
        <v>38</v>
      </c>
      <c r="D572" s="1">
        <v>15999.06</v>
      </c>
      <c r="E572" s="1">
        <v>5163.16</v>
      </c>
      <c r="F572" s="1">
        <v>5396.22</v>
      </c>
    </row>
    <row r="573" spans="1:6" x14ac:dyDescent="0.25">
      <c r="A573" t="s">
        <v>1160</v>
      </c>
      <c r="B573" t="s">
        <v>460</v>
      </c>
      <c r="C573">
        <v>74</v>
      </c>
      <c r="D573" s="1">
        <v>29209.38</v>
      </c>
      <c r="E573" s="1">
        <v>9426.35</v>
      </c>
      <c r="F573" s="1">
        <v>9851.84</v>
      </c>
    </row>
    <row r="574" spans="1:6" x14ac:dyDescent="0.25">
      <c r="A574" t="s">
        <v>1161</v>
      </c>
      <c r="B574" t="s">
        <v>461</v>
      </c>
      <c r="C574">
        <v>147</v>
      </c>
      <c r="D574" s="1">
        <v>61891.09</v>
      </c>
      <c r="E574" s="1">
        <v>19973.29</v>
      </c>
      <c r="F574" s="1">
        <v>20874.830000000002</v>
      </c>
    </row>
    <row r="575" spans="1:6" x14ac:dyDescent="0.25">
      <c r="A575" t="s">
        <v>1162</v>
      </c>
      <c r="B575" t="s">
        <v>462</v>
      </c>
      <c r="C575">
        <v>101</v>
      </c>
      <c r="D575" s="1">
        <v>42523.81</v>
      </c>
      <c r="E575" s="1">
        <v>13723.14</v>
      </c>
      <c r="F575" s="1">
        <v>14342.57</v>
      </c>
    </row>
    <row r="576" spans="1:6" x14ac:dyDescent="0.25">
      <c r="A576" t="s">
        <v>1163</v>
      </c>
      <c r="B576" t="s">
        <v>463</v>
      </c>
      <c r="C576">
        <v>154</v>
      </c>
      <c r="D576" s="1">
        <v>64838.29</v>
      </c>
      <c r="E576" s="1">
        <v>20924.400000000001</v>
      </c>
      <c r="F576" s="1">
        <v>21868.87</v>
      </c>
    </row>
    <row r="577" spans="1:6" x14ac:dyDescent="0.25">
      <c r="A577" t="s">
        <v>1164</v>
      </c>
      <c r="B577" t="s">
        <v>464</v>
      </c>
      <c r="C577">
        <v>14</v>
      </c>
      <c r="D577" s="1">
        <v>3796.7</v>
      </c>
      <c r="E577" s="1">
        <v>1225.26</v>
      </c>
      <c r="F577" s="1">
        <v>1280.56</v>
      </c>
    </row>
    <row r="578" spans="1:6" x14ac:dyDescent="0.25">
      <c r="A578" t="s">
        <v>1165</v>
      </c>
      <c r="B578" t="s">
        <v>465</v>
      </c>
      <c r="C578">
        <v>18</v>
      </c>
      <c r="D578" s="1">
        <v>7578.5</v>
      </c>
      <c r="E578" s="1">
        <v>2445.71</v>
      </c>
      <c r="F578" s="1">
        <v>2556.1</v>
      </c>
    </row>
    <row r="579" spans="1:6" x14ac:dyDescent="0.25">
      <c r="A579" t="s">
        <v>1166</v>
      </c>
      <c r="B579" t="s">
        <v>466</v>
      </c>
      <c r="C579">
        <v>14</v>
      </c>
      <c r="D579" s="1">
        <v>5894.39</v>
      </c>
      <c r="E579" s="1">
        <v>1902.22</v>
      </c>
      <c r="F579" s="1">
        <v>1988.08</v>
      </c>
    </row>
    <row r="580" spans="1:6" x14ac:dyDescent="0.25">
      <c r="A580" t="s">
        <v>1167</v>
      </c>
      <c r="B580" t="s">
        <v>467</v>
      </c>
      <c r="C580">
        <v>17</v>
      </c>
      <c r="D580" s="1">
        <v>7157.47</v>
      </c>
      <c r="E580" s="1">
        <v>2309.84</v>
      </c>
      <c r="F580" s="1">
        <v>2414.09</v>
      </c>
    </row>
    <row r="581" spans="1:6" x14ac:dyDescent="0.25">
      <c r="A581" t="s">
        <v>1168</v>
      </c>
      <c r="B581" t="s">
        <v>468</v>
      </c>
      <c r="C581">
        <v>31</v>
      </c>
      <c r="D581" s="1">
        <v>10447.34</v>
      </c>
      <c r="E581" s="1">
        <v>3371.53</v>
      </c>
      <c r="F581" s="1">
        <v>3523.71</v>
      </c>
    </row>
    <row r="582" spans="1:6" x14ac:dyDescent="0.25">
      <c r="A582" t="s">
        <v>1169</v>
      </c>
      <c r="B582" t="s">
        <v>469</v>
      </c>
      <c r="C582">
        <v>543</v>
      </c>
      <c r="D582" s="1">
        <v>228618.11</v>
      </c>
      <c r="E582" s="1">
        <v>73778.87</v>
      </c>
      <c r="F582" s="1">
        <v>77109.08</v>
      </c>
    </row>
    <row r="583" spans="1:6" x14ac:dyDescent="0.25">
      <c r="A583" t="s">
        <v>1170</v>
      </c>
      <c r="B583" t="s">
        <v>470</v>
      </c>
      <c r="C583">
        <v>88</v>
      </c>
      <c r="D583" s="1">
        <v>37050.449999999997</v>
      </c>
      <c r="E583" s="1">
        <v>11956.8</v>
      </c>
      <c r="F583" s="1">
        <v>12496.5</v>
      </c>
    </row>
    <row r="584" spans="1:6" x14ac:dyDescent="0.25">
      <c r="A584" t="s">
        <v>1171</v>
      </c>
      <c r="B584" t="s">
        <v>471</v>
      </c>
      <c r="C584">
        <v>149</v>
      </c>
      <c r="D584" s="1">
        <v>62733.15</v>
      </c>
      <c r="E584" s="1">
        <v>20245.03</v>
      </c>
      <c r="F584" s="1">
        <v>21158.85</v>
      </c>
    </row>
    <row r="585" spans="1:6" x14ac:dyDescent="0.25">
      <c r="A585" t="s">
        <v>1172</v>
      </c>
      <c r="B585" t="s">
        <v>472</v>
      </c>
      <c r="C585">
        <v>658</v>
      </c>
      <c r="D585" s="1">
        <v>277036.32</v>
      </c>
      <c r="E585" s="1">
        <v>89404.23</v>
      </c>
      <c r="F585" s="1">
        <v>93439.74</v>
      </c>
    </row>
    <row r="586" spans="1:6" x14ac:dyDescent="0.25">
      <c r="A586" t="s">
        <v>1173</v>
      </c>
      <c r="B586" t="s">
        <v>473</v>
      </c>
      <c r="C586">
        <v>91</v>
      </c>
      <c r="D586" s="1">
        <v>38313.53</v>
      </c>
      <c r="E586" s="1">
        <v>12364.41</v>
      </c>
      <c r="F586" s="1">
        <v>12922.52</v>
      </c>
    </row>
    <row r="587" spans="1:6" x14ac:dyDescent="0.25">
      <c r="A587" t="s">
        <v>1174</v>
      </c>
      <c r="B587" t="s">
        <v>474</v>
      </c>
      <c r="C587">
        <v>193</v>
      </c>
      <c r="D587" s="1">
        <v>81258.37</v>
      </c>
      <c r="E587" s="1">
        <v>26223.43</v>
      </c>
      <c r="F587" s="1">
        <v>27407.09</v>
      </c>
    </row>
    <row r="588" spans="1:6" x14ac:dyDescent="0.25">
      <c r="A588" t="s">
        <v>1175</v>
      </c>
      <c r="B588" t="s">
        <v>475</v>
      </c>
      <c r="C588">
        <v>8</v>
      </c>
      <c r="D588" s="1">
        <v>3368.22</v>
      </c>
      <c r="E588" s="1">
        <v>1086.98</v>
      </c>
      <c r="F588" s="1">
        <v>1136.05</v>
      </c>
    </row>
    <row r="589" spans="1:6" x14ac:dyDescent="0.25">
      <c r="A589" t="s">
        <v>1176</v>
      </c>
      <c r="B589" t="s">
        <v>476</v>
      </c>
      <c r="C589">
        <v>136</v>
      </c>
      <c r="D589" s="1">
        <v>57259.79</v>
      </c>
      <c r="E589" s="1">
        <v>18478.689999999999</v>
      </c>
      <c r="F589" s="1">
        <v>19312.77</v>
      </c>
    </row>
    <row r="590" spans="1:6" x14ac:dyDescent="0.25">
      <c r="A590" t="s">
        <v>1177</v>
      </c>
      <c r="B590" t="s">
        <v>477</v>
      </c>
      <c r="C590">
        <v>16</v>
      </c>
      <c r="D590" s="1">
        <v>6736.45</v>
      </c>
      <c r="E590" s="1">
        <v>2173.96</v>
      </c>
      <c r="F590" s="1">
        <v>2272.1</v>
      </c>
    </row>
    <row r="591" spans="1:6" x14ac:dyDescent="0.25">
      <c r="A591" t="s">
        <v>1178</v>
      </c>
      <c r="B591" t="s">
        <v>478</v>
      </c>
      <c r="C591">
        <v>222</v>
      </c>
      <c r="D591" s="1">
        <v>93468.18</v>
      </c>
      <c r="E591" s="1">
        <v>30163.74</v>
      </c>
      <c r="F591" s="1">
        <v>31525.26</v>
      </c>
    </row>
    <row r="592" spans="1:6" x14ac:dyDescent="0.25">
      <c r="A592" t="s">
        <v>1179</v>
      </c>
      <c r="B592" t="s">
        <v>479</v>
      </c>
      <c r="C592">
        <v>370</v>
      </c>
      <c r="D592" s="1">
        <v>155780.29999999999</v>
      </c>
      <c r="E592" s="1">
        <v>50272.9</v>
      </c>
      <c r="F592" s="1">
        <v>52542.1</v>
      </c>
    </row>
    <row r="593" spans="1:6" x14ac:dyDescent="0.25">
      <c r="A593" t="s">
        <v>1180</v>
      </c>
      <c r="B593" t="s">
        <v>480</v>
      </c>
      <c r="C593">
        <v>123</v>
      </c>
      <c r="D593" s="1">
        <v>51786.42</v>
      </c>
      <c r="E593" s="1">
        <v>16712.34</v>
      </c>
      <c r="F593" s="1">
        <v>17466.7</v>
      </c>
    </row>
    <row r="594" spans="1:6" x14ac:dyDescent="0.25">
      <c r="A594" t="s">
        <v>1181</v>
      </c>
      <c r="B594" t="s">
        <v>457</v>
      </c>
      <c r="C594">
        <v>45</v>
      </c>
      <c r="D594" s="1">
        <v>18946.25</v>
      </c>
      <c r="E594" s="1">
        <v>6114.27</v>
      </c>
      <c r="F594" s="1">
        <v>6390.26</v>
      </c>
    </row>
    <row r="595" spans="1:6" x14ac:dyDescent="0.25">
      <c r="A595" t="s">
        <v>1182</v>
      </c>
      <c r="B595" t="s">
        <v>481</v>
      </c>
      <c r="C595">
        <v>84</v>
      </c>
      <c r="D595" s="1">
        <v>35366.339999999997</v>
      </c>
      <c r="E595" s="1">
        <v>11413.31</v>
      </c>
      <c r="F595" s="1">
        <v>11928.47</v>
      </c>
    </row>
    <row r="596" spans="1:6" x14ac:dyDescent="0.25">
      <c r="A596" t="s">
        <v>1183</v>
      </c>
      <c r="B596" t="s">
        <v>482</v>
      </c>
      <c r="C596">
        <v>116</v>
      </c>
      <c r="D596" s="1">
        <v>48839.23</v>
      </c>
      <c r="E596" s="1">
        <v>15761.23</v>
      </c>
      <c r="F596" s="1">
        <v>16472.66</v>
      </c>
    </row>
    <row r="597" spans="1:6" x14ac:dyDescent="0.25">
      <c r="A597" t="s">
        <v>1184</v>
      </c>
      <c r="B597" t="s">
        <v>483</v>
      </c>
      <c r="C597">
        <v>53</v>
      </c>
      <c r="D597" s="1">
        <v>22314.48</v>
      </c>
      <c r="E597" s="1">
        <v>7201.25</v>
      </c>
      <c r="F597" s="1">
        <v>7526.31</v>
      </c>
    </row>
    <row r="598" spans="1:6" x14ac:dyDescent="0.25">
      <c r="A598" t="s">
        <v>1185</v>
      </c>
      <c r="B598" t="s">
        <v>484</v>
      </c>
      <c r="C598">
        <v>140</v>
      </c>
      <c r="D598" s="1">
        <v>58943.9</v>
      </c>
      <c r="E598" s="1">
        <v>19022.18</v>
      </c>
      <c r="F598" s="1">
        <v>19880.79</v>
      </c>
    </row>
    <row r="599" spans="1:6" x14ac:dyDescent="0.25">
      <c r="A599" t="s">
        <v>1186</v>
      </c>
      <c r="B599" t="s">
        <v>485</v>
      </c>
      <c r="C599">
        <v>39</v>
      </c>
      <c r="D599" s="1">
        <v>16420.09</v>
      </c>
      <c r="E599" s="1">
        <v>5299.03</v>
      </c>
      <c r="F599" s="1">
        <v>5538.23</v>
      </c>
    </row>
    <row r="600" spans="1:6" x14ac:dyDescent="0.25">
      <c r="A600" t="s">
        <v>1187</v>
      </c>
      <c r="B600" t="s">
        <v>486</v>
      </c>
      <c r="C600">
        <v>26</v>
      </c>
      <c r="D600" s="1">
        <v>10946.72</v>
      </c>
      <c r="E600" s="1">
        <v>3532.69</v>
      </c>
      <c r="F600" s="1">
        <v>3692.15</v>
      </c>
    </row>
    <row r="601" spans="1:6" x14ac:dyDescent="0.25">
      <c r="A601" t="s">
        <v>1188</v>
      </c>
      <c r="B601" t="s">
        <v>487</v>
      </c>
      <c r="C601">
        <v>61</v>
      </c>
      <c r="D601" s="1">
        <v>25682.7</v>
      </c>
      <c r="E601" s="1">
        <v>8288.23</v>
      </c>
      <c r="F601" s="1">
        <v>8662.35</v>
      </c>
    </row>
    <row r="602" spans="1:6" x14ac:dyDescent="0.25">
      <c r="A602" t="s">
        <v>1189</v>
      </c>
      <c r="B602" t="s">
        <v>488</v>
      </c>
      <c r="C602">
        <v>406</v>
      </c>
      <c r="D602" s="1">
        <v>170937.3</v>
      </c>
      <c r="E602" s="1">
        <v>55164.31</v>
      </c>
      <c r="F602" s="1">
        <v>57654.31</v>
      </c>
    </row>
    <row r="603" spans="1:6" x14ac:dyDescent="0.25">
      <c r="A603" t="s">
        <v>1190</v>
      </c>
      <c r="B603" t="s">
        <v>489</v>
      </c>
      <c r="C603">
        <v>148</v>
      </c>
      <c r="D603" s="1">
        <v>62312.12</v>
      </c>
      <c r="E603" s="1">
        <v>20109.16</v>
      </c>
      <c r="F603" s="1">
        <v>21016.84</v>
      </c>
    </row>
    <row r="604" spans="1:6" x14ac:dyDescent="0.25">
      <c r="A604" t="s">
        <v>1191</v>
      </c>
      <c r="B604" t="s">
        <v>490</v>
      </c>
      <c r="C604">
        <v>644</v>
      </c>
      <c r="D604" s="1">
        <v>271141.93</v>
      </c>
      <c r="E604" s="1">
        <v>87502.01</v>
      </c>
      <c r="F604" s="1">
        <v>91451.66</v>
      </c>
    </row>
    <row r="605" spans="1:6" x14ac:dyDescent="0.25">
      <c r="A605" t="s">
        <v>1192</v>
      </c>
      <c r="B605" t="s">
        <v>491</v>
      </c>
      <c r="C605">
        <v>141</v>
      </c>
      <c r="D605" s="1">
        <v>59364.92</v>
      </c>
      <c r="E605" s="1">
        <v>19158.05</v>
      </c>
      <c r="F605" s="1">
        <v>20022.8</v>
      </c>
    </row>
    <row r="606" spans="1:6" x14ac:dyDescent="0.25">
      <c r="A606" t="s">
        <v>1193</v>
      </c>
      <c r="B606" t="s">
        <v>492</v>
      </c>
      <c r="C606">
        <v>83</v>
      </c>
      <c r="D606" s="1">
        <v>34945.31</v>
      </c>
      <c r="E606" s="1">
        <v>11277.43</v>
      </c>
      <c r="F606" s="1">
        <v>11786.47</v>
      </c>
    </row>
    <row r="607" spans="1:6" x14ac:dyDescent="0.25">
      <c r="A607" t="s">
        <v>1194</v>
      </c>
      <c r="B607" t="s">
        <v>493</v>
      </c>
      <c r="C607">
        <v>15</v>
      </c>
      <c r="D607" s="1">
        <v>6315.42</v>
      </c>
      <c r="E607" s="1">
        <v>2038.09</v>
      </c>
      <c r="F607" s="1">
        <v>2130.09</v>
      </c>
    </row>
    <row r="608" spans="1:6" x14ac:dyDescent="0.25">
      <c r="A608" t="s">
        <v>1195</v>
      </c>
      <c r="B608" t="s">
        <v>494</v>
      </c>
      <c r="C608">
        <v>5</v>
      </c>
      <c r="D608" s="1">
        <v>2105.14</v>
      </c>
      <c r="E608" s="1">
        <v>679.36</v>
      </c>
      <c r="F608" s="1">
        <v>710.03</v>
      </c>
    </row>
    <row r="609" spans="1:6" x14ac:dyDescent="0.25">
      <c r="A609" t="s">
        <v>1196</v>
      </c>
      <c r="B609" t="s">
        <v>495</v>
      </c>
      <c r="C609">
        <v>100</v>
      </c>
      <c r="D609" s="1">
        <v>42102.78</v>
      </c>
      <c r="E609" s="1">
        <v>13587.27</v>
      </c>
      <c r="F609" s="1">
        <v>14200.56</v>
      </c>
    </row>
    <row r="610" spans="1:6" x14ac:dyDescent="0.25">
      <c r="A610" t="s">
        <v>1197</v>
      </c>
      <c r="B610" t="s">
        <v>496</v>
      </c>
      <c r="C610">
        <v>151</v>
      </c>
      <c r="D610" s="1">
        <v>63575.199999999997</v>
      </c>
      <c r="E610" s="1">
        <v>20516.78</v>
      </c>
      <c r="F610" s="1">
        <v>21442.85</v>
      </c>
    </row>
    <row r="611" spans="1:6" x14ac:dyDescent="0.25">
      <c r="A611" t="s">
        <v>1198</v>
      </c>
      <c r="B611" t="s">
        <v>497</v>
      </c>
      <c r="C611">
        <v>19</v>
      </c>
      <c r="D611" s="1">
        <v>7999.53</v>
      </c>
      <c r="E611" s="1">
        <v>2581.58</v>
      </c>
      <c r="F611" s="1">
        <v>2698.11</v>
      </c>
    </row>
    <row r="612" spans="1:6" x14ac:dyDescent="0.25">
      <c r="A612" t="s">
        <v>1199</v>
      </c>
      <c r="B612" t="s">
        <v>498</v>
      </c>
      <c r="C612">
        <v>17</v>
      </c>
      <c r="D612" s="1">
        <v>7157.47</v>
      </c>
      <c r="E612" s="1">
        <v>2309.84</v>
      </c>
      <c r="F612" s="1">
        <v>2414.09</v>
      </c>
    </row>
    <row r="613" spans="1:6" x14ac:dyDescent="0.25">
      <c r="A613" t="s">
        <v>1200</v>
      </c>
      <c r="B613" t="s">
        <v>499</v>
      </c>
      <c r="C613">
        <v>117</v>
      </c>
      <c r="D613" s="1">
        <v>49260.26</v>
      </c>
      <c r="E613" s="1">
        <v>15897.1</v>
      </c>
      <c r="F613" s="1">
        <v>16614.669999999998</v>
      </c>
    </row>
    <row r="614" spans="1:6" x14ac:dyDescent="0.25">
      <c r="A614" t="s">
        <v>1201</v>
      </c>
      <c r="B614" t="s">
        <v>500</v>
      </c>
      <c r="C614">
        <v>8</v>
      </c>
      <c r="D614" s="1">
        <v>2932</v>
      </c>
      <c r="E614" s="1">
        <v>946.2</v>
      </c>
      <c r="F614" s="1">
        <v>988.92</v>
      </c>
    </row>
    <row r="615" spans="1:6" x14ac:dyDescent="0.25">
      <c r="A615" t="s">
        <v>1202</v>
      </c>
      <c r="B615" t="s">
        <v>501</v>
      </c>
      <c r="C615">
        <v>15</v>
      </c>
      <c r="D615" s="1">
        <v>6075.88</v>
      </c>
      <c r="E615" s="1">
        <v>1960.79</v>
      </c>
      <c r="F615" s="1">
        <v>2049.29</v>
      </c>
    </row>
    <row r="616" spans="1:6" x14ac:dyDescent="0.25">
      <c r="A616" t="s">
        <v>1203</v>
      </c>
      <c r="B616" t="s">
        <v>502</v>
      </c>
      <c r="C616">
        <v>219</v>
      </c>
      <c r="D616" s="1">
        <v>92205.1</v>
      </c>
      <c r="E616" s="1">
        <v>29756.12</v>
      </c>
      <c r="F616" s="1">
        <v>31099.25</v>
      </c>
    </row>
    <row r="617" spans="1:6" x14ac:dyDescent="0.25">
      <c r="A617" t="s">
        <v>1204</v>
      </c>
      <c r="B617" t="s">
        <v>503</v>
      </c>
      <c r="C617">
        <v>53</v>
      </c>
      <c r="D617" s="1">
        <v>22314.48</v>
      </c>
      <c r="E617" s="1">
        <v>7201.25</v>
      </c>
      <c r="F617" s="1">
        <v>7526.31</v>
      </c>
    </row>
    <row r="618" spans="1:6" x14ac:dyDescent="0.25">
      <c r="A618" t="s">
        <v>1205</v>
      </c>
      <c r="B618" t="s">
        <v>504</v>
      </c>
      <c r="C618">
        <v>12</v>
      </c>
      <c r="D618" s="1">
        <v>5052.33</v>
      </c>
      <c r="E618" s="1">
        <v>1630.47</v>
      </c>
      <c r="F618" s="1">
        <v>1704.07</v>
      </c>
    </row>
    <row r="619" spans="1:6" x14ac:dyDescent="0.25">
      <c r="A619" t="s">
        <v>1206</v>
      </c>
      <c r="B619" t="s">
        <v>505</v>
      </c>
      <c r="C619">
        <v>4</v>
      </c>
      <c r="D619" s="1">
        <v>1684.11</v>
      </c>
      <c r="E619" s="1">
        <v>543.49</v>
      </c>
      <c r="F619" s="1">
        <v>568.02</v>
      </c>
    </row>
    <row r="620" spans="1:6" x14ac:dyDescent="0.25">
      <c r="A620" t="s">
        <v>1207</v>
      </c>
      <c r="B620" t="s">
        <v>506</v>
      </c>
      <c r="C620">
        <v>64</v>
      </c>
      <c r="D620" s="1">
        <v>26945.78</v>
      </c>
      <c r="E620" s="1">
        <v>8695.85</v>
      </c>
      <c r="F620" s="1">
        <v>9088.36</v>
      </c>
    </row>
    <row r="621" spans="1:6" x14ac:dyDescent="0.25">
      <c r="A621" t="s">
        <v>1208</v>
      </c>
      <c r="B621" t="s">
        <v>507</v>
      </c>
      <c r="C621">
        <v>64</v>
      </c>
      <c r="D621" s="1">
        <v>26945.78</v>
      </c>
      <c r="E621" s="1">
        <v>8695.85</v>
      </c>
      <c r="F621" s="1">
        <v>9088.36</v>
      </c>
    </row>
    <row r="622" spans="1:6" x14ac:dyDescent="0.25">
      <c r="A622" t="s">
        <v>1209</v>
      </c>
      <c r="B622" t="s">
        <v>508</v>
      </c>
      <c r="C622">
        <v>190</v>
      </c>
      <c r="D622" s="1">
        <v>79995.289999999994</v>
      </c>
      <c r="E622" s="1">
        <v>25815.81</v>
      </c>
      <c r="F622" s="1">
        <v>26981.08</v>
      </c>
    </row>
    <row r="623" spans="1:6" x14ac:dyDescent="0.25">
      <c r="A623" t="s">
        <v>1210</v>
      </c>
      <c r="B623" t="s">
        <v>509</v>
      </c>
      <c r="C623">
        <v>18</v>
      </c>
      <c r="D623" s="1">
        <v>2316.67</v>
      </c>
      <c r="E623" s="1">
        <v>747.63</v>
      </c>
      <c r="F623" s="1">
        <v>781.37</v>
      </c>
    </row>
    <row r="624" spans="1:6" x14ac:dyDescent="0.25">
      <c r="A624" t="s">
        <v>1211</v>
      </c>
      <c r="B624" t="s">
        <v>510</v>
      </c>
      <c r="C624">
        <v>24</v>
      </c>
      <c r="D624" s="1">
        <v>10104.67</v>
      </c>
      <c r="E624" s="1">
        <v>3260.94</v>
      </c>
      <c r="F624" s="1">
        <v>3408.14</v>
      </c>
    </row>
    <row r="625" spans="1:6" x14ac:dyDescent="0.25">
      <c r="A625" t="s">
        <v>1212</v>
      </c>
      <c r="B625" t="s">
        <v>511</v>
      </c>
      <c r="C625">
        <v>40</v>
      </c>
      <c r="D625" s="1">
        <v>16841.11</v>
      </c>
      <c r="E625" s="1">
        <v>5434.91</v>
      </c>
      <c r="F625" s="1">
        <v>5680.22</v>
      </c>
    </row>
    <row r="626" spans="1:6" x14ac:dyDescent="0.25">
      <c r="A626" t="s">
        <v>1213</v>
      </c>
      <c r="B626" t="s">
        <v>512</v>
      </c>
      <c r="C626">
        <v>233</v>
      </c>
      <c r="D626" s="1">
        <v>98099.49</v>
      </c>
      <c r="E626" s="1">
        <v>31658.34</v>
      </c>
      <c r="F626" s="1">
        <v>33087.32</v>
      </c>
    </row>
    <row r="627" spans="1:6" x14ac:dyDescent="0.25">
      <c r="A627" t="s">
        <v>1214</v>
      </c>
      <c r="B627" t="s">
        <v>513</v>
      </c>
      <c r="C627">
        <v>33</v>
      </c>
      <c r="D627" s="1">
        <v>13893.92</v>
      </c>
      <c r="E627" s="1">
        <v>4483.8</v>
      </c>
      <c r="F627" s="1">
        <v>4686.1899999999996</v>
      </c>
    </row>
    <row r="628" spans="1:6" x14ac:dyDescent="0.25">
      <c r="A628" t="s">
        <v>1215</v>
      </c>
      <c r="B628" t="s">
        <v>514</v>
      </c>
      <c r="C628">
        <v>114</v>
      </c>
      <c r="D628" s="1">
        <v>47997.17</v>
      </c>
      <c r="E628" s="1">
        <v>15489.49</v>
      </c>
      <c r="F628" s="1">
        <v>16188.64</v>
      </c>
    </row>
    <row r="629" spans="1:6" x14ac:dyDescent="0.25">
      <c r="A629" t="s">
        <v>1216</v>
      </c>
      <c r="B629" t="s">
        <v>515</v>
      </c>
      <c r="C629">
        <v>16</v>
      </c>
      <c r="D629" s="1">
        <v>6736.45</v>
      </c>
      <c r="E629" s="1">
        <v>2173.96</v>
      </c>
      <c r="F629" s="1">
        <v>2272.1</v>
      </c>
    </row>
    <row r="630" spans="1:6" x14ac:dyDescent="0.25">
      <c r="A630" t="s">
        <v>1217</v>
      </c>
      <c r="B630" t="s">
        <v>488</v>
      </c>
      <c r="C630">
        <v>388</v>
      </c>
      <c r="D630" s="1">
        <v>163358.79999999999</v>
      </c>
      <c r="E630" s="1">
        <v>52718.61</v>
      </c>
      <c r="F630" s="1">
        <v>55098.2</v>
      </c>
    </row>
    <row r="631" spans="1:6" x14ac:dyDescent="0.25">
      <c r="A631" t="s">
        <v>1218</v>
      </c>
      <c r="B631" t="s">
        <v>516</v>
      </c>
      <c r="C631">
        <v>22</v>
      </c>
      <c r="D631" s="1">
        <v>9262.61</v>
      </c>
      <c r="E631" s="1">
        <v>2989.2</v>
      </c>
      <c r="F631" s="1">
        <v>3124.12</v>
      </c>
    </row>
    <row r="632" spans="1:6" x14ac:dyDescent="0.25">
      <c r="A632" t="s">
        <v>1219</v>
      </c>
      <c r="B632" t="s">
        <v>517</v>
      </c>
      <c r="C632">
        <v>122</v>
      </c>
      <c r="D632" s="1">
        <v>51365.4</v>
      </c>
      <c r="E632" s="1">
        <v>16576.47</v>
      </c>
      <c r="F632" s="1">
        <v>17324.689999999999</v>
      </c>
    </row>
    <row r="633" spans="1:6" x14ac:dyDescent="0.25">
      <c r="A633" t="s">
        <v>1220</v>
      </c>
      <c r="B633" t="s">
        <v>518</v>
      </c>
      <c r="C633">
        <v>10</v>
      </c>
      <c r="D633" s="1">
        <v>4166.97</v>
      </c>
      <c r="E633" s="1">
        <v>1344.75</v>
      </c>
      <c r="F633" s="1">
        <v>1405.45</v>
      </c>
    </row>
    <row r="634" spans="1:6" x14ac:dyDescent="0.25">
      <c r="A634" t="s">
        <v>1221</v>
      </c>
      <c r="B634" t="s">
        <v>519</v>
      </c>
      <c r="C634">
        <v>104</v>
      </c>
      <c r="D634" s="1">
        <v>41636.75</v>
      </c>
      <c r="E634" s="1">
        <v>13436.87</v>
      </c>
      <c r="F634" s="1">
        <v>14043.39</v>
      </c>
    </row>
    <row r="635" spans="1:6" x14ac:dyDescent="0.25">
      <c r="A635" t="s">
        <v>1222</v>
      </c>
      <c r="B635" t="s">
        <v>520</v>
      </c>
      <c r="C635">
        <v>367</v>
      </c>
      <c r="D635" s="1">
        <v>154517.22</v>
      </c>
      <c r="E635" s="1">
        <v>49865.279999999999</v>
      </c>
      <c r="F635" s="1">
        <v>52116.09</v>
      </c>
    </row>
    <row r="636" spans="1:6" x14ac:dyDescent="0.25">
      <c r="A636" t="s">
        <v>1223</v>
      </c>
      <c r="B636" t="s">
        <v>521</v>
      </c>
      <c r="C636">
        <v>543</v>
      </c>
      <c r="D636" s="1">
        <v>228618.11</v>
      </c>
      <c r="E636" s="1">
        <v>73778.87</v>
      </c>
      <c r="F636" s="1">
        <v>77109.08</v>
      </c>
    </row>
    <row r="637" spans="1:6" x14ac:dyDescent="0.25">
      <c r="A637" t="s">
        <v>1224</v>
      </c>
      <c r="B637" t="s">
        <v>522</v>
      </c>
      <c r="C637">
        <v>18</v>
      </c>
      <c r="D637" s="1">
        <v>6271.12</v>
      </c>
      <c r="E637" s="1">
        <v>2023.79</v>
      </c>
      <c r="F637" s="1">
        <v>2115.15</v>
      </c>
    </row>
    <row r="638" spans="1:6" x14ac:dyDescent="0.25">
      <c r="A638" t="s">
        <v>1225</v>
      </c>
      <c r="B638" t="s">
        <v>523</v>
      </c>
      <c r="C638">
        <v>44</v>
      </c>
      <c r="D638" s="1">
        <v>18525.22</v>
      </c>
      <c r="E638" s="1">
        <v>5978.4</v>
      </c>
      <c r="F638" s="1">
        <v>6248.25</v>
      </c>
    </row>
    <row r="639" spans="1:6" x14ac:dyDescent="0.25">
      <c r="A639" t="s">
        <v>1226</v>
      </c>
      <c r="B639" t="s">
        <v>524</v>
      </c>
      <c r="C639">
        <v>313</v>
      </c>
      <c r="D639" s="1">
        <v>131781.71</v>
      </c>
      <c r="E639" s="1">
        <v>42528.15</v>
      </c>
      <c r="F639" s="1">
        <v>44447.78</v>
      </c>
    </row>
    <row r="640" spans="1:6" x14ac:dyDescent="0.25">
      <c r="A640" t="s">
        <v>1227</v>
      </c>
      <c r="B640" t="s">
        <v>525</v>
      </c>
      <c r="C640">
        <v>343</v>
      </c>
      <c r="D640" s="1">
        <v>144412.54999999999</v>
      </c>
      <c r="E640" s="1">
        <v>46604.33</v>
      </c>
      <c r="F640" s="1">
        <v>48707.95</v>
      </c>
    </row>
    <row r="641" spans="1:6" x14ac:dyDescent="0.25">
      <c r="A641" t="s">
        <v>1228</v>
      </c>
      <c r="B641" t="s">
        <v>526</v>
      </c>
      <c r="C641">
        <v>18</v>
      </c>
      <c r="D641" s="1">
        <v>7578.5</v>
      </c>
      <c r="E641" s="1">
        <v>2445.71</v>
      </c>
      <c r="F641" s="1">
        <v>2556.1</v>
      </c>
    </row>
    <row r="642" spans="1:6" x14ac:dyDescent="0.25">
      <c r="A642" t="s">
        <v>1229</v>
      </c>
      <c r="B642" t="s">
        <v>527</v>
      </c>
      <c r="C642">
        <v>232</v>
      </c>
      <c r="D642" s="1">
        <v>97678.46</v>
      </c>
      <c r="E642" s="1">
        <v>31522.46</v>
      </c>
      <c r="F642" s="1">
        <v>32945.32</v>
      </c>
    </row>
    <row r="643" spans="1:6" x14ac:dyDescent="0.25">
      <c r="A643" t="s">
        <v>1230</v>
      </c>
      <c r="B643" t="s">
        <v>528</v>
      </c>
      <c r="C643">
        <v>394</v>
      </c>
      <c r="D643" s="1">
        <v>165884.97</v>
      </c>
      <c r="E643" s="1">
        <v>53533.84</v>
      </c>
      <c r="F643" s="1">
        <v>55950.239999999998</v>
      </c>
    </row>
    <row r="644" spans="1:6" x14ac:dyDescent="0.25">
      <c r="A644" t="s">
        <v>1231</v>
      </c>
      <c r="B644" t="s">
        <v>529</v>
      </c>
      <c r="C644">
        <v>423</v>
      </c>
      <c r="D644" s="1">
        <v>178094.77</v>
      </c>
      <c r="E644" s="1">
        <v>57474.15</v>
      </c>
      <c r="F644" s="1">
        <v>60068.4</v>
      </c>
    </row>
    <row r="645" spans="1:6" x14ac:dyDescent="0.25">
      <c r="A645" t="s">
        <v>1232</v>
      </c>
      <c r="B645" t="s">
        <v>530</v>
      </c>
      <c r="C645">
        <v>834</v>
      </c>
      <c r="D645" s="1">
        <v>175568.61</v>
      </c>
      <c r="E645" s="1">
        <v>56658.91</v>
      </c>
      <c r="F645" s="1">
        <v>59216.37</v>
      </c>
    </row>
    <row r="646" spans="1:6" x14ac:dyDescent="0.25">
      <c r="A646" t="s">
        <v>1233</v>
      </c>
      <c r="B646" t="s">
        <v>531</v>
      </c>
      <c r="C646">
        <v>148</v>
      </c>
      <c r="D646" s="1">
        <v>62312.12</v>
      </c>
      <c r="E646" s="1">
        <v>20109.16</v>
      </c>
      <c r="F646" s="1">
        <v>21016.84</v>
      </c>
    </row>
    <row r="647" spans="1:6" x14ac:dyDescent="0.25">
      <c r="A647" t="s">
        <v>1234</v>
      </c>
      <c r="B647" t="s">
        <v>532</v>
      </c>
      <c r="C647">
        <v>59</v>
      </c>
      <c r="D647" s="1">
        <v>12744.12</v>
      </c>
      <c r="E647" s="1">
        <v>4112.74</v>
      </c>
      <c r="F647" s="1">
        <v>4298.38</v>
      </c>
    </row>
    <row r="648" spans="1:6" x14ac:dyDescent="0.25">
      <c r="A648" t="s">
        <v>1235</v>
      </c>
      <c r="B648" t="s">
        <v>533</v>
      </c>
      <c r="C648">
        <v>118</v>
      </c>
      <c r="D648" s="1">
        <v>49681.279999999999</v>
      </c>
      <c r="E648" s="1">
        <v>16032.98</v>
      </c>
      <c r="F648" s="1">
        <v>16756.66</v>
      </c>
    </row>
    <row r="649" spans="1:6" x14ac:dyDescent="0.25">
      <c r="A649" t="s">
        <v>1236</v>
      </c>
      <c r="B649" t="s">
        <v>534</v>
      </c>
      <c r="C649">
        <v>99</v>
      </c>
      <c r="D649" s="1">
        <v>41681.760000000002</v>
      </c>
      <c r="E649" s="1">
        <v>13451.4</v>
      </c>
      <c r="F649" s="1">
        <v>14058.56</v>
      </c>
    </row>
    <row r="650" spans="1:6" x14ac:dyDescent="0.25">
      <c r="A650" t="s">
        <v>1237</v>
      </c>
      <c r="B650" t="s">
        <v>535</v>
      </c>
      <c r="C650">
        <v>4</v>
      </c>
      <c r="D650" s="1">
        <v>1684.11</v>
      </c>
      <c r="E650" s="1">
        <v>543.49</v>
      </c>
      <c r="F650" s="1">
        <v>568.02</v>
      </c>
    </row>
    <row r="651" spans="1:6" x14ac:dyDescent="0.25">
      <c r="A651" t="s">
        <v>1238</v>
      </c>
      <c r="B651" t="s">
        <v>536</v>
      </c>
      <c r="C651">
        <v>142</v>
      </c>
      <c r="D651" s="1">
        <v>59785.95</v>
      </c>
      <c r="E651" s="1">
        <v>19293.919999999998</v>
      </c>
      <c r="F651" s="1">
        <v>20164.810000000001</v>
      </c>
    </row>
    <row r="652" spans="1:6" x14ac:dyDescent="0.25">
      <c r="A652" t="s">
        <v>1239</v>
      </c>
      <c r="B652" t="s">
        <v>537</v>
      </c>
      <c r="C652">
        <v>48</v>
      </c>
      <c r="D652" s="1">
        <v>20209.34</v>
      </c>
      <c r="E652" s="1">
        <v>6521.89</v>
      </c>
      <c r="F652" s="1">
        <v>6816.27</v>
      </c>
    </row>
    <row r="653" spans="1:6" x14ac:dyDescent="0.25">
      <c r="A653" t="s">
        <v>1240</v>
      </c>
      <c r="B653" t="s">
        <v>538</v>
      </c>
      <c r="C653">
        <v>474</v>
      </c>
      <c r="D653" s="1">
        <v>199567.19</v>
      </c>
      <c r="E653" s="1">
        <v>64403.65</v>
      </c>
      <c r="F653" s="1">
        <v>67310.7</v>
      </c>
    </row>
    <row r="654" spans="1:6" x14ac:dyDescent="0.25">
      <c r="A654" t="s">
        <v>1241</v>
      </c>
      <c r="B654" t="s">
        <v>539</v>
      </c>
      <c r="C654">
        <v>2</v>
      </c>
      <c r="D654" s="1">
        <v>842.06</v>
      </c>
      <c r="E654" s="1">
        <v>271.75</v>
      </c>
      <c r="F654" s="1">
        <v>284.01</v>
      </c>
    </row>
    <row r="655" spans="1:6" x14ac:dyDescent="0.25">
      <c r="A655" t="s">
        <v>1242</v>
      </c>
      <c r="B655" t="s">
        <v>540</v>
      </c>
      <c r="C655">
        <v>13</v>
      </c>
      <c r="D655" s="1">
        <v>5473.36</v>
      </c>
      <c r="E655" s="1">
        <v>1766.34</v>
      </c>
      <c r="F655" s="1">
        <v>1846.08</v>
      </c>
    </row>
    <row r="656" spans="1:6" x14ac:dyDescent="0.25">
      <c r="A656" t="s">
        <v>1243</v>
      </c>
      <c r="B656" t="s">
        <v>541</v>
      </c>
      <c r="C656">
        <v>12</v>
      </c>
      <c r="D656" s="1">
        <v>5052.33</v>
      </c>
      <c r="E656" s="1">
        <v>1630.47</v>
      </c>
      <c r="F656" s="1">
        <v>1704.07</v>
      </c>
    </row>
    <row r="657" spans="1:6" x14ac:dyDescent="0.25">
      <c r="A657" t="s">
        <v>1244</v>
      </c>
      <c r="B657" t="s">
        <v>542</v>
      </c>
      <c r="C657">
        <v>136</v>
      </c>
      <c r="D657" s="1">
        <v>57259.79</v>
      </c>
      <c r="E657" s="1">
        <v>18478.689999999999</v>
      </c>
      <c r="F657" s="1">
        <v>19312.77</v>
      </c>
    </row>
    <row r="658" spans="1:6" x14ac:dyDescent="0.25">
      <c r="A658" t="s">
        <v>1245</v>
      </c>
      <c r="B658" t="s">
        <v>543</v>
      </c>
      <c r="C658">
        <v>21</v>
      </c>
      <c r="D658" s="1">
        <v>8841.58</v>
      </c>
      <c r="E658" s="1">
        <v>2853.33</v>
      </c>
      <c r="F658" s="1">
        <v>2982.11</v>
      </c>
    </row>
    <row r="659" spans="1:6" x14ac:dyDescent="0.25">
      <c r="A659" t="s">
        <v>1246</v>
      </c>
      <c r="B659" t="s">
        <v>544</v>
      </c>
      <c r="C659">
        <v>12</v>
      </c>
      <c r="D659" s="1">
        <v>2890.21</v>
      </c>
      <c r="E659" s="1">
        <v>932.72</v>
      </c>
      <c r="F659" s="1">
        <v>974.82</v>
      </c>
    </row>
    <row r="660" spans="1:6" x14ac:dyDescent="0.25">
      <c r="A660" t="s">
        <v>1247</v>
      </c>
      <c r="B660" t="s">
        <v>545</v>
      </c>
      <c r="C660">
        <v>61</v>
      </c>
      <c r="D660" s="1">
        <v>25682.7</v>
      </c>
      <c r="E660" s="1">
        <v>8288.23</v>
      </c>
      <c r="F660" s="1">
        <v>8662.35</v>
      </c>
    </row>
    <row r="661" spans="1:6" x14ac:dyDescent="0.25">
      <c r="A661" t="s">
        <v>1248</v>
      </c>
      <c r="B661" t="s">
        <v>546</v>
      </c>
      <c r="C661">
        <v>71</v>
      </c>
      <c r="D661" s="1">
        <v>29892.98</v>
      </c>
      <c r="E661" s="1">
        <v>9646.9599999999991</v>
      </c>
      <c r="F661" s="1">
        <v>10082.41</v>
      </c>
    </row>
    <row r="662" spans="1:6" x14ac:dyDescent="0.25">
      <c r="A662" t="s">
        <v>1249</v>
      </c>
      <c r="B662" t="s">
        <v>547</v>
      </c>
      <c r="C662">
        <v>141</v>
      </c>
      <c r="D662" s="1">
        <v>59364.92</v>
      </c>
      <c r="E662" s="1">
        <v>19158.05</v>
      </c>
      <c r="F662" s="1">
        <v>20022.8</v>
      </c>
    </row>
    <row r="663" spans="1:6" x14ac:dyDescent="0.25">
      <c r="A663" t="s">
        <v>1250</v>
      </c>
      <c r="B663" t="s">
        <v>548</v>
      </c>
      <c r="C663">
        <v>83</v>
      </c>
      <c r="D663" s="1">
        <v>34945.31</v>
      </c>
      <c r="E663" s="1">
        <v>11277.43</v>
      </c>
      <c r="F663" s="1">
        <v>11786.47</v>
      </c>
    </row>
    <row r="664" spans="1:6" x14ac:dyDescent="0.25">
      <c r="A664" t="s">
        <v>1251</v>
      </c>
      <c r="B664" t="s">
        <v>549</v>
      </c>
      <c r="C664">
        <v>12</v>
      </c>
      <c r="D664" s="1">
        <v>5052.33</v>
      </c>
      <c r="E664" s="1">
        <v>1630.47</v>
      </c>
      <c r="F664" s="1">
        <v>1704.07</v>
      </c>
    </row>
    <row r="665" spans="1:6" x14ac:dyDescent="0.25">
      <c r="A665" t="s">
        <v>1252</v>
      </c>
      <c r="B665" t="s">
        <v>550</v>
      </c>
      <c r="C665">
        <v>151</v>
      </c>
      <c r="D665" s="1">
        <v>63575.199999999997</v>
      </c>
      <c r="E665" s="1">
        <v>20516.78</v>
      </c>
      <c r="F665" s="1">
        <v>21442.85</v>
      </c>
    </row>
    <row r="666" spans="1:6" x14ac:dyDescent="0.25">
      <c r="A666" t="s">
        <v>1253</v>
      </c>
      <c r="B666" t="s">
        <v>86</v>
      </c>
      <c r="C666">
        <v>114</v>
      </c>
      <c r="D666" s="1">
        <v>47997.17</v>
      </c>
      <c r="E666" s="1">
        <v>15489.49</v>
      </c>
      <c r="F666" s="1">
        <v>16188.64</v>
      </c>
    </row>
    <row r="667" spans="1:6" x14ac:dyDescent="0.25">
      <c r="A667" t="s">
        <v>1254</v>
      </c>
      <c r="B667" t="s">
        <v>551</v>
      </c>
      <c r="C667">
        <v>16</v>
      </c>
      <c r="D667" s="1">
        <v>2947.24</v>
      </c>
      <c r="E667" s="1">
        <v>951.12</v>
      </c>
      <c r="F667" s="1">
        <v>994.06</v>
      </c>
    </row>
    <row r="668" spans="1:6" x14ac:dyDescent="0.25">
      <c r="A668" t="s">
        <v>1255</v>
      </c>
      <c r="B668" t="s">
        <v>552</v>
      </c>
      <c r="C668">
        <v>13</v>
      </c>
      <c r="D668" s="1">
        <v>5473.36</v>
      </c>
      <c r="E668" s="1">
        <v>1766.34</v>
      </c>
      <c r="F668" s="1">
        <v>1846.08</v>
      </c>
    </row>
    <row r="669" spans="1:6" x14ac:dyDescent="0.25">
      <c r="A669" t="s">
        <v>1256</v>
      </c>
      <c r="B669" t="s">
        <v>553</v>
      </c>
      <c r="C669">
        <v>74</v>
      </c>
      <c r="D669" s="1">
        <v>31156.06</v>
      </c>
      <c r="E669" s="1">
        <v>10054.58</v>
      </c>
      <c r="F669" s="1">
        <v>10508.42</v>
      </c>
    </row>
    <row r="670" spans="1:6" x14ac:dyDescent="0.25">
      <c r="A670" t="s">
        <v>1257</v>
      </c>
      <c r="B670" t="s">
        <v>554</v>
      </c>
      <c r="C670">
        <v>6</v>
      </c>
      <c r="D670" s="1">
        <v>2526.17</v>
      </c>
      <c r="E670" s="1">
        <v>815.24</v>
      </c>
      <c r="F670" s="1">
        <v>852.03</v>
      </c>
    </row>
    <row r="671" spans="1:6" x14ac:dyDescent="0.25">
      <c r="A671" t="s">
        <v>1258</v>
      </c>
      <c r="B671" t="s">
        <v>555</v>
      </c>
      <c r="C671">
        <v>109</v>
      </c>
      <c r="D671" s="1">
        <v>43731.199999999997</v>
      </c>
      <c r="E671" s="1">
        <v>14112.79</v>
      </c>
      <c r="F671" s="1">
        <v>14749.8</v>
      </c>
    </row>
    <row r="672" spans="1:6" x14ac:dyDescent="0.25">
      <c r="A672" t="s">
        <v>1259</v>
      </c>
      <c r="B672" t="s">
        <v>556</v>
      </c>
      <c r="C672">
        <v>11</v>
      </c>
      <c r="D672" s="1">
        <v>2832.03</v>
      </c>
      <c r="E672" s="1">
        <v>913.94</v>
      </c>
      <c r="F672" s="1">
        <v>955.2</v>
      </c>
    </row>
    <row r="673" spans="1:6" x14ac:dyDescent="0.25">
      <c r="A673" t="s">
        <v>1260</v>
      </c>
      <c r="B673" t="s">
        <v>557</v>
      </c>
      <c r="C673">
        <v>53</v>
      </c>
      <c r="D673" s="1">
        <v>22314.48</v>
      </c>
      <c r="E673" s="1">
        <v>7201.25</v>
      </c>
      <c r="F673" s="1">
        <v>7526.31</v>
      </c>
    </row>
    <row r="674" spans="1:6" x14ac:dyDescent="0.25">
      <c r="A674" t="s">
        <v>1261</v>
      </c>
      <c r="B674" t="s">
        <v>558</v>
      </c>
      <c r="C674">
        <v>33</v>
      </c>
      <c r="D674" s="1">
        <v>12533.54</v>
      </c>
      <c r="E674" s="1">
        <v>4044.78</v>
      </c>
      <c r="F674" s="1">
        <v>4227.3599999999997</v>
      </c>
    </row>
    <row r="675" spans="1:6" x14ac:dyDescent="0.25">
      <c r="A675" t="s">
        <v>1262</v>
      </c>
      <c r="B675" t="s">
        <v>559</v>
      </c>
      <c r="C675">
        <v>449</v>
      </c>
      <c r="D675" s="1">
        <v>188153.99</v>
      </c>
      <c r="E675" s="1">
        <v>60720.42</v>
      </c>
      <c r="F675" s="1">
        <v>63461.21</v>
      </c>
    </row>
    <row r="676" spans="1:6" x14ac:dyDescent="0.25">
      <c r="A676" t="s">
        <v>1263</v>
      </c>
      <c r="B676" t="s">
        <v>560</v>
      </c>
      <c r="C676">
        <v>18</v>
      </c>
      <c r="D676" s="1">
        <v>7578.5</v>
      </c>
      <c r="E676" s="1">
        <v>2445.71</v>
      </c>
      <c r="F676" s="1">
        <v>2556.1</v>
      </c>
    </row>
    <row r="677" spans="1:6" x14ac:dyDescent="0.25">
      <c r="A677" t="s">
        <v>1264</v>
      </c>
      <c r="B677" t="s">
        <v>561</v>
      </c>
      <c r="C677">
        <v>107</v>
      </c>
      <c r="D677" s="1">
        <v>45049.98</v>
      </c>
      <c r="E677" s="1">
        <v>14538.38</v>
      </c>
      <c r="F677" s="1">
        <v>15194.61</v>
      </c>
    </row>
    <row r="678" spans="1:6" x14ac:dyDescent="0.25">
      <c r="A678" t="s">
        <v>1265</v>
      </c>
      <c r="B678" t="s">
        <v>562</v>
      </c>
      <c r="C678">
        <v>69</v>
      </c>
      <c r="D678" s="1">
        <v>28964.080000000002</v>
      </c>
      <c r="E678" s="1">
        <v>9347.19</v>
      </c>
      <c r="F678" s="1">
        <v>9769.1</v>
      </c>
    </row>
    <row r="679" spans="1:6" x14ac:dyDescent="0.25">
      <c r="A679" t="s">
        <v>1266</v>
      </c>
      <c r="B679" t="s">
        <v>563</v>
      </c>
      <c r="C679">
        <v>545</v>
      </c>
      <c r="D679" s="1">
        <v>229460.17</v>
      </c>
      <c r="E679" s="1">
        <v>74050.62</v>
      </c>
      <c r="F679" s="1">
        <v>77393.09</v>
      </c>
    </row>
    <row r="680" spans="1:6" x14ac:dyDescent="0.25">
      <c r="A680" t="s">
        <v>1267</v>
      </c>
      <c r="B680" t="s">
        <v>564</v>
      </c>
      <c r="C680">
        <v>233</v>
      </c>
      <c r="D680" s="1">
        <v>98099.49</v>
      </c>
      <c r="E680" s="1">
        <v>31658.34</v>
      </c>
      <c r="F680" s="1">
        <v>33087.32</v>
      </c>
    </row>
    <row r="681" spans="1:6" x14ac:dyDescent="0.25">
      <c r="A681" t="s">
        <v>1268</v>
      </c>
      <c r="B681" t="s">
        <v>565</v>
      </c>
      <c r="C681">
        <v>155</v>
      </c>
      <c r="D681" s="1">
        <v>65259.31</v>
      </c>
      <c r="E681" s="1">
        <v>21060.27</v>
      </c>
      <c r="F681" s="1">
        <v>22010.87</v>
      </c>
    </row>
    <row r="682" spans="1:6" x14ac:dyDescent="0.25">
      <c r="A682" t="s">
        <v>1269</v>
      </c>
      <c r="B682" t="s">
        <v>566</v>
      </c>
      <c r="C682">
        <v>140</v>
      </c>
      <c r="D682" s="1">
        <v>58943.9</v>
      </c>
      <c r="E682" s="1">
        <v>19022.18</v>
      </c>
      <c r="F682" s="1">
        <v>19880.79</v>
      </c>
    </row>
    <row r="683" spans="1:6" x14ac:dyDescent="0.25">
      <c r="A683" t="s">
        <v>1270</v>
      </c>
      <c r="B683" t="s">
        <v>567</v>
      </c>
      <c r="C683">
        <v>182</v>
      </c>
      <c r="D683" s="1">
        <v>76627.070000000007</v>
      </c>
      <c r="E683" s="1">
        <v>24728.83</v>
      </c>
      <c r="F683" s="1">
        <v>25845.040000000001</v>
      </c>
    </row>
    <row r="684" spans="1:6" x14ac:dyDescent="0.25">
      <c r="A684" t="s">
        <v>1271</v>
      </c>
      <c r="B684" t="s">
        <v>568</v>
      </c>
      <c r="C684">
        <v>31</v>
      </c>
      <c r="D684" s="1">
        <v>13051.86</v>
      </c>
      <c r="E684" s="1">
        <v>4212.05</v>
      </c>
      <c r="F684" s="1">
        <v>4402.18</v>
      </c>
    </row>
    <row r="685" spans="1:6" x14ac:dyDescent="0.25">
      <c r="A685" t="s">
        <v>1272</v>
      </c>
      <c r="B685" t="s">
        <v>569</v>
      </c>
      <c r="C685">
        <v>110</v>
      </c>
      <c r="D685" s="1">
        <v>46313.06</v>
      </c>
      <c r="E685" s="1">
        <v>14946</v>
      </c>
      <c r="F685" s="1">
        <v>15620.62</v>
      </c>
    </row>
    <row r="686" spans="1:6" x14ac:dyDescent="0.25">
      <c r="A686" t="s">
        <v>1273</v>
      </c>
      <c r="B686" t="s">
        <v>570</v>
      </c>
      <c r="C686">
        <v>68</v>
      </c>
      <c r="D686" s="1">
        <v>28629.89</v>
      </c>
      <c r="E686" s="1">
        <v>9239.34</v>
      </c>
      <c r="F686" s="1">
        <v>9656.39</v>
      </c>
    </row>
    <row r="687" spans="1:6" x14ac:dyDescent="0.25">
      <c r="A687" t="s">
        <v>1274</v>
      </c>
      <c r="B687" t="s">
        <v>571</v>
      </c>
      <c r="C687">
        <v>446</v>
      </c>
      <c r="D687" s="1">
        <v>187778.41</v>
      </c>
      <c r="E687" s="1">
        <v>60599.22</v>
      </c>
      <c r="F687" s="1">
        <v>63334.53</v>
      </c>
    </row>
    <row r="688" spans="1:6" x14ac:dyDescent="0.25">
      <c r="A688" t="s">
        <v>1275</v>
      </c>
      <c r="B688" t="s">
        <v>572</v>
      </c>
      <c r="C688">
        <v>187</v>
      </c>
      <c r="D688" s="1">
        <v>78732.210000000006</v>
      </c>
      <c r="E688" s="1">
        <v>25408.19</v>
      </c>
      <c r="F688" s="1">
        <v>26555.07</v>
      </c>
    </row>
    <row r="689" spans="1:6" x14ac:dyDescent="0.25">
      <c r="A689" t="s">
        <v>1276</v>
      </c>
      <c r="B689" t="s">
        <v>573</v>
      </c>
      <c r="C689">
        <v>102</v>
      </c>
      <c r="D689" s="1">
        <v>42944.84</v>
      </c>
      <c r="E689" s="1">
        <v>13859.01</v>
      </c>
      <c r="F689" s="1">
        <v>14484.58</v>
      </c>
    </row>
    <row r="690" spans="1:6" x14ac:dyDescent="0.25">
      <c r="A690" t="s">
        <v>1277</v>
      </c>
      <c r="B690" t="s">
        <v>574</v>
      </c>
      <c r="C690">
        <v>11</v>
      </c>
      <c r="D690" s="1">
        <v>4592.41</v>
      </c>
      <c r="E690" s="1">
        <v>1482.05</v>
      </c>
      <c r="F690" s="1">
        <v>1548.94</v>
      </c>
    </row>
    <row r="691" spans="1:6" x14ac:dyDescent="0.25">
      <c r="A691" t="s">
        <v>1278</v>
      </c>
      <c r="B691" t="s">
        <v>508</v>
      </c>
      <c r="C691">
        <v>279</v>
      </c>
      <c r="D691" s="1">
        <v>114362.51</v>
      </c>
      <c r="E691" s="1">
        <v>36906.69</v>
      </c>
      <c r="F691" s="1">
        <v>38572.57</v>
      </c>
    </row>
    <row r="692" spans="1:6" x14ac:dyDescent="0.25">
      <c r="A692" t="s">
        <v>1279</v>
      </c>
      <c r="B692" t="s">
        <v>575</v>
      </c>
      <c r="C692">
        <v>39</v>
      </c>
      <c r="D692" s="1">
        <v>16420.09</v>
      </c>
      <c r="E692" s="1">
        <v>5299.03</v>
      </c>
      <c r="F692" s="1">
        <v>5538.23</v>
      </c>
    </row>
    <row r="693" spans="1:6" x14ac:dyDescent="0.25">
      <c r="A693" t="s">
        <v>1280</v>
      </c>
      <c r="B693" t="s">
        <v>576</v>
      </c>
      <c r="C693">
        <v>159</v>
      </c>
      <c r="D693" s="1">
        <v>66943.429999999993</v>
      </c>
      <c r="E693" s="1">
        <v>21603.759999999998</v>
      </c>
      <c r="F693" s="1">
        <v>22578.9</v>
      </c>
    </row>
    <row r="694" spans="1:6" x14ac:dyDescent="0.25">
      <c r="A694" t="s">
        <v>1281</v>
      </c>
      <c r="B694" t="s">
        <v>577</v>
      </c>
      <c r="C694">
        <v>171</v>
      </c>
      <c r="D694" s="1">
        <v>67138.429999999993</v>
      </c>
      <c r="E694" s="1">
        <v>21666.69</v>
      </c>
      <c r="F694" s="1">
        <v>22644.67</v>
      </c>
    </row>
    <row r="695" spans="1:6" x14ac:dyDescent="0.25">
      <c r="A695" t="s">
        <v>1282</v>
      </c>
      <c r="B695" t="s">
        <v>578</v>
      </c>
      <c r="C695">
        <v>87</v>
      </c>
      <c r="D695" s="1">
        <v>36629.42</v>
      </c>
      <c r="E695" s="1">
        <v>11820.92</v>
      </c>
      <c r="F695" s="1">
        <v>12354.5</v>
      </c>
    </row>
    <row r="696" spans="1:6" x14ac:dyDescent="0.25">
      <c r="A696" t="s">
        <v>1283</v>
      </c>
      <c r="B696" t="s">
        <v>579</v>
      </c>
      <c r="C696">
        <v>198</v>
      </c>
      <c r="D696" s="1">
        <v>83363.509999999995</v>
      </c>
      <c r="E696" s="1">
        <v>26902.79</v>
      </c>
      <c r="F696" s="1">
        <v>28117.13</v>
      </c>
    </row>
    <row r="697" spans="1:6" x14ac:dyDescent="0.25">
      <c r="A697" t="s">
        <v>1284</v>
      </c>
      <c r="B697" t="s">
        <v>580</v>
      </c>
      <c r="C697">
        <v>257</v>
      </c>
      <c r="D697" s="1">
        <v>108204.15</v>
      </c>
      <c r="E697" s="1">
        <v>34919.279999999999</v>
      </c>
      <c r="F697" s="1">
        <v>36495.46</v>
      </c>
    </row>
    <row r="698" spans="1:6" x14ac:dyDescent="0.25">
      <c r="A698" t="s">
        <v>1285</v>
      </c>
      <c r="B698" t="s">
        <v>581</v>
      </c>
      <c r="C698">
        <v>29</v>
      </c>
      <c r="D698" s="1">
        <v>12209.81</v>
      </c>
      <c r="E698" s="1">
        <v>3940.31</v>
      </c>
      <c r="F698" s="1">
        <v>4118.16</v>
      </c>
    </row>
    <row r="699" spans="1:6" x14ac:dyDescent="0.25">
      <c r="A699" t="s">
        <v>1286</v>
      </c>
      <c r="B699" t="s">
        <v>582</v>
      </c>
      <c r="C699">
        <v>132</v>
      </c>
      <c r="D699" s="1">
        <v>55575.67</v>
      </c>
      <c r="E699" s="1">
        <v>17935.2</v>
      </c>
      <c r="F699" s="1">
        <v>18744.740000000002</v>
      </c>
    </row>
    <row r="701" spans="1:6" x14ac:dyDescent="0.25">
      <c r="D701" s="3"/>
    </row>
    <row r="704" spans="1:6" x14ac:dyDescent="0.25">
      <c r="B704" s="4"/>
      <c r="F704" s="1"/>
    </row>
    <row r="705" spans="2:6" x14ac:dyDescent="0.25">
      <c r="B705" s="4"/>
      <c r="F705" s="3"/>
    </row>
    <row r="706" spans="2:6" x14ac:dyDescent="0.25">
      <c r="B706" s="4"/>
    </row>
    <row r="707" spans="2:6" x14ac:dyDescent="0.25">
      <c r="B707" s="4"/>
    </row>
    <row r="708" spans="2:6" x14ac:dyDescent="0.25">
      <c r="B708" s="5"/>
      <c r="C708" s="3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0FA3-9BC8-4AAF-8E97-97311B13B0E4}">
  <dimension ref="A1:K708"/>
  <sheetViews>
    <sheetView tabSelected="1" topLeftCell="B1" workbookViewId="0">
      <selection activeCell="B5" sqref="B5"/>
    </sheetView>
  </sheetViews>
  <sheetFormatPr defaultRowHeight="15" x14ac:dyDescent="0.25"/>
  <cols>
    <col min="1" max="1" width="7" bestFit="1" customWidth="1"/>
    <col min="2" max="2" width="59.7109375" bestFit="1" customWidth="1"/>
    <col min="3" max="3" width="21.140625" customWidth="1"/>
    <col min="4" max="4" width="35" customWidth="1"/>
    <col min="5" max="5" width="29.7109375" bestFit="1" customWidth="1"/>
    <col min="6" max="6" width="25.28515625" customWidth="1"/>
    <col min="7" max="7" width="31.5703125" customWidth="1"/>
    <col min="11" max="11" width="24.42578125" bestFit="1" customWidth="1"/>
  </cols>
  <sheetData>
    <row r="1" spans="1:11" ht="23.25" x14ac:dyDescent="0.35">
      <c r="A1" s="8" t="s">
        <v>583</v>
      </c>
      <c r="B1" s="8"/>
      <c r="C1" s="8"/>
      <c r="D1" s="8"/>
      <c r="E1" s="8"/>
      <c r="F1" s="8"/>
    </row>
    <row r="2" spans="1:11" x14ac:dyDescent="0.25">
      <c r="A2" s="9" t="s">
        <v>1287</v>
      </c>
      <c r="B2" s="9"/>
      <c r="C2" s="9"/>
      <c r="D2" s="9"/>
      <c r="E2" s="9"/>
      <c r="F2" s="9"/>
    </row>
    <row r="3" spans="1:11" x14ac:dyDescent="0.25">
      <c r="A3" s="9" t="s">
        <v>1288</v>
      </c>
      <c r="B3" s="9"/>
      <c r="C3" s="9"/>
      <c r="D3" s="9"/>
      <c r="E3" s="9"/>
      <c r="F3" s="9"/>
    </row>
    <row r="4" spans="1:11" x14ac:dyDescent="0.25">
      <c r="A4" s="10" t="s">
        <v>592</v>
      </c>
      <c r="B4" s="10"/>
      <c r="C4" s="10"/>
      <c r="D4" s="10"/>
      <c r="E4" s="10"/>
      <c r="F4" s="10"/>
    </row>
    <row r="5" spans="1:11" ht="30" x14ac:dyDescent="0.25">
      <c r="A5" t="s">
        <v>0</v>
      </c>
      <c r="B5" t="s">
        <v>1</v>
      </c>
      <c r="C5" t="s">
        <v>2</v>
      </c>
      <c r="D5" s="2" t="s">
        <v>587</v>
      </c>
      <c r="E5" t="s">
        <v>1289</v>
      </c>
      <c r="F5" t="s">
        <v>1290</v>
      </c>
      <c r="G5" t="s">
        <v>1291</v>
      </c>
    </row>
    <row r="6" spans="1:11" x14ac:dyDescent="0.25">
      <c r="A6" t="s">
        <v>593</v>
      </c>
      <c r="B6" t="s">
        <v>4</v>
      </c>
      <c r="C6">
        <v>198</v>
      </c>
      <c r="D6" s="1">
        <v>83363.509999999995</v>
      </c>
      <c r="E6" s="1">
        <v>26902.79</v>
      </c>
      <c r="F6" s="1">
        <v>28117.13</v>
      </c>
      <c r="G6" s="1">
        <v>28343.59</v>
      </c>
      <c r="K6" s="7"/>
    </row>
    <row r="7" spans="1:11" x14ac:dyDescent="0.25">
      <c r="A7" t="s">
        <v>594</v>
      </c>
      <c r="B7" t="s">
        <v>5</v>
      </c>
      <c r="C7">
        <v>40</v>
      </c>
      <c r="D7" s="1">
        <v>16841.11</v>
      </c>
      <c r="E7" s="1">
        <v>5434.91</v>
      </c>
      <c r="F7" s="1">
        <v>5680.22</v>
      </c>
      <c r="G7" s="1">
        <v>5725.98</v>
      </c>
      <c r="K7" s="6"/>
    </row>
    <row r="8" spans="1:11" x14ac:dyDescent="0.25">
      <c r="A8" t="s">
        <v>595</v>
      </c>
      <c r="B8" t="s">
        <v>6</v>
      </c>
      <c r="C8">
        <v>159</v>
      </c>
      <c r="D8" s="1">
        <v>66943.429999999993</v>
      </c>
      <c r="E8" s="1">
        <v>21603.759999999998</v>
      </c>
      <c r="F8" s="1">
        <v>22578.9</v>
      </c>
      <c r="G8" s="1">
        <v>22760.77</v>
      </c>
      <c r="K8" s="3"/>
    </row>
    <row r="9" spans="1:11" x14ac:dyDescent="0.25">
      <c r="A9" t="s">
        <v>596</v>
      </c>
      <c r="B9" t="s">
        <v>7</v>
      </c>
      <c r="C9">
        <v>382</v>
      </c>
      <c r="D9" s="1">
        <v>160832.63</v>
      </c>
      <c r="E9" s="1">
        <v>51903.37</v>
      </c>
      <c r="F9" s="1">
        <v>54246.17</v>
      </c>
      <c r="G9" s="1">
        <v>54683.09</v>
      </c>
      <c r="K9" s="3"/>
    </row>
    <row r="10" spans="1:11" x14ac:dyDescent="0.25">
      <c r="A10" t="s">
        <v>597</v>
      </c>
      <c r="B10" t="s">
        <v>8</v>
      </c>
      <c r="C10">
        <v>25</v>
      </c>
      <c r="D10" s="1">
        <v>10525.7</v>
      </c>
      <c r="E10" s="1">
        <v>3396.82</v>
      </c>
      <c r="F10" s="1">
        <v>3550.14</v>
      </c>
      <c r="G10" s="1">
        <v>3578.74</v>
      </c>
      <c r="K10" s="3"/>
    </row>
    <row r="11" spans="1:11" x14ac:dyDescent="0.25">
      <c r="A11" t="s">
        <v>598</v>
      </c>
      <c r="B11" t="s">
        <v>9</v>
      </c>
      <c r="C11">
        <v>409</v>
      </c>
      <c r="D11" s="1">
        <v>172200.38</v>
      </c>
      <c r="E11" s="1">
        <v>55571.93</v>
      </c>
      <c r="F11" s="1">
        <v>58080.32</v>
      </c>
      <c r="G11" s="1">
        <v>58548.13</v>
      </c>
      <c r="K11" s="3"/>
    </row>
    <row r="12" spans="1:11" x14ac:dyDescent="0.25">
      <c r="A12" t="s">
        <v>599</v>
      </c>
      <c r="B12" t="s">
        <v>10</v>
      </c>
      <c r="C12">
        <v>241</v>
      </c>
      <c r="D12" s="1">
        <v>101467.71</v>
      </c>
      <c r="E12" s="1">
        <v>32745.32</v>
      </c>
      <c r="F12" s="1">
        <v>34223.370000000003</v>
      </c>
      <c r="G12" s="1">
        <v>34499.019999999997</v>
      </c>
      <c r="K12" s="3"/>
    </row>
    <row r="13" spans="1:11" x14ac:dyDescent="0.25">
      <c r="A13" t="s">
        <v>600</v>
      </c>
      <c r="B13" t="s">
        <v>11</v>
      </c>
      <c r="C13">
        <v>90</v>
      </c>
      <c r="D13" s="1">
        <v>37892.51</v>
      </c>
      <c r="E13" s="1">
        <v>12228.54</v>
      </c>
      <c r="F13" s="1">
        <v>12780.52</v>
      </c>
      <c r="G13" s="1">
        <v>12883.45</v>
      </c>
      <c r="K13" s="3"/>
    </row>
    <row r="14" spans="1:11" x14ac:dyDescent="0.25">
      <c r="A14" t="s">
        <v>601</v>
      </c>
      <c r="B14" t="s">
        <v>12</v>
      </c>
      <c r="C14">
        <v>216</v>
      </c>
      <c r="D14" s="1">
        <v>90942.01</v>
      </c>
      <c r="E14" s="1">
        <v>29348.5</v>
      </c>
      <c r="F14" s="1">
        <v>30673.23</v>
      </c>
      <c r="G14" s="1">
        <v>30920.28</v>
      </c>
      <c r="K14" s="3"/>
    </row>
    <row r="15" spans="1:11" x14ac:dyDescent="0.25">
      <c r="A15" t="s">
        <v>602</v>
      </c>
      <c r="B15" t="s">
        <v>13</v>
      </c>
      <c r="C15">
        <v>27</v>
      </c>
      <c r="D15" s="1">
        <v>11367.75</v>
      </c>
      <c r="E15" s="1">
        <v>3668.56</v>
      </c>
      <c r="F15" s="1">
        <v>3834.16</v>
      </c>
      <c r="G15" s="1">
        <v>3865.03</v>
      </c>
      <c r="K15" s="3"/>
    </row>
    <row r="16" spans="1:11" x14ac:dyDescent="0.25">
      <c r="A16" t="s">
        <v>603</v>
      </c>
      <c r="B16" t="s">
        <v>14</v>
      </c>
      <c r="C16">
        <v>233</v>
      </c>
      <c r="D16" s="1">
        <v>98099.49</v>
      </c>
      <c r="E16" s="1">
        <v>31658.34</v>
      </c>
      <c r="F16" s="1">
        <v>33087.32</v>
      </c>
      <c r="G16" s="1">
        <v>33353.83</v>
      </c>
      <c r="K16" s="3"/>
    </row>
    <row r="17" spans="1:11" x14ac:dyDescent="0.25">
      <c r="A17" t="s">
        <v>604</v>
      </c>
      <c r="B17" t="s">
        <v>15</v>
      </c>
      <c r="C17">
        <v>187</v>
      </c>
      <c r="D17" s="1">
        <v>78732.210000000006</v>
      </c>
      <c r="E17" s="1">
        <v>25408.19</v>
      </c>
      <c r="F17" s="1">
        <v>26555.07</v>
      </c>
      <c r="G17" s="1">
        <v>26768.95</v>
      </c>
      <c r="K17" s="3"/>
    </row>
    <row r="18" spans="1:11" x14ac:dyDescent="0.25">
      <c r="A18" t="s">
        <v>605</v>
      </c>
      <c r="B18" t="s">
        <v>16</v>
      </c>
      <c r="C18">
        <v>83</v>
      </c>
      <c r="D18" s="1">
        <v>34945.31</v>
      </c>
      <c r="E18" s="1">
        <v>11277.43</v>
      </c>
      <c r="F18" s="1">
        <v>11786.47</v>
      </c>
      <c r="G18" s="1">
        <v>11881.41</v>
      </c>
      <c r="K18" s="3"/>
    </row>
    <row r="19" spans="1:11" x14ac:dyDescent="0.25">
      <c r="A19" t="s">
        <v>606</v>
      </c>
      <c r="B19" t="s">
        <v>17</v>
      </c>
      <c r="C19">
        <v>108</v>
      </c>
      <c r="D19" s="1">
        <v>45471.01</v>
      </c>
      <c r="E19" s="1">
        <v>14674.25</v>
      </c>
      <c r="F19" s="1">
        <v>15336.62</v>
      </c>
      <c r="G19" s="1">
        <v>15460.14</v>
      </c>
      <c r="K19" s="3"/>
    </row>
    <row r="20" spans="1:11" x14ac:dyDescent="0.25">
      <c r="A20" t="s">
        <v>607</v>
      </c>
      <c r="B20" t="s">
        <v>18</v>
      </c>
      <c r="C20">
        <v>12</v>
      </c>
      <c r="D20" s="1">
        <v>5052.33</v>
      </c>
      <c r="E20" s="1">
        <v>1630.47</v>
      </c>
      <c r="F20" s="1">
        <v>1704.07</v>
      </c>
      <c r="G20" s="1">
        <v>1717.79</v>
      </c>
      <c r="K20" s="3"/>
    </row>
    <row r="21" spans="1:11" x14ac:dyDescent="0.25">
      <c r="A21" t="s">
        <v>608</v>
      </c>
      <c r="B21" t="s">
        <v>19</v>
      </c>
      <c r="C21">
        <v>34</v>
      </c>
      <c r="D21" s="1">
        <v>10379.42</v>
      </c>
      <c r="E21" s="1">
        <v>3349.61</v>
      </c>
      <c r="F21" s="1">
        <v>3500.81</v>
      </c>
      <c r="G21" s="1">
        <v>3529</v>
      </c>
      <c r="K21" s="3"/>
    </row>
    <row r="22" spans="1:11" x14ac:dyDescent="0.25">
      <c r="A22" t="s">
        <v>609</v>
      </c>
      <c r="B22" t="s">
        <v>20</v>
      </c>
      <c r="C22">
        <v>25</v>
      </c>
      <c r="D22" s="1">
        <v>10402.969999999999</v>
      </c>
      <c r="E22" s="1">
        <v>3357.21</v>
      </c>
      <c r="F22" s="1">
        <v>3508.75</v>
      </c>
      <c r="G22" s="1">
        <v>3537.01</v>
      </c>
      <c r="K22" s="3"/>
    </row>
    <row r="23" spans="1:11" x14ac:dyDescent="0.25">
      <c r="A23" t="s">
        <v>610</v>
      </c>
      <c r="B23" t="s">
        <v>21</v>
      </c>
      <c r="C23">
        <v>242</v>
      </c>
      <c r="D23" s="1">
        <v>101888.74</v>
      </c>
      <c r="E23" s="1">
        <v>32881.19</v>
      </c>
      <c r="F23" s="1">
        <v>34365.379999999997</v>
      </c>
      <c r="G23" s="1">
        <v>34642.17</v>
      </c>
      <c r="K23" s="3"/>
    </row>
    <row r="24" spans="1:11" x14ac:dyDescent="0.25">
      <c r="A24" t="s">
        <v>611</v>
      </c>
      <c r="B24" t="s">
        <v>22</v>
      </c>
      <c r="C24">
        <v>27</v>
      </c>
      <c r="D24" s="1">
        <v>11367.75</v>
      </c>
      <c r="E24" s="1">
        <v>3668.56</v>
      </c>
      <c r="F24" s="1">
        <v>3834.16</v>
      </c>
      <c r="G24" s="1">
        <v>3865.03</v>
      </c>
      <c r="K24" s="3"/>
    </row>
    <row r="25" spans="1:11" x14ac:dyDescent="0.25">
      <c r="A25" t="s">
        <v>612</v>
      </c>
      <c r="B25" t="s">
        <v>23</v>
      </c>
      <c r="C25">
        <v>40</v>
      </c>
      <c r="D25" s="1">
        <v>16841.11</v>
      </c>
      <c r="E25" s="1">
        <v>5434.91</v>
      </c>
      <c r="F25" s="1">
        <v>5680.22</v>
      </c>
      <c r="G25" s="1">
        <v>5725.98</v>
      </c>
      <c r="K25" s="3"/>
    </row>
    <row r="26" spans="1:11" x14ac:dyDescent="0.25">
      <c r="A26" t="s">
        <v>613</v>
      </c>
      <c r="B26" t="s">
        <v>24</v>
      </c>
      <c r="C26">
        <v>111</v>
      </c>
      <c r="D26" s="1">
        <v>46734.09</v>
      </c>
      <c r="E26" s="1">
        <v>15081.87</v>
      </c>
      <c r="F26" s="1">
        <v>15762.63</v>
      </c>
      <c r="G26" s="1">
        <v>15889.59</v>
      </c>
      <c r="K26" s="3"/>
    </row>
    <row r="27" spans="1:11" x14ac:dyDescent="0.25">
      <c r="A27" t="s">
        <v>614</v>
      </c>
      <c r="B27" t="s">
        <v>25</v>
      </c>
      <c r="C27">
        <v>151</v>
      </c>
      <c r="D27" s="1">
        <v>63575.199999999997</v>
      </c>
      <c r="E27" s="1">
        <v>20516.78</v>
      </c>
      <c r="F27" s="1">
        <v>21442.85</v>
      </c>
      <c r="G27" s="1">
        <v>21615.57</v>
      </c>
      <c r="K27" s="3"/>
    </row>
    <row r="28" spans="1:11" x14ac:dyDescent="0.25">
      <c r="A28" t="s">
        <v>615</v>
      </c>
      <c r="B28" t="s">
        <v>26</v>
      </c>
      <c r="C28">
        <v>299</v>
      </c>
      <c r="D28" s="1">
        <v>116291.87</v>
      </c>
      <c r="E28" s="1">
        <v>37529.32</v>
      </c>
      <c r="F28" s="1">
        <v>39223.31</v>
      </c>
      <c r="G28" s="1">
        <v>39539.24</v>
      </c>
      <c r="K28" s="3"/>
    </row>
    <row r="29" spans="1:11" x14ac:dyDescent="0.25">
      <c r="A29" t="s">
        <v>616</v>
      </c>
      <c r="B29" t="s">
        <v>27</v>
      </c>
      <c r="C29">
        <v>108</v>
      </c>
      <c r="D29" s="1">
        <v>45471.01</v>
      </c>
      <c r="E29" s="1">
        <v>14674.25</v>
      </c>
      <c r="F29" s="1">
        <v>15336.62</v>
      </c>
      <c r="G29" s="1">
        <v>15460.14</v>
      </c>
      <c r="K29" s="3"/>
    </row>
    <row r="30" spans="1:11" x14ac:dyDescent="0.25">
      <c r="A30" t="s">
        <v>617</v>
      </c>
      <c r="B30" t="s">
        <v>28</v>
      </c>
      <c r="C30">
        <v>169</v>
      </c>
      <c r="D30" s="1">
        <v>71153.7</v>
      </c>
      <c r="E30" s="1">
        <v>22962.49</v>
      </c>
      <c r="F30" s="1">
        <v>23998.95</v>
      </c>
      <c r="G30" s="1">
        <v>24192.26</v>
      </c>
      <c r="K30" s="3"/>
    </row>
    <row r="31" spans="1:11" x14ac:dyDescent="0.25">
      <c r="A31" t="s">
        <v>618</v>
      </c>
      <c r="B31" t="s">
        <v>30</v>
      </c>
      <c r="C31">
        <v>98</v>
      </c>
      <c r="D31" s="1">
        <v>41260.730000000003</v>
      </c>
      <c r="E31" s="1">
        <v>13315.52</v>
      </c>
      <c r="F31" s="1">
        <v>13916.56</v>
      </c>
      <c r="G31" s="1">
        <v>14028.65</v>
      </c>
    </row>
    <row r="32" spans="1:11" x14ac:dyDescent="0.25">
      <c r="A32" t="s">
        <v>619</v>
      </c>
      <c r="B32" t="s">
        <v>31</v>
      </c>
      <c r="C32">
        <v>23</v>
      </c>
      <c r="D32" s="1">
        <v>9683.64</v>
      </c>
      <c r="E32" s="1">
        <v>3125.07</v>
      </c>
      <c r="F32" s="1">
        <v>3266.13</v>
      </c>
      <c r="G32" s="1">
        <v>3292.44</v>
      </c>
    </row>
    <row r="33" spans="1:7" x14ac:dyDescent="0.25">
      <c r="A33" t="s">
        <v>620</v>
      </c>
      <c r="B33" t="s">
        <v>32</v>
      </c>
      <c r="C33">
        <v>128</v>
      </c>
      <c r="D33" s="1">
        <v>53891.56</v>
      </c>
      <c r="E33" s="1">
        <v>17391.7</v>
      </c>
      <c r="F33" s="1">
        <v>18176.73</v>
      </c>
      <c r="G33" s="1">
        <v>18323.13</v>
      </c>
    </row>
    <row r="34" spans="1:7" x14ac:dyDescent="0.25">
      <c r="A34" t="s">
        <v>621</v>
      </c>
      <c r="B34" t="s">
        <v>33</v>
      </c>
      <c r="C34">
        <v>245</v>
      </c>
      <c r="D34" s="1">
        <v>87899.839999999997</v>
      </c>
      <c r="E34" s="1">
        <v>28366.74</v>
      </c>
      <c r="F34" s="1">
        <v>29647.15</v>
      </c>
      <c r="G34" s="1">
        <v>29885.95</v>
      </c>
    </row>
    <row r="35" spans="1:7" x14ac:dyDescent="0.25">
      <c r="A35" t="s">
        <v>622</v>
      </c>
      <c r="B35" t="s">
        <v>34</v>
      </c>
      <c r="C35">
        <v>207</v>
      </c>
      <c r="D35" s="1">
        <v>87152.76</v>
      </c>
      <c r="E35" s="1">
        <v>28125.65</v>
      </c>
      <c r="F35" s="1">
        <v>29395.17</v>
      </c>
      <c r="G35" s="1">
        <v>29631.94</v>
      </c>
    </row>
    <row r="36" spans="1:7" x14ac:dyDescent="0.25">
      <c r="A36" t="s">
        <v>623</v>
      </c>
      <c r="B36" t="s">
        <v>35</v>
      </c>
      <c r="C36">
        <v>40</v>
      </c>
      <c r="D36" s="1">
        <v>16841.11</v>
      </c>
      <c r="E36" s="1">
        <v>5434.91</v>
      </c>
      <c r="F36" s="1">
        <v>5680.22</v>
      </c>
      <c r="G36" s="1">
        <v>5725.98</v>
      </c>
    </row>
    <row r="37" spans="1:7" x14ac:dyDescent="0.25">
      <c r="A37" t="s">
        <v>624</v>
      </c>
      <c r="B37" t="s">
        <v>36</v>
      </c>
      <c r="C37">
        <v>178</v>
      </c>
      <c r="D37" s="1">
        <v>74942.95</v>
      </c>
      <c r="E37" s="1">
        <v>24185.34</v>
      </c>
      <c r="F37" s="1">
        <v>25277.01</v>
      </c>
      <c r="G37" s="1">
        <v>25480.6</v>
      </c>
    </row>
    <row r="38" spans="1:7" x14ac:dyDescent="0.25">
      <c r="A38" t="s">
        <v>625</v>
      </c>
      <c r="B38" t="s">
        <v>37</v>
      </c>
      <c r="C38">
        <v>281</v>
      </c>
      <c r="D38" s="1">
        <v>118308.82</v>
      </c>
      <c r="E38" s="1">
        <v>38180.22</v>
      </c>
      <c r="F38" s="1">
        <v>39903.599999999999</v>
      </c>
      <c r="G38" s="1">
        <v>40225</v>
      </c>
    </row>
    <row r="39" spans="1:7" x14ac:dyDescent="0.25">
      <c r="A39" t="s">
        <v>626</v>
      </c>
      <c r="B39" t="s">
        <v>38</v>
      </c>
      <c r="C39">
        <v>77</v>
      </c>
      <c r="D39" s="1">
        <v>32419.14</v>
      </c>
      <c r="E39" s="1">
        <v>10462.200000000001</v>
      </c>
      <c r="F39" s="1">
        <v>10934.43</v>
      </c>
      <c r="G39" s="1">
        <v>11022.51</v>
      </c>
    </row>
    <row r="40" spans="1:7" x14ac:dyDescent="0.25">
      <c r="A40" t="s">
        <v>627</v>
      </c>
      <c r="B40" t="s">
        <v>39</v>
      </c>
      <c r="C40">
        <v>14</v>
      </c>
      <c r="D40" s="1">
        <v>5894.39</v>
      </c>
      <c r="E40" s="1">
        <v>1902.22</v>
      </c>
      <c r="F40" s="1">
        <v>1988.08</v>
      </c>
      <c r="G40" s="1">
        <v>2004.09</v>
      </c>
    </row>
    <row r="41" spans="1:7" x14ac:dyDescent="0.25">
      <c r="A41" t="s">
        <v>628</v>
      </c>
      <c r="B41" t="s">
        <v>40</v>
      </c>
      <c r="C41">
        <v>301</v>
      </c>
      <c r="D41" s="1">
        <v>126729.38</v>
      </c>
      <c r="E41" s="1">
        <v>40897.68</v>
      </c>
      <c r="F41" s="1">
        <v>42743.71</v>
      </c>
      <c r="G41" s="1">
        <v>43087.99</v>
      </c>
    </row>
    <row r="42" spans="1:7" x14ac:dyDescent="0.25">
      <c r="A42" t="s">
        <v>629</v>
      </c>
      <c r="B42" t="s">
        <v>41</v>
      </c>
      <c r="C42">
        <v>22</v>
      </c>
      <c r="D42" s="1">
        <v>9262.61</v>
      </c>
      <c r="E42" s="1">
        <v>2989.2</v>
      </c>
      <c r="F42" s="1">
        <v>3124.12</v>
      </c>
      <c r="G42" s="1">
        <v>3149.29</v>
      </c>
    </row>
    <row r="43" spans="1:7" x14ac:dyDescent="0.25">
      <c r="A43" t="s">
        <v>630</v>
      </c>
      <c r="B43" t="s">
        <v>42</v>
      </c>
      <c r="C43">
        <v>44</v>
      </c>
      <c r="D43" s="1">
        <v>18525.22</v>
      </c>
      <c r="E43" s="1">
        <v>5978.4</v>
      </c>
      <c r="F43" s="1">
        <v>6248.25</v>
      </c>
      <c r="G43" s="1">
        <v>6298.57</v>
      </c>
    </row>
    <row r="44" spans="1:7" x14ac:dyDescent="0.25">
      <c r="A44" t="s">
        <v>631</v>
      </c>
      <c r="B44" t="s">
        <v>43</v>
      </c>
      <c r="C44">
        <v>78</v>
      </c>
      <c r="D44" s="1">
        <v>32840.17</v>
      </c>
      <c r="E44" s="1">
        <v>10598.07</v>
      </c>
      <c r="F44" s="1">
        <v>11076.44</v>
      </c>
      <c r="G44" s="1">
        <v>11165.66</v>
      </c>
    </row>
    <row r="45" spans="1:7" x14ac:dyDescent="0.25">
      <c r="A45" t="s">
        <v>632</v>
      </c>
      <c r="B45" t="s">
        <v>44</v>
      </c>
      <c r="C45">
        <v>55</v>
      </c>
      <c r="D45" s="1">
        <v>23156.53</v>
      </c>
      <c r="E45" s="1">
        <v>7473</v>
      </c>
      <c r="F45" s="1">
        <v>7810.31</v>
      </c>
      <c r="G45" s="1">
        <v>7873.22</v>
      </c>
    </row>
    <row r="46" spans="1:7" x14ac:dyDescent="0.25">
      <c r="A46" t="s">
        <v>633</v>
      </c>
      <c r="B46" t="s">
        <v>18</v>
      </c>
      <c r="C46">
        <v>37</v>
      </c>
      <c r="D46" s="1">
        <v>13456.07</v>
      </c>
      <c r="E46" s="1">
        <v>4342.5</v>
      </c>
      <c r="F46" s="1">
        <v>4538.51</v>
      </c>
      <c r="G46" s="1">
        <v>4575.0600000000004</v>
      </c>
    </row>
    <row r="47" spans="1:7" x14ac:dyDescent="0.25">
      <c r="A47" t="s">
        <v>634</v>
      </c>
      <c r="B47" t="s">
        <v>45</v>
      </c>
      <c r="C47">
        <v>241</v>
      </c>
      <c r="D47" s="1">
        <v>98261.19</v>
      </c>
      <c r="E47" s="1">
        <v>31710.52</v>
      </c>
      <c r="F47" s="1">
        <v>33141.870000000003</v>
      </c>
      <c r="G47" s="1">
        <v>33408.800000000003</v>
      </c>
    </row>
    <row r="48" spans="1:7" x14ac:dyDescent="0.25">
      <c r="A48" t="s">
        <v>635</v>
      </c>
      <c r="B48" t="s">
        <v>46</v>
      </c>
      <c r="C48">
        <v>25</v>
      </c>
      <c r="D48" s="1">
        <v>10525.7</v>
      </c>
      <c r="E48" s="1">
        <v>3396.82</v>
      </c>
      <c r="F48" s="1">
        <v>3550.14</v>
      </c>
      <c r="G48" s="1">
        <v>3578.74</v>
      </c>
    </row>
    <row r="49" spans="1:7" x14ac:dyDescent="0.25">
      <c r="A49" t="s">
        <v>636</v>
      </c>
      <c r="B49" t="s">
        <v>47</v>
      </c>
      <c r="C49">
        <v>68</v>
      </c>
      <c r="D49" s="1">
        <v>28629.89</v>
      </c>
      <c r="E49" s="1">
        <v>9239.34</v>
      </c>
      <c r="F49" s="1">
        <v>9656.39</v>
      </c>
      <c r="G49" s="1">
        <v>9734.16</v>
      </c>
    </row>
    <row r="50" spans="1:7" x14ac:dyDescent="0.25">
      <c r="A50" t="s">
        <v>637</v>
      </c>
      <c r="B50" t="s">
        <v>48</v>
      </c>
      <c r="C50">
        <v>102</v>
      </c>
      <c r="D50" s="1">
        <v>3068.03</v>
      </c>
      <c r="E50" s="1">
        <v>990.1</v>
      </c>
      <c r="F50" s="1">
        <v>1034.8</v>
      </c>
      <c r="G50" s="1">
        <v>1043.1300000000001</v>
      </c>
    </row>
    <row r="51" spans="1:7" x14ac:dyDescent="0.25">
      <c r="A51" t="s">
        <v>638</v>
      </c>
      <c r="B51" t="s">
        <v>49</v>
      </c>
      <c r="C51">
        <v>407</v>
      </c>
      <c r="D51" s="1">
        <v>171358.33</v>
      </c>
      <c r="E51" s="1">
        <v>55300.19</v>
      </c>
      <c r="F51" s="1">
        <v>57796.31</v>
      </c>
      <c r="G51" s="1">
        <v>58261.83</v>
      </c>
    </row>
    <row r="52" spans="1:7" x14ac:dyDescent="0.25">
      <c r="A52" t="s">
        <v>639</v>
      </c>
      <c r="B52" t="s">
        <v>50</v>
      </c>
      <c r="C52">
        <v>208</v>
      </c>
      <c r="D52" s="1">
        <v>87573.79</v>
      </c>
      <c r="E52" s="1">
        <v>28261.52</v>
      </c>
      <c r="F52" s="1">
        <v>29537.18</v>
      </c>
      <c r="G52" s="1">
        <v>29775.09</v>
      </c>
    </row>
    <row r="53" spans="1:7" x14ac:dyDescent="0.25">
      <c r="A53" t="s">
        <v>640</v>
      </c>
      <c r="B53" t="s">
        <v>51</v>
      </c>
      <c r="C53">
        <v>80</v>
      </c>
      <c r="D53" s="1">
        <v>31695.49</v>
      </c>
      <c r="E53" s="1">
        <v>10228.66</v>
      </c>
      <c r="F53" s="1">
        <v>10690.36</v>
      </c>
      <c r="G53" s="1">
        <v>10776.47</v>
      </c>
    </row>
    <row r="54" spans="1:7" x14ac:dyDescent="0.25">
      <c r="A54" t="s">
        <v>641</v>
      </c>
      <c r="B54" t="s">
        <v>52</v>
      </c>
      <c r="C54">
        <v>242</v>
      </c>
      <c r="D54" s="1">
        <v>101888.74</v>
      </c>
      <c r="E54" s="1">
        <v>32881.19</v>
      </c>
      <c r="F54" s="1">
        <v>34365.379999999997</v>
      </c>
      <c r="G54" s="1">
        <v>34642.17</v>
      </c>
    </row>
    <row r="55" spans="1:7" x14ac:dyDescent="0.25">
      <c r="A55" t="s">
        <v>642</v>
      </c>
      <c r="B55" t="s">
        <v>53</v>
      </c>
      <c r="C55">
        <v>37</v>
      </c>
      <c r="D55" s="1">
        <v>15578.03</v>
      </c>
      <c r="E55" s="1">
        <v>5027.29</v>
      </c>
      <c r="F55" s="1">
        <v>5254.21</v>
      </c>
      <c r="G55" s="1">
        <v>5296.53</v>
      </c>
    </row>
    <row r="56" spans="1:7" x14ac:dyDescent="0.25">
      <c r="A56" t="s">
        <v>643</v>
      </c>
      <c r="B56" t="s">
        <v>54</v>
      </c>
      <c r="C56">
        <v>7</v>
      </c>
      <c r="D56" s="1">
        <v>2947.19</v>
      </c>
      <c r="E56" s="1">
        <v>951.11</v>
      </c>
      <c r="F56" s="1">
        <v>994.04</v>
      </c>
      <c r="G56" s="1">
        <v>1002.04</v>
      </c>
    </row>
    <row r="57" spans="1:7" x14ac:dyDescent="0.25">
      <c r="A57" t="s">
        <v>644</v>
      </c>
      <c r="B57" t="s">
        <v>55</v>
      </c>
      <c r="C57">
        <v>25</v>
      </c>
      <c r="D57" s="1">
        <v>9950.65</v>
      </c>
      <c r="E57" s="1">
        <v>3211.24</v>
      </c>
      <c r="F57" s="1">
        <v>3356.19</v>
      </c>
      <c r="G57" s="1">
        <v>3383.22</v>
      </c>
    </row>
    <row r="58" spans="1:7" x14ac:dyDescent="0.25">
      <c r="A58" t="s">
        <v>645</v>
      </c>
      <c r="B58" t="s">
        <v>56</v>
      </c>
      <c r="C58">
        <v>135</v>
      </c>
      <c r="D58" s="1">
        <v>56838.76</v>
      </c>
      <c r="E58" s="1">
        <v>18342.810000000001</v>
      </c>
      <c r="F58" s="1">
        <v>19170.77</v>
      </c>
      <c r="G58" s="1">
        <v>19325.18</v>
      </c>
    </row>
    <row r="59" spans="1:7" x14ac:dyDescent="0.25">
      <c r="A59" t="s">
        <v>646</v>
      </c>
      <c r="B59" t="s">
        <v>57</v>
      </c>
      <c r="C59">
        <v>11</v>
      </c>
      <c r="D59" s="1">
        <v>4027.14</v>
      </c>
      <c r="E59" s="1">
        <v>1299.6300000000001</v>
      </c>
      <c r="F59" s="1">
        <v>1358.28</v>
      </c>
      <c r="G59" s="1">
        <v>1369.23</v>
      </c>
    </row>
    <row r="60" spans="1:7" x14ac:dyDescent="0.25">
      <c r="A60" t="s">
        <v>647</v>
      </c>
      <c r="B60" t="s">
        <v>58</v>
      </c>
      <c r="C60">
        <v>62</v>
      </c>
      <c r="D60" s="1">
        <v>26103.73</v>
      </c>
      <c r="E60" s="1">
        <v>8424.11</v>
      </c>
      <c r="F60" s="1">
        <v>8804.35</v>
      </c>
      <c r="G60" s="1">
        <v>8875.27</v>
      </c>
    </row>
    <row r="61" spans="1:7" x14ac:dyDescent="0.25">
      <c r="A61" t="s">
        <v>648</v>
      </c>
      <c r="B61" t="s">
        <v>59</v>
      </c>
      <c r="C61">
        <v>100</v>
      </c>
      <c r="D61" s="1">
        <v>42102.78</v>
      </c>
      <c r="E61" s="1">
        <v>13587.27</v>
      </c>
      <c r="F61" s="1">
        <v>14200.56</v>
      </c>
      <c r="G61" s="1">
        <v>14314.95</v>
      </c>
    </row>
    <row r="62" spans="1:7" x14ac:dyDescent="0.25">
      <c r="A62" t="s">
        <v>649</v>
      </c>
      <c r="B62" t="s">
        <v>60</v>
      </c>
      <c r="C62">
        <v>20</v>
      </c>
      <c r="D62" s="1">
        <v>8420.56</v>
      </c>
      <c r="E62" s="1">
        <v>2717.45</v>
      </c>
      <c r="F62" s="1">
        <v>2840.12</v>
      </c>
      <c r="G62" s="1">
        <v>2862.99</v>
      </c>
    </row>
    <row r="63" spans="1:7" x14ac:dyDescent="0.25">
      <c r="A63" t="s">
        <v>650</v>
      </c>
      <c r="B63" t="s">
        <v>61</v>
      </c>
      <c r="C63">
        <v>63</v>
      </c>
      <c r="D63" s="1">
        <v>24759.77</v>
      </c>
      <c r="E63" s="1">
        <v>7990.39</v>
      </c>
      <c r="F63" s="1">
        <v>8351.06</v>
      </c>
      <c r="G63" s="1">
        <v>8418.32</v>
      </c>
    </row>
    <row r="64" spans="1:7" x14ac:dyDescent="0.25">
      <c r="A64" t="s">
        <v>651</v>
      </c>
      <c r="B64" t="s">
        <v>62</v>
      </c>
      <c r="C64">
        <v>76</v>
      </c>
      <c r="D64" s="1">
        <v>31998.12</v>
      </c>
      <c r="E64" s="1">
        <v>10326.32</v>
      </c>
      <c r="F64" s="1">
        <v>10792.44</v>
      </c>
      <c r="G64" s="1">
        <v>10879.36</v>
      </c>
    </row>
    <row r="65" spans="1:7" x14ac:dyDescent="0.25">
      <c r="A65" t="s">
        <v>652</v>
      </c>
      <c r="B65" t="s">
        <v>63</v>
      </c>
      <c r="C65">
        <v>22</v>
      </c>
      <c r="D65" s="1">
        <v>9262.61</v>
      </c>
      <c r="E65" s="1">
        <v>2989.2</v>
      </c>
      <c r="F65" s="1">
        <v>3124.12</v>
      </c>
      <c r="G65" s="1">
        <v>3149.29</v>
      </c>
    </row>
    <row r="66" spans="1:7" x14ac:dyDescent="0.25">
      <c r="A66" t="s">
        <v>653</v>
      </c>
      <c r="B66" t="s">
        <v>64</v>
      </c>
      <c r="C66">
        <v>46</v>
      </c>
      <c r="D66" s="1">
        <v>19367.28</v>
      </c>
      <c r="E66" s="1">
        <v>6250.14</v>
      </c>
      <c r="F66" s="1">
        <v>6532.26</v>
      </c>
      <c r="G66" s="1">
        <v>6584.88</v>
      </c>
    </row>
    <row r="67" spans="1:7" x14ac:dyDescent="0.25">
      <c r="A67" t="s">
        <v>654</v>
      </c>
      <c r="B67" t="s">
        <v>65</v>
      </c>
      <c r="C67">
        <v>91</v>
      </c>
      <c r="D67" s="1">
        <v>38313.53</v>
      </c>
      <c r="E67" s="1">
        <v>12364.41</v>
      </c>
      <c r="F67" s="1">
        <v>12922.52</v>
      </c>
      <c r="G67" s="1">
        <v>13026.6</v>
      </c>
    </row>
    <row r="68" spans="1:7" x14ac:dyDescent="0.25">
      <c r="A68" t="s">
        <v>655</v>
      </c>
      <c r="B68" t="s">
        <v>66</v>
      </c>
      <c r="C68">
        <v>23</v>
      </c>
      <c r="D68" s="1">
        <v>9683.64</v>
      </c>
      <c r="E68" s="1">
        <v>3125.07</v>
      </c>
      <c r="F68" s="1">
        <v>3266.13</v>
      </c>
      <c r="G68" s="1">
        <v>3292.44</v>
      </c>
    </row>
    <row r="69" spans="1:7" x14ac:dyDescent="0.25">
      <c r="A69" t="s">
        <v>656</v>
      </c>
      <c r="B69" t="s">
        <v>68</v>
      </c>
      <c r="C69">
        <v>83</v>
      </c>
      <c r="D69" s="1">
        <v>34945.31</v>
      </c>
      <c r="E69" s="1">
        <v>11277.43</v>
      </c>
      <c r="F69" s="1">
        <v>11786.47</v>
      </c>
      <c r="G69" s="1">
        <v>11881.41</v>
      </c>
    </row>
    <row r="70" spans="1:7" x14ac:dyDescent="0.25">
      <c r="A70" t="s">
        <v>657</v>
      </c>
      <c r="B70" t="s">
        <v>69</v>
      </c>
      <c r="C70">
        <v>20</v>
      </c>
      <c r="D70" s="1">
        <v>8420.56</v>
      </c>
      <c r="E70" s="1">
        <v>2717.45</v>
      </c>
      <c r="F70" s="1">
        <v>2840.12</v>
      </c>
      <c r="G70" s="1">
        <v>2862.99</v>
      </c>
    </row>
    <row r="71" spans="1:7" x14ac:dyDescent="0.25">
      <c r="A71" t="s">
        <v>658</v>
      </c>
      <c r="B71" t="s">
        <v>70</v>
      </c>
      <c r="C71">
        <v>36</v>
      </c>
      <c r="D71" s="1">
        <v>15157</v>
      </c>
      <c r="E71" s="1">
        <v>4891.42</v>
      </c>
      <c r="F71" s="1">
        <v>5112.2</v>
      </c>
      <c r="G71" s="1">
        <v>5153.38</v>
      </c>
    </row>
    <row r="72" spans="1:7" x14ac:dyDescent="0.25">
      <c r="A72" t="s">
        <v>659</v>
      </c>
      <c r="B72" t="s">
        <v>71</v>
      </c>
      <c r="C72">
        <v>111</v>
      </c>
      <c r="D72" s="1">
        <v>44960.69</v>
      </c>
      <c r="E72" s="1">
        <v>14509.57</v>
      </c>
      <c r="F72" s="1">
        <v>15164.49</v>
      </c>
      <c r="G72" s="1">
        <v>15286.63</v>
      </c>
    </row>
    <row r="73" spans="1:7" x14ac:dyDescent="0.25">
      <c r="A73" t="s">
        <v>660</v>
      </c>
      <c r="B73" t="s">
        <v>72</v>
      </c>
      <c r="C73">
        <v>181</v>
      </c>
      <c r="D73" s="1">
        <v>76206.039999999994</v>
      </c>
      <c r="E73" s="1">
        <v>24592.959999999999</v>
      </c>
      <c r="F73" s="1">
        <v>25703.03</v>
      </c>
      <c r="G73" s="1">
        <v>25910.05</v>
      </c>
    </row>
    <row r="74" spans="1:7" x14ac:dyDescent="0.25">
      <c r="A74" t="s">
        <v>661</v>
      </c>
      <c r="B74" t="s">
        <v>73</v>
      </c>
      <c r="C74">
        <v>17</v>
      </c>
      <c r="D74" s="1">
        <v>4134.29</v>
      </c>
      <c r="E74" s="1">
        <v>1334.2</v>
      </c>
      <c r="F74" s="1">
        <v>1394.43</v>
      </c>
      <c r="G74" s="1">
        <v>1405.66</v>
      </c>
    </row>
    <row r="75" spans="1:7" x14ac:dyDescent="0.25">
      <c r="A75" t="s">
        <v>662</v>
      </c>
      <c r="B75" t="s">
        <v>74</v>
      </c>
      <c r="C75">
        <v>7</v>
      </c>
      <c r="D75" s="1">
        <v>2947.19</v>
      </c>
      <c r="E75" s="1">
        <v>951.11</v>
      </c>
      <c r="F75" s="1">
        <v>994.04</v>
      </c>
      <c r="G75" s="1">
        <v>1002.04</v>
      </c>
    </row>
    <row r="76" spans="1:7" x14ac:dyDescent="0.25">
      <c r="A76" t="s">
        <v>663</v>
      </c>
      <c r="B76" t="s">
        <v>75</v>
      </c>
      <c r="C76">
        <v>32</v>
      </c>
      <c r="D76" s="1">
        <v>13472.89</v>
      </c>
      <c r="E76" s="1">
        <v>4347.92</v>
      </c>
      <c r="F76" s="1">
        <v>4544.1899999999996</v>
      </c>
      <c r="G76" s="1">
        <v>4580.78</v>
      </c>
    </row>
    <row r="77" spans="1:7" x14ac:dyDescent="0.25">
      <c r="A77" t="s">
        <v>664</v>
      </c>
      <c r="B77" t="s">
        <v>76</v>
      </c>
      <c r="C77">
        <v>47</v>
      </c>
      <c r="D77" s="1">
        <v>19788.310000000001</v>
      </c>
      <c r="E77" s="1">
        <v>6386.02</v>
      </c>
      <c r="F77" s="1">
        <v>6674.26</v>
      </c>
      <c r="G77" s="1">
        <v>6728.03</v>
      </c>
    </row>
    <row r="78" spans="1:7" x14ac:dyDescent="0.25">
      <c r="A78" t="s">
        <v>665</v>
      </c>
      <c r="B78" t="s">
        <v>77</v>
      </c>
      <c r="C78">
        <v>42</v>
      </c>
      <c r="D78" s="1">
        <v>17683.169999999998</v>
      </c>
      <c r="E78" s="1">
        <v>5706.65</v>
      </c>
      <c r="F78" s="1">
        <v>5964.24</v>
      </c>
      <c r="G78" s="1">
        <v>6012.28</v>
      </c>
    </row>
    <row r="79" spans="1:7" x14ac:dyDescent="0.25">
      <c r="A79" t="s">
        <v>666</v>
      </c>
      <c r="B79" t="s">
        <v>78</v>
      </c>
      <c r="C79">
        <v>42</v>
      </c>
      <c r="D79" s="1">
        <v>16696.43</v>
      </c>
      <c r="E79" s="1">
        <v>5388.22</v>
      </c>
      <c r="F79" s="1">
        <v>5631.42</v>
      </c>
      <c r="G79" s="1">
        <v>5676.79</v>
      </c>
    </row>
    <row r="80" spans="1:7" x14ac:dyDescent="0.25">
      <c r="A80" t="s">
        <v>667</v>
      </c>
      <c r="B80" t="s">
        <v>79</v>
      </c>
      <c r="C80">
        <v>17</v>
      </c>
      <c r="D80" s="1">
        <v>7157.47</v>
      </c>
      <c r="E80" s="1">
        <v>2309.84</v>
      </c>
      <c r="F80" s="1">
        <v>2414.09</v>
      </c>
      <c r="G80" s="1">
        <v>2433.54</v>
      </c>
    </row>
    <row r="81" spans="1:7" x14ac:dyDescent="0.25">
      <c r="A81" t="s">
        <v>668</v>
      </c>
      <c r="B81" t="s">
        <v>80</v>
      </c>
      <c r="C81">
        <v>14</v>
      </c>
      <c r="D81" s="1">
        <v>5894.39</v>
      </c>
      <c r="E81" s="1">
        <v>1902.22</v>
      </c>
      <c r="F81" s="1">
        <v>1988.08</v>
      </c>
      <c r="G81" s="1">
        <v>2004.09</v>
      </c>
    </row>
    <row r="82" spans="1:7" x14ac:dyDescent="0.25">
      <c r="A82" t="s">
        <v>669</v>
      </c>
      <c r="B82" t="s">
        <v>81</v>
      </c>
      <c r="C82">
        <v>30</v>
      </c>
      <c r="D82" s="1">
        <v>12630.84</v>
      </c>
      <c r="E82" s="1">
        <v>4076.18</v>
      </c>
      <c r="F82" s="1">
        <v>4260.17</v>
      </c>
      <c r="G82" s="1">
        <v>4294.49</v>
      </c>
    </row>
    <row r="83" spans="1:7" x14ac:dyDescent="0.25">
      <c r="A83" t="s">
        <v>670</v>
      </c>
      <c r="B83" t="s">
        <v>82</v>
      </c>
      <c r="C83">
        <v>47</v>
      </c>
      <c r="D83" s="1">
        <v>19788.310000000001</v>
      </c>
      <c r="E83" s="1">
        <v>6386.02</v>
      </c>
      <c r="F83" s="1">
        <v>6674.26</v>
      </c>
      <c r="G83" s="1">
        <v>6728.03</v>
      </c>
    </row>
    <row r="84" spans="1:7" x14ac:dyDescent="0.25">
      <c r="A84" t="s">
        <v>671</v>
      </c>
      <c r="B84" t="s">
        <v>83</v>
      </c>
      <c r="C84">
        <v>13</v>
      </c>
      <c r="D84" s="1">
        <v>5473.36</v>
      </c>
      <c r="E84" s="1">
        <v>1766.34</v>
      </c>
      <c r="F84" s="1">
        <v>1846.08</v>
      </c>
      <c r="G84" s="1">
        <v>1860.94</v>
      </c>
    </row>
    <row r="85" spans="1:7" x14ac:dyDescent="0.25">
      <c r="A85" t="s">
        <v>672</v>
      </c>
      <c r="B85" t="s">
        <v>84</v>
      </c>
      <c r="C85">
        <v>43</v>
      </c>
      <c r="D85" s="1">
        <v>18104.2</v>
      </c>
      <c r="E85" s="1">
        <v>5842.52</v>
      </c>
      <c r="F85" s="1">
        <v>6106.25</v>
      </c>
      <c r="G85" s="1">
        <v>6155.43</v>
      </c>
    </row>
    <row r="86" spans="1:7" x14ac:dyDescent="0.25">
      <c r="A86" t="s">
        <v>673</v>
      </c>
      <c r="B86" t="s">
        <v>85</v>
      </c>
      <c r="C86">
        <v>22</v>
      </c>
      <c r="D86" s="1">
        <v>9262.61</v>
      </c>
      <c r="E86" s="1">
        <v>2989.2</v>
      </c>
      <c r="F86" s="1">
        <v>3124.12</v>
      </c>
      <c r="G86" s="1">
        <v>3149.29</v>
      </c>
    </row>
    <row r="87" spans="1:7" x14ac:dyDescent="0.25">
      <c r="A87" t="s">
        <v>674</v>
      </c>
      <c r="B87" t="s">
        <v>87</v>
      </c>
      <c r="C87">
        <v>37</v>
      </c>
      <c r="D87" s="1">
        <v>15578.03</v>
      </c>
      <c r="E87" s="1">
        <v>5027.29</v>
      </c>
      <c r="F87" s="1">
        <v>5254.21</v>
      </c>
      <c r="G87" s="1">
        <v>5296.53</v>
      </c>
    </row>
    <row r="88" spans="1:7" x14ac:dyDescent="0.25">
      <c r="A88" t="s">
        <v>675</v>
      </c>
      <c r="B88" t="s">
        <v>67</v>
      </c>
      <c r="C88">
        <v>62</v>
      </c>
      <c r="D88" s="1">
        <v>26103.73</v>
      </c>
      <c r="E88" s="1">
        <v>8424.11</v>
      </c>
      <c r="F88" s="1">
        <v>8804.35</v>
      </c>
      <c r="G88" s="1">
        <v>8875.27</v>
      </c>
    </row>
    <row r="89" spans="1:7" x14ac:dyDescent="0.25">
      <c r="A89" t="s">
        <v>676</v>
      </c>
      <c r="B89" t="s">
        <v>29</v>
      </c>
      <c r="C89">
        <v>128</v>
      </c>
      <c r="D89" s="1">
        <v>51209.54</v>
      </c>
      <c r="E89" s="1">
        <v>16526.169999999998</v>
      </c>
      <c r="F89" s="1">
        <v>17272.13</v>
      </c>
      <c r="G89" s="1">
        <v>17411.240000000002</v>
      </c>
    </row>
    <row r="90" spans="1:7" x14ac:dyDescent="0.25">
      <c r="A90" t="s">
        <v>677</v>
      </c>
      <c r="B90" t="s">
        <v>88</v>
      </c>
      <c r="C90">
        <v>503</v>
      </c>
      <c r="D90" s="1">
        <v>211777</v>
      </c>
      <c r="E90" s="1">
        <v>68343.960000000006</v>
      </c>
      <c r="F90" s="1">
        <v>71428.86</v>
      </c>
      <c r="G90" s="1">
        <v>72004.179999999993</v>
      </c>
    </row>
    <row r="91" spans="1:7" x14ac:dyDescent="0.25">
      <c r="A91" t="s">
        <v>678</v>
      </c>
      <c r="B91" t="s">
        <v>89</v>
      </c>
      <c r="C91">
        <v>254</v>
      </c>
      <c r="D91" s="1">
        <v>106941.07</v>
      </c>
      <c r="E91" s="1">
        <v>34511.660000000003</v>
      </c>
      <c r="F91" s="1">
        <v>36069.449999999997</v>
      </c>
      <c r="G91" s="1">
        <v>36359.96</v>
      </c>
    </row>
    <row r="92" spans="1:7" x14ac:dyDescent="0.25">
      <c r="A92" t="s">
        <v>679</v>
      </c>
      <c r="B92" t="s">
        <v>90</v>
      </c>
      <c r="C92">
        <v>572</v>
      </c>
      <c r="D92" s="1">
        <v>240827.92</v>
      </c>
      <c r="E92" s="1">
        <v>77719.179999999993</v>
      </c>
      <c r="F92" s="1">
        <v>81227.25</v>
      </c>
      <c r="G92" s="1">
        <v>81881.490000000005</v>
      </c>
    </row>
    <row r="93" spans="1:7" x14ac:dyDescent="0.25">
      <c r="A93" t="s">
        <v>680</v>
      </c>
      <c r="B93" t="s">
        <v>91</v>
      </c>
      <c r="C93">
        <v>797</v>
      </c>
      <c r="D93" s="1">
        <v>335559.18</v>
      </c>
      <c r="E93" s="1">
        <v>108290.53</v>
      </c>
      <c r="F93" s="1">
        <v>113178.53</v>
      </c>
      <c r="G93" s="1">
        <v>114090.12</v>
      </c>
    </row>
    <row r="94" spans="1:7" x14ac:dyDescent="0.25">
      <c r="A94" t="s">
        <v>681</v>
      </c>
      <c r="B94" t="s">
        <v>92</v>
      </c>
      <c r="C94">
        <v>621</v>
      </c>
      <c r="D94" s="1">
        <v>261458.29</v>
      </c>
      <c r="E94" s="1">
        <v>84376.94</v>
      </c>
      <c r="F94" s="1">
        <v>88185.53</v>
      </c>
      <c r="G94" s="1">
        <v>88895.82</v>
      </c>
    </row>
    <row r="95" spans="1:7" x14ac:dyDescent="0.25">
      <c r="A95" t="s">
        <v>682</v>
      </c>
      <c r="B95" t="s">
        <v>93</v>
      </c>
      <c r="C95">
        <v>323</v>
      </c>
      <c r="D95" s="1">
        <v>135991.99</v>
      </c>
      <c r="E95" s="1">
        <v>43886.879999999997</v>
      </c>
      <c r="F95" s="1">
        <v>45867.83</v>
      </c>
      <c r="G95" s="1">
        <v>46237.279999999999</v>
      </c>
    </row>
    <row r="96" spans="1:7" x14ac:dyDescent="0.25">
      <c r="A96" t="s">
        <v>683</v>
      </c>
      <c r="B96" t="s">
        <v>94</v>
      </c>
      <c r="C96">
        <v>296</v>
      </c>
      <c r="D96" s="1">
        <v>124624.24</v>
      </c>
      <c r="E96" s="1">
        <v>40218.32</v>
      </c>
      <c r="F96" s="1">
        <v>42033.68</v>
      </c>
      <c r="G96" s="1">
        <v>42372.24</v>
      </c>
    </row>
    <row r="97" spans="1:7" x14ac:dyDescent="0.25">
      <c r="A97" t="s">
        <v>684</v>
      </c>
      <c r="B97" t="s">
        <v>95</v>
      </c>
      <c r="C97">
        <v>163</v>
      </c>
      <c r="D97" s="1">
        <v>68627.539999999994</v>
      </c>
      <c r="E97" s="1">
        <v>22147.25</v>
      </c>
      <c r="F97" s="1">
        <v>23146.93</v>
      </c>
      <c r="G97" s="1">
        <v>23333.360000000001</v>
      </c>
    </row>
    <row r="98" spans="1:7" x14ac:dyDescent="0.25">
      <c r="A98" t="s">
        <v>685</v>
      </c>
      <c r="B98" t="s">
        <v>96</v>
      </c>
      <c r="C98">
        <v>716</v>
      </c>
      <c r="D98" s="1">
        <v>301455.93</v>
      </c>
      <c r="E98" s="1">
        <v>97284.84</v>
      </c>
      <c r="F98" s="1">
        <v>101676.07</v>
      </c>
      <c r="G98" s="1">
        <v>102495.02</v>
      </c>
    </row>
    <row r="99" spans="1:7" x14ac:dyDescent="0.25">
      <c r="A99" t="s">
        <v>686</v>
      </c>
      <c r="B99" t="s">
        <v>97</v>
      </c>
      <c r="C99">
        <v>424</v>
      </c>
      <c r="D99" s="1">
        <v>178515.8</v>
      </c>
      <c r="E99" s="1">
        <v>57610.02</v>
      </c>
      <c r="F99" s="1">
        <v>60210.41</v>
      </c>
      <c r="G99" s="1">
        <v>60695.37</v>
      </c>
    </row>
    <row r="100" spans="1:7" x14ac:dyDescent="0.25">
      <c r="A100" t="s">
        <v>687</v>
      </c>
      <c r="B100" t="s">
        <v>98</v>
      </c>
      <c r="C100">
        <v>98</v>
      </c>
      <c r="D100" s="1">
        <v>41260.730000000003</v>
      </c>
      <c r="E100" s="1">
        <v>13315.52</v>
      </c>
      <c r="F100" s="1">
        <v>13916.56</v>
      </c>
      <c r="G100" s="1">
        <v>14028.65</v>
      </c>
    </row>
    <row r="101" spans="1:7" x14ac:dyDescent="0.25">
      <c r="A101" t="s">
        <v>688</v>
      </c>
      <c r="B101" t="s">
        <v>99</v>
      </c>
      <c r="C101">
        <v>881</v>
      </c>
      <c r="D101" s="1">
        <v>370925.52</v>
      </c>
      <c r="E101" s="1">
        <v>119703.84</v>
      </c>
      <c r="F101" s="1">
        <v>125107</v>
      </c>
      <c r="G101" s="1">
        <v>126114.68</v>
      </c>
    </row>
    <row r="102" spans="1:7" x14ac:dyDescent="0.25">
      <c r="A102" t="s">
        <v>689</v>
      </c>
      <c r="B102" t="s">
        <v>100</v>
      </c>
      <c r="C102">
        <v>428</v>
      </c>
      <c r="D102" s="1">
        <v>180199.91</v>
      </c>
      <c r="E102" s="1">
        <v>58153.51</v>
      </c>
      <c r="F102" s="1">
        <v>60778.43</v>
      </c>
      <c r="G102" s="1">
        <v>61267.97</v>
      </c>
    </row>
    <row r="103" spans="1:7" x14ac:dyDescent="0.25">
      <c r="A103" t="s">
        <v>690</v>
      </c>
      <c r="B103" t="s">
        <v>101</v>
      </c>
      <c r="C103">
        <v>352</v>
      </c>
      <c r="D103" s="1">
        <v>148201.79999999999</v>
      </c>
      <c r="E103" s="1">
        <v>47827.19</v>
      </c>
      <c r="F103" s="1">
        <v>49986</v>
      </c>
      <c r="G103" s="1">
        <v>50388.61</v>
      </c>
    </row>
    <row r="104" spans="1:7" x14ac:dyDescent="0.25">
      <c r="A104" t="s">
        <v>691</v>
      </c>
      <c r="B104" t="s">
        <v>102</v>
      </c>
      <c r="C104">
        <v>472</v>
      </c>
      <c r="D104" s="1">
        <v>188934.11</v>
      </c>
      <c r="E104" s="1">
        <v>60972.18</v>
      </c>
      <c r="F104" s="1">
        <v>63724.33</v>
      </c>
      <c r="G104" s="1">
        <v>64237.599999999999</v>
      </c>
    </row>
    <row r="105" spans="1:7" x14ac:dyDescent="0.25">
      <c r="A105" t="s">
        <v>692</v>
      </c>
      <c r="B105" t="s">
        <v>103</v>
      </c>
      <c r="C105">
        <v>735</v>
      </c>
      <c r="D105" s="1">
        <v>309455.46000000002</v>
      </c>
      <c r="E105" s="1">
        <v>99866.43</v>
      </c>
      <c r="F105" s="1">
        <v>104374.17</v>
      </c>
      <c r="G105" s="1">
        <v>105214.86</v>
      </c>
    </row>
    <row r="106" spans="1:7" x14ac:dyDescent="0.25">
      <c r="A106" t="s">
        <v>693</v>
      </c>
      <c r="B106" t="s">
        <v>104</v>
      </c>
      <c r="C106">
        <v>515</v>
      </c>
      <c r="D106" s="1">
        <v>216829.34</v>
      </c>
      <c r="E106" s="1">
        <v>69974.429999999993</v>
      </c>
      <c r="F106" s="1">
        <v>73132.929999999993</v>
      </c>
      <c r="G106" s="1">
        <v>73721.98</v>
      </c>
    </row>
    <row r="107" spans="1:7" x14ac:dyDescent="0.25">
      <c r="A107" t="s">
        <v>694</v>
      </c>
      <c r="B107" t="s">
        <v>104</v>
      </c>
      <c r="C107">
        <v>212</v>
      </c>
      <c r="D107" s="1">
        <v>89257.9</v>
      </c>
      <c r="E107" s="1">
        <v>28805.01</v>
      </c>
      <c r="F107" s="1">
        <v>30105.200000000001</v>
      </c>
      <c r="G107" s="1">
        <v>30347.69</v>
      </c>
    </row>
    <row r="108" spans="1:7" x14ac:dyDescent="0.25">
      <c r="A108" t="s">
        <v>695</v>
      </c>
      <c r="B108" t="s">
        <v>105</v>
      </c>
      <c r="C108">
        <v>319</v>
      </c>
      <c r="D108" s="1">
        <v>134307.88</v>
      </c>
      <c r="E108" s="1">
        <v>43343.39</v>
      </c>
      <c r="F108" s="1">
        <v>45299.81</v>
      </c>
      <c r="G108" s="1">
        <v>45664.68</v>
      </c>
    </row>
    <row r="109" spans="1:7" x14ac:dyDescent="0.25">
      <c r="A109" t="s">
        <v>696</v>
      </c>
      <c r="B109" t="s">
        <v>105</v>
      </c>
      <c r="C109">
        <v>554</v>
      </c>
      <c r="D109" s="1">
        <v>233249.42</v>
      </c>
      <c r="E109" s="1">
        <v>75273.47</v>
      </c>
      <c r="F109" s="1">
        <v>78671.149999999994</v>
      </c>
      <c r="G109" s="1">
        <v>79304.800000000003</v>
      </c>
    </row>
    <row r="110" spans="1:7" x14ac:dyDescent="0.25">
      <c r="A110" t="s">
        <v>697</v>
      </c>
      <c r="B110" t="s">
        <v>106</v>
      </c>
      <c r="C110">
        <v>271</v>
      </c>
      <c r="D110" s="1">
        <v>114098.54</v>
      </c>
      <c r="E110" s="1">
        <v>36821.5</v>
      </c>
      <c r="F110" s="1">
        <v>38483.54</v>
      </c>
      <c r="G110" s="1">
        <v>38793.5</v>
      </c>
    </row>
    <row r="111" spans="1:7" x14ac:dyDescent="0.25">
      <c r="A111" t="s">
        <v>698</v>
      </c>
      <c r="B111" t="s">
        <v>107</v>
      </c>
      <c r="C111">
        <v>694</v>
      </c>
      <c r="D111" s="1">
        <v>292193.32</v>
      </c>
      <c r="E111" s="1">
        <v>94295.65</v>
      </c>
      <c r="F111" s="1">
        <v>98551.94</v>
      </c>
      <c r="G111" s="1">
        <v>99345.73</v>
      </c>
    </row>
    <row r="112" spans="1:7" x14ac:dyDescent="0.25">
      <c r="A112" t="s">
        <v>699</v>
      </c>
      <c r="B112" t="s">
        <v>108</v>
      </c>
      <c r="C112">
        <v>688</v>
      </c>
      <c r="D112" s="1">
        <v>289667.15000000002</v>
      </c>
      <c r="E112" s="1">
        <v>93480.41</v>
      </c>
      <c r="F112" s="1">
        <v>97699.91</v>
      </c>
      <c r="G112" s="1">
        <v>98486.83</v>
      </c>
    </row>
    <row r="113" spans="1:7" x14ac:dyDescent="0.25">
      <c r="A113" t="s">
        <v>700</v>
      </c>
      <c r="B113" t="s">
        <v>109</v>
      </c>
      <c r="C113">
        <v>844</v>
      </c>
      <c r="D113" s="1">
        <v>355347.49</v>
      </c>
      <c r="E113" s="1">
        <v>114676.55</v>
      </c>
      <c r="F113" s="1">
        <v>119852.79</v>
      </c>
      <c r="G113" s="1">
        <v>120818.15</v>
      </c>
    </row>
    <row r="114" spans="1:7" x14ac:dyDescent="0.25">
      <c r="A114" t="s">
        <v>701</v>
      </c>
      <c r="B114" t="s">
        <v>110</v>
      </c>
      <c r="C114">
        <v>1069</v>
      </c>
      <c r="D114" s="1">
        <v>450078.76</v>
      </c>
      <c r="E114" s="1">
        <v>145247.91</v>
      </c>
      <c r="F114" s="1">
        <v>151804.07</v>
      </c>
      <c r="G114" s="1">
        <v>153026.78</v>
      </c>
    </row>
    <row r="115" spans="1:7" x14ac:dyDescent="0.25">
      <c r="A115" t="s">
        <v>702</v>
      </c>
      <c r="B115" t="s">
        <v>111</v>
      </c>
      <c r="C115">
        <v>504</v>
      </c>
      <c r="D115" s="1">
        <v>212198.03</v>
      </c>
      <c r="E115" s="1">
        <v>68479.83</v>
      </c>
      <c r="F115" s="1">
        <v>71570.87</v>
      </c>
      <c r="G115" s="1">
        <v>72147.33</v>
      </c>
    </row>
    <row r="116" spans="1:7" x14ac:dyDescent="0.25">
      <c r="A116" t="s">
        <v>703</v>
      </c>
      <c r="B116" t="s">
        <v>112</v>
      </c>
      <c r="C116">
        <v>429</v>
      </c>
      <c r="D116" s="1">
        <v>180620.94</v>
      </c>
      <c r="E116" s="1">
        <v>58289.39</v>
      </c>
      <c r="F116" s="1">
        <v>60920.43</v>
      </c>
      <c r="G116" s="1">
        <v>61411.12</v>
      </c>
    </row>
    <row r="117" spans="1:7" x14ac:dyDescent="0.25">
      <c r="A117" t="s">
        <v>704</v>
      </c>
      <c r="B117" t="s">
        <v>113</v>
      </c>
      <c r="C117">
        <v>724</v>
      </c>
      <c r="D117" s="1">
        <v>304824.15000000002</v>
      </c>
      <c r="E117" s="1">
        <v>98371.83</v>
      </c>
      <c r="F117" s="1">
        <v>102812.11</v>
      </c>
      <c r="G117" s="1">
        <v>103640.21</v>
      </c>
    </row>
    <row r="118" spans="1:7" x14ac:dyDescent="0.25">
      <c r="A118" t="s">
        <v>705</v>
      </c>
      <c r="B118" t="s">
        <v>114</v>
      </c>
      <c r="C118">
        <v>417</v>
      </c>
      <c r="D118" s="1">
        <v>175568.61</v>
      </c>
      <c r="E118" s="1">
        <v>56658.91</v>
      </c>
      <c r="F118" s="1">
        <v>59216.37</v>
      </c>
      <c r="G118" s="1">
        <v>59693.33</v>
      </c>
    </row>
    <row r="119" spans="1:7" x14ac:dyDescent="0.25">
      <c r="A119" t="s">
        <v>706</v>
      </c>
      <c r="B119" t="s">
        <v>115</v>
      </c>
      <c r="C119">
        <v>509</v>
      </c>
      <c r="D119" s="1">
        <v>214303.17</v>
      </c>
      <c r="E119" s="1">
        <v>69159.199999999997</v>
      </c>
      <c r="F119" s="1">
        <v>72280.89</v>
      </c>
      <c r="G119" s="1">
        <v>72863.08</v>
      </c>
    </row>
    <row r="120" spans="1:7" x14ac:dyDescent="0.25">
      <c r="A120" t="s">
        <v>707</v>
      </c>
      <c r="B120" t="s">
        <v>116</v>
      </c>
      <c r="C120">
        <v>9</v>
      </c>
      <c r="D120" s="1">
        <v>3789.25</v>
      </c>
      <c r="E120" s="1">
        <v>1222.8499999999999</v>
      </c>
      <c r="F120" s="1">
        <v>1278.06</v>
      </c>
      <c r="G120" s="1">
        <v>1288.3399999999999</v>
      </c>
    </row>
    <row r="121" spans="1:7" x14ac:dyDescent="0.25">
      <c r="A121" t="s">
        <v>708</v>
      </c>
      <c r="B121" t="s">
        <v>117</v>
      </c>
      <c r="C121">
        <v>552</v>
      </c>
      <c r="D121" s="1">
        <v>232407.37</v>
      </c>
      <c r="E121" s="1">
        <v>75001.72</v>
      </c>
      <c r="F121" s="1">
        <v>78387.14</v>
      </c>
      <c r="G121" s="1">
        <v>79018.509999999995</v>
      </c>
    </row>
    <row r="122" spans="1:7" x14ac:dyDescent="0.25">
      <c r="A122" t="s">
        <v>709</v>
      </c>
      <c r="B122" t="s">
        <v>118</v>
      </c>
      <c r="C122">
        <v>162</v>
      </c>
      <c r="D122" s="1">
        <v>62121.37</v>
      </c>
      <c r="E122" s="1">
        <v>20047.599999999999</v>
      </c>
      <c r="F122" s="1">
        <v>20952.5</v>
      </c>
      <c r="G122" s="1">
        <v>21121.27</v>
      </c>
    </row>
    <row r="123" spans="1:7" x14ac:dyDescent="0.25">
      <c r="A123" t="s">
        <v>710</v>
      </c>
      <c r="B123" t="s">
        <v>119</v>
      </c>
      <c r="C123">
        <v>690</v>
      </c>
      <c r="D123" s="1">
        <v>290509.21000000002</v>
      </c>
      <c r="E123" s="1">
        <v>93752.16</v>
      </c>
      <c r="F123" s="1">
        <v>97983.92</v>
      </c>
      <c r="G123" s="1">
        <v>98773.13</v>
      </c>
    </row>
    <row r="124" spans="1:7" x14ac:dyDescent="0.25">
      <c r="A124" t="s">
        <v>711</v>
      </c>
      <c r="B124" t="s">
        <v>120</v>
      </c>
      <c r="C124">
        <v>532</v>
      </c>
      <c r="D124" s="1">
        <v>223986.81</v>
      </c>
      <c r="E124" s="1">
        <v>72284.27</v>
      </c>
      <c r="F124" s="1">
        <v>75547.02</v>
      </c>
      <c r="G124" s="1">
        <v>76155.520000000004</v>
      </c>
    </row>
    <row r="125" spans="1:7" x14ac:dyDescent="0.25">
      <c r="A125" t="s">
        <v>712</v>
      </c>
      <c r="B125" t="s">
        <v>121</v>
      </c>
      <c r="C125">
        <v>599</v>
      </c>
      <c r="D125" s="1">
        <v>252195.67</v>
      </c>
      <c r="E125" s="1">
        <v>81387.740000000005</v>
      </c>
      <c r="F125" s="1">
        <v>85061.4</v>
      </c>
      <c r="G125" s="1">
        <v>85746.53</v>
      </c>
    </row>
    <row r="126" spans="1:7" x14ac:dyDescent="0.25">
      <c r="A126" t="s">
        <v>713</v>
      </c>
      <c r="B126" t="s">
        <v>122</v>
      </c>
      <c r="C126">
        <v>163</v>
      </c>
      <c r="D126" s="1">
        <v>68627.539999999994</v>
      </c>
      <c r="E126" s="1">
        <v>22147.25</v>
      </c>
      <c r="F126" s="1">
        <v>23146.93</v>
      </c>
      <c r="G126" s="1">
        <v>23333.360000000001</v>
      </c>
    </row>
    <row r="127" spans="1:7" x14ac:dyDescent="0.25">
      <c r="A127" t="s">
        <v>714</v>
      </c>
      <c r="B127" t="s">
        <v>123</v>
      </c>
      <c r="C127">
        <v>159</v>
      </c>
      <c r="D127" s="1">
        <v>66943.429999999993</v>
      </c>
      <c r="E127" s="1">
        <v>21603.759999999998</v>
      </c>
      <c r="F127" s="1">
        <v>22578.9</v>
      </c>
      <c r="G127" s="1">
        <v>22760.77</v>
      </c>
    </row>
    <row r="128" spans="1:7" x14ac:dyDescent="0.25">
      <c r="A128" t="s">
        <v>715</v>
      </c>
      <c r="B128" t="s">
        <v>124</v>
      </c>
      <c r="C128">
        <v>316</v>
      </c>
      <c r="D128" s="1">
        <v>133044.79999999999</v>
      </c>
      <c r="E128" s="1">
        <v>42935.77</v>
      </c>
      <c r="F128" s="1">
        <v>44873.8</v>
      </c>
      <c r="G128" s="1">
        <v>45235.23</v>
      </c>
    </row>
    <row r="129" spans="1:7" x14ac:dyDescent="0.25">
      <c r="A129" t="s">
        <v>716</v>
      </c>
      <c r="B129" t="s">
        <v>125</v>
      </c>
      <c r="C129">
        <v>550</v>
      </c>
      <c r="D129" s="1">
        <v>231565.31</v>
      </c>
      <c r="E129" s="1">
        <v>74729.98</v>
      </c>
      <c r="F129" s="1">
        <v>78103.12</v>
      </c>
      <c r="G129" s="1">
        <v>78732.210000000006</v>
      </c>
    </row>
    <row r="130" spans="1:7" x14ac:dyDescent="0.25">
      <c r="A130" t="s">
        <v>717</v>
      </c>
      <c r="B130" t="s">
        <v>126</v>
      </c>
      <c r="C130">
        <v>254</v>
      </c>
      <c r="D130" s="1">
        <v>106941.07</v>
      </c>
      <c r="E130" s="1">
        <v>34511.660000000003</v>
      </c>
      <c r="F130" s="1">
        <v>36069.449999999997</v>
      </c>
      <c r="G130" s="1">
        <v>36359.96</v>
      </c>
    </row>
    <row r="131" spans="1:7" x14ac:dyDescent="0.25">
      <c r="A131" t="s">
        <v>718</v>
      </c>
      <c r="B131" t="s">
        <v>127</v>
      </c>
      <c r="C131">
        <v>334</v>
      </c>
      <c r="D131" s="1">
        <v>129229.95</v>
      </c>
      <c r="E131" s="1">
        <v>41704.660000000003</v>
      </c>
      <c r="F131" s="1">
        <v>43587.11</v>
      </c>
      <c r="G131" s="1">
        <v>43938.18</v>
      </c>
    </row>
    <row r="132" spans="1:7" x14ac:dyDescent="0.25">
      <c r="A132" t="s">
        <v>719</v>
      </c>
      <c r="B132" t="s">
        <v>128</v>
      </c>
      <c r="C132">
        <v>500</v>
      </c>
      <c r="D132" s="1">
        <v>210513.92000000001</v>
      </c>
      <c r="E132" s="1">
        <v>67936.34</v>
      </c>
      <c r="F132" s="1">
        <v>71002.850000000006</v>
      </c>
      <c r="G132" s="1">
        <v>71574.73</v>
      </c>
    </row>
    <row r="133" spans="1:7" x14ac:dyDescent="0.25">
      <c r="A133" t="s">
        <v>720</v>
      </c>
      <c r="B133" t="s">
        <v>129</v>
      </c>
      <c r="C133">
        <v>701</v>
      </c>
      <c r="D133" s="1">
        <v>295140.51</v>
      </c>
      <c r="E133" s="1">
        <v>95246.75</v>
      </c>
      <c r="F133" s="1">
        <v>99545.99</v>
      </c>
      <c r="G133" s="1">
        <v>100347.77</v>
      </c>
    </row>
    <row r="134" spans="1:7" x14ac:dyDescent="0.25">
      <c r="A134" t="s">
        <v>721</v>
      </c>
      <c r="B134" t="s">
        <v>130</v>
      </c>
      <c r="C134">
        <v>355</v>
      </c>
      <c r="D134" s="1">
        <v>149464.88</v>
      </c>
      <c r="E134" s="1">
        <v>48234.81</v>
      </c>
      <c r="F134" s="1">
        <v>50412.01</v>
      </c>
      <c r="G134" s="1">
        <v>50818.06</v>
      </c>
    </row>
    <row r="135" spans="1:7" x14ac:dyDescent="0.25">
      <c r="A135" t="s">
        <v>722</v>
      </c>
      <c r="B135" t="s">
        <v>131</v>
      </c>
      <c r="C135">
        <v>558</v>
      </c>
      <c r="D135" s="1">
        <v>234933.53</v>
      </c>
      <c r="E135" s="1">
        <v>75816.960000000006</v>
      </c>
      <c r="F135" s="1">
        <v>79239.17</v>
      </c>
      <c r="G135" s="1">
        <v>79877.399999999994</v>
      </c>
    </row>
    <row r="136" spans="1:7" x14ac:dyDescent="0.25">
      <c r="A136" t="s">
        <v>723</v>
      </c>
      <c r="B136" t="s">
        <v>132</v>
      </c>
      <c r="C136">
        <v>501</v>
      </c>
      <c r="D136" s="1">
        <v>210934.95</v>
      </c>
      <c r="E136" s="1">
        <v>68072.22</v>
      </c>
      <c r="F136" s="1">
        <v>71144.850000000006</v>
      </c>
      <c r="G136" s="1">
        <v>71717.88</v>
      </c>
    </row>
    <row r="137" spans="1:7" x14ac:dyDescent="0.25">
      <c r="A137" t="s">
        <v>724</v>
      </c>
      <c r="B137" t="s">
        <v>133</v>
      </c>
      <c r="C137">
        <v>861</v>
      </c>
      <c r="D137" s="1">
        <v>362504.97</v>
      </c>
      <c r="E137" s="1">
        <v>116986.39</v>
      </c>
      <c r="F137" s="1">
        <v>122266.89</v>
      </c>
      <c r="G137" s="1">
        <v>123251.69</v>
      </c>
    </row>
    <row r="138" spans="1:7" x14ac:dyDescent="0.25">
      <c r="A138" t="s">
        <v>725</v>
      </c>
      <c r="B138" t="s">
        <v>134</v>
      </c>
      <c r="C138">
        <v>709</v>
      </c>
      <c r="D138" s="1">
        <v>298508.74</v>
      </c>
      <c r="E138" s="1">
        <v>96333.74</v>
      </c>
      <c r="F138" s="1">
        <v>100682.03</v>
      </c>
      <c r="G138" s="1">
        <v>101492.97</v>
      </c>
    </row>
    <row r="139" spans="1:7" x14ac:dyDescent="0.25">
      <c r="A139" t="s">
        <v>726</v>
      </c>
      <c r="B139" t="s">
        <v>135</v>
      </c>
      <c r="C139">
        <v>588</v>
      </c>
      <c r="D139" s="1">
        <v>247564.37</v>
      </c>
      <c r="E139" s="1">
        <v>79893.14</v>
      </c>
      <c r="F139" s="1">
        <v>83499.34</v>
      </c>
      <c r="G139" s="1">
        <v>84171.89</v>
      </c>
    </row>
    <row r="140" spans="1:7" x14ac:dyDescent="0.25">
      <c r="A140" t="s">
        <v>727</v>
      </c>
      <c r="B140" t="s">
        <v>136</v>
      </c>
      <c r="C140">
        <v>207</v>
      </c>
      <c r="D140" s="1">
        <v>87152.76</v>
      </c>
      <c r="E140" s="1">
        <v>28125.65</v>
      </c>
      <c r="F140" s="1">
        <v>29395.17</v>
      </c>
      <c r="G140" s="1">
        <v>29631.94</v>
      </c>
    </row>
    <row r="141" spans="1:7" x14ac:dyDescent="0.25">
      <c r="A141" t="s">
        <v>728</v>
      </c>
      <c r="B141" t="s">
        <v>137</v>
      </c>
      <c r="C141">
        <v>144</v>
      </c>
      <c r="D141" s="1">
        <v>60628.01</v>
      </c>
      <c r="E141" s="1">
        <v>19565.669999999998</v>
      </c>
      <c r="F141" s="1">
        <v>20448.82</v>
      </c>
      <c r="G141" s="1">
        <v>20613.52</v>
      </c>
    </row>
    <row r="142" spans="1:7" x14ac:dyDescent="0.25">
      <c r="A142" t="s">
        <v>729</v>
      </c>
      <c r="B142" t="s">
        <v>138</v>
      </c>
      <c r="C142">
        <v>727</v>
      </c>
      <c r="D142" s="1">
        <v>306087.24</v>
      </c>
      <c r="E142" s="1">
        <v>98779.44</v>
      </c>
      <c r="F142" s="1">
        <v>103238.14</v>
      </c>
      <c r="G142" s="1">
        <v>104069.66</v>
      </c>
    </row>
    <row r="143" spans="1:7" x14ac:dyDescent="0.25">
      <c r="A143" t="s">
        <v>730</v>
      </c>
      <c r="B143" t="s">
        <v>139</v>
      </c>
      <c r="C143">
        <v>593</v>
      </c>
      <c r="D143" s="1">
        <v>249669.51</v>
      </c>
      <c r="E143" s="1">
        <v>80572.509999999995</v>
      </c>
      <c r="F143" s="1">
        <v>84209.37</v>
      </c>
      <c r="G143" s="1">
        <v>84887.63</v>
      </c>
    </row>
    <row r="144" spans="1:7" x14ac:dyDescent="0.25">
      <c r="A144" t="s">
        <v>731</v>
      </c>
      <c r="B144" t="s">
        <v>140</v>
      </c>
      <c r="C144">
        <v>742</v>
      </c>
      <c r="D144" s="1">
        <v>312402.65000000002</v>
      </c>
      <c r="E144" s="1">
        <v>100817.54</v>
      </c>
      <c r="F144" s="1">
        <v>105368.21</v>
      </c>
      <c r="G144" s="1">
        <v>106216.9</v>
      </c>
    </row>
    <row r="145" spans="1:7" x14ac:dyDescent="0.25">
      <c r="A145" t="s">
        <v>732</v>
      </c>
      <c r="B145" t="s">
        <v>141</v>
      </c>
      <c r="C145">
        <v>343</v>
      </c>
      <c r="D145" s="1">
        <v>144412.54999999999</v>
      </c>
      <c r="E145" s="1">
        <v>46604.33</v>
      </c>
      <c r="F145" s="1">
        <v>48707.95</v>
      </c>
      <c r="G145" s="1">
        <v>49100.27</v>
      </c>
    </row>
    <row r="146" spans="1:7" x14ac:dyDescent="0.25">
      <c r="A146" t="s">
        <v>733</v>
      </c>
      <c r="B146" t="s">
        <v>142</v>
      </c>
      <c r="C146">
        <v>496</v>
      </c>
      <c r="D146" s="1">
        <v>208829.81</v>
      </c>
      <c r="E146" s="1">
        <v>67392.850000000006</v>
      </c>
      <c r="F146" s="1">
        <v>70434.820000000007</v>
      </c>
      <c r="G146" s="1">
        <v>71002.14</v>
      </c>
    </row>
    <row r="147" spans="1:7" x14ac:dyDescent="0.25">
      <c r="A147" t="s">
        <v>734</v>
      </c>
      <c r="B147" t="s">
        <v>143</v>
      </c>
      <c r="C147">
        <v>25</v>
      </c>
      <c r="D147" s="1">
        <v>5238.6400000000003</v>
      </c>
      <c r="E147" s="1">
        <v>1690.6</v>
      </c>
      <c r="F147" s="1">
        <v>1766.9</v>
      </c>
      <c r="G147" s="1">
        <v>1781.14</v>
      </c>
    </row>
    <row r="148" spans="1:7" x14ac:dyDescent="0.25">
      <c r="A148" t="s">
        <v>735</v>
      </c>
      <c r="B148" t="s">
        <v>144</v>
      </c>
      <c r="C148">
        <v>574</v>
      </c>
      <c r="D148" s="1">
        <v>241669.98</v>
      </c>
      <c r="E148" s="1">
        <v>77990.92</v>
      </c>
      <c r="F148" s="1">
        <v>81511.27</v>
      </c>
      <c r="G148" s="1">
        <v>82167.789999999994</v>
      </c>
    </row>
    <row r="149" spans="1:7" x14ac:dyDescent="0.25">
      <c r="A149" t="s">
        <v>736</v>
      </c>
      <c r="B149" t="s">
        <v>145</v>
      </c>
      <c r="C149">
        <v>951</v>
      </c>
      <c r="D149" s="1">
        <v>400397.47</v>
      </c>
      <c r="E149" s="1">
        <v>129214.93</v>
      </c>
      <c r="F149" s="1">
        <v>135047.4</v>
      </c>
      <c r="G149" s="1">
        <v>136135.14000000001</v>
      </c>
    </row>
    <row r="150" spans="1:7" x14ac:dyDescent="0.25">
      <c r="A150" t="s">
        <v>737</v>
      </c>
      <c r="B150" t="s">
        <v>146</v>
      </c>
      <c r="C150">
        <v>875</v>
      </c>
      <c r="D150" s="1">
        <v>368399.35999999999</v>
      </c>
      <c r="E150" s="1">
        <v>118888.61</v>
      </c>
      <c r="F150" s="1">
        <v>124254.97</v>
      </c>
      <c r="G150" s="1">
        <v>125255.78</v>
      </c>
    </row>
    <row r="151" spans="1:7" x14ac:dyDescent="0.25">
      <c r="A151" t="s">
        <v>738</v>
      </c>
      <c r="B151" t="s">
        <v>147</v>
      </c>
      <c r="C151">
        <v>647</v>
      </c>
      <c r="D151" s="1">
        <v>272405.01</v>
      </c>
      <c r="E151" s="1">
        <v>87909.63</v>
      </c>
      <c r="F151" s="1">
        <v>91877.68</v>
      </c>
      <c r="G151" s="1">
        <v>92617.7</v>
      </c>
    </row>
    <row r="152" spans="1:7" x14ac:dyDescent="0.25">
      <c r="A152" t="s">
        <v>739</v>
      </c>
      <c r="B152" t="s">
        <v>148</v>
      </c>
      <c r="C152">
        <v>320</v>
      </c>
      <c r="D152" s="1">
        <v>134728.91</v>
      </c>
      <c r="E152" s="1">
        <v>43479.26</v>
      </c>
      <c r="F152" s="1">
        <v>45441.82</v>
      </c>
      <c r="G152" s="1">
        <v>45807.83</v>
      </c>
    </row>
    <row r="153" spans="1:7" x14ac:dyDescent="0.25">
      <c r="A153" t="s">
        <v>740</v>
      </c>
      <c r="B153" t="s">
        <v>149</v>
      </c>
      <c r="C153">
        <v>1553</v>
      </c>
      <c r="D153" s="1">
        <v>653856.23</v>
      </c>
      <c r="E153" s="1">
        <v>211010.29</v>
      </c>
      <c r="F153" s="1">
        <v>220534.82</v>
      </c>
      <c r="G153" s="1">
        <v>222311.12</v>
      </c>
    </row>
    <row r="154" spans="1:7" x14ac:dyDescent="0.25">
      <c r="A154" t="s">
        <v>741</v>
      </c>
      <c r="B154" t="s">
        <v>150</v>
      </c>
      <c r="C154">
        <v>422</v>
      </c>
      <c r="D154" s="1">
        <v>177673.75</v>
      </c>
      <c r="E154" s="1">
        <v>57338.28</v>
      </c>
      <c r="F154" s="1">
        <v>59926.400000000001</v>
      </c>
      <c r="G154" s="1">
        <v>60409.07</v>
      </c>
    </row>
    <row r="155" spans="1:7" x14ac:dyDescent="0.25">
      <c r="A155" t="s">
        <v>742</v>
      </c>
      <c r="B155" t="s">
        <v>151</v>
      </c>
      <c r="C155">
        <v>603</v>
      </c>
      <c r="D155" s="1">
        <v>253879.78</v>
      </c>
      <c r="E155" s="1">
        <v>81931.23</v>
      </c>
      <c r="F155" s="1">
        <v>85629.42</v>
      </c>
      <c r="G155" s="1">
        <v>86319.13</v>
      </c>
    </row>
    <row r="156" spans="1:7" x14ac:dyDescent="0.25">
      <c r="A156" t="s">
        <v>743</v>
      </c>
      <c r="B156" t="s">
        <v>152</v>
      </c>
      <c r="C156">
        <v>455</v>
      </c>
      <c r="D156" s="1">
        <v>191567.67</v>
      </c>
      <c r="E156" s="1">
        <v>61822.07</v>
      </c>
      <c r="F156" s="1">
        <v>64612.59</v>
      </c>
      <c r="G156" s="1">
        <v>65133.01</v>
      </c>
    </row>
    <row r="157" spans="1:7" x14ac:dyDescent="0.25">
      <c r="A157" t="s">
        <v>744</v>
      </c>
      <c r="B157" t="s">
        <v>153</v>
      </c>
      <c r="C157">
        <v>470</v>
      </c>
      <c r="D157" s="1">
        <v>197883.08</v>
      </c>
      <c r="E157" s="1">
        <v>63860.160000000003</v>
      </c>
      <c r="F157" s="1">
        <v>66742.67</v>
      </c>
      <c r="G157" s="1">
        <v>67280.25</v>
      </c>
    </row>
    <row r="158" spans="1:7" x14ac:dyDescent="0.25">
      <c r="A158" t="s">
        <v>745</v>
      </c>
      <c r="B158" t="s">
        <v>154</v>
      </c>
      <c r="C158">
        <v>692</v>
      </c>
      <c r="D158" s="1">
        <v>291351.26</v>
      </c>
      <c r="E158" s="1">
        <v>94023.9</v>
      </c>
      <c r="F158" s="1">
        <v>98267.93</v>
      </c>
      <c r="G158" s="1">
        <v>99059.43</v>
      </c>
    </row>
    <row r="159" spans="1:7" x14ac:dyDescent="0.25">
      <c r="A159" t="s">
        <v>746</v>
      </c>
      <c r="B159" t="s">
        <v>155</v>
      </c>
      <c r="C159">
        <v>60</v>
      </c>
      <c r="D159" s="1">
        <v>25261.67</v>
      </c>
      <c r="E159" s="1">
        <v>8152.36</v>
      </c>
      <c r="F159" s="1">
        <v>8520.34</v>
      </c>
      <c r="G159" s="1">
        <v>8588.9699999999993</v>
      </c>
    </row>
    <row r="160" spans="1:7" x14ac:dyDescent="0.25">
      <c r="A160" t="s">
        <v>747</v>
      </c>
      <c r="B160" t="s">
        <v>156</v>
      </c>
      <c r="C160">
        <v>525</v>
      </c>
      <c r="D160" s="1">
        <v>221039.61</v>
      </c>
      <c r="E160" s="1">
        <v>71333.16</v>
      </c>
      <c r="F160" s="1">
        <v>74552.98</v>
      </c>
      <c r="G160" s="1">
        <v>75153.47</v>
      </c>
    </row>
    <row r="161" spans="1:7" x14ac:dyDescent="0.25">
      <c r="A161" t="s">
        <v>748</v>
      </c>
      <c r="B161" t="s">
        <v>157</v>
      </c>
      <c r="C161">
        <v>647</v>
      </c>
      <c r="D161" s="1">
        <v>268739.39</v>
      </c>
      <c r="E161" s="1">
        <v>86726.67</v>
      </c>
      <c r="F161" s="1">
        <v>90641.33</v>
      </c>
      <c r="G161" s="1">
        <v>91371.39</v>
      </c>
    </row>
    <row r="162" spans="1:7" x14ac:dyDescent="0.25">
      <c r="A162" t="s">
        <v>749</v>
      </c>
      <c r="B162" t="s">
        <v>158</v>
      </c>
      <c r="C162">
        <v>203</v>
      </c>
      <c r="D162" s="1">
        <v>85468.65</v>
      </c>
      <c r="E162" s="1">
        <v>27582.16</v>
      </c>
      <c r="F162" s="1">
        <v>28827.15</v>
      </c>
      <c r="G162" s="1">
        <v>29059.34</v>
      </c>
    </row>
    <row r="163" spans="1:7" x14ac:dyDescent="0.25">
      <c r="A163" t="s">
        <v>750</v>
      </c>
      <c r="B163" t="s">
        <v>159</v>
      </c>
      <c r="C163">
        <v>73</v>
      </c>
      <c r="D163" s="1">
        <v>30735.03</v>
      </c>
      <c r="E163" s="1">
        <v>9918.7099999999991</v>
      </c>
      <c r="F163" s="1">
        <v>10366.41</v>
      </c>
      <c r="G163" s="1">
        <v>10449.91</v>
      </c>
    </row>
    <row r="164" spans="1:7" x14ac:dyDescent="0.25">
      <c r="A164" t="s">
        <v>751</v>
      </c>
      <c r="B164" t="s">
        <v>160</v>
      </c>
      <c r="C164">
        <v>322</v>
      </c>
      <c r="D164" s="1">
        <v>135570.96</v>
      </c>
      <c r="E164" s="1">
        <v>43751.01</v>
      </c>
      <c r="F164" s="1">
        <v>45725.82</v>
      </c>
      <c r="G164" s="1">
        <v>46094.13</v>
      </c>
    </row>
    <row r="165" spans="1:7" x14ac:dyDescent="0.25">
      <c r="A165" t="s">
        <v>752</v>
      </c>
      <c r="B165" t="s">
        <v>161</v>
      </c>
      <c r="C165">
        <v>648</v>
      </c>
      <c r="D165" s="1">
        <v>272826.03999999998</v>
      </c>
      <c r="E165" s="1">
        <v>88045.5</v>
      </c>
      <c r="F165" s="1">
        <v>92019.69</v>
      </c>
      <c r="G165" s="1">
        <v>92760.85</v>
      </c>
    </row>
    <row r="166" spans="1:7" x14ac:dyDescent="0.25">
      <c r="A166" t="s">
        <v>753</v>
      </c>
      <c r="B166" t="s">
        <v>161</v>
      </c>
      <c r="C166">
        <v>552</v>
      </c>
      <c r="D166" s="1">
        <v>232407.37</v>
      </c>
      <c r="E166" s="1">
        <v>75001.72</v>
      </c>
      <c r="F166" s="1">
        <v>78387.14</v>
      </c>
      <c r="G166" s="1">
        <v>79018.509999999995</v>
      </c>
    </row>
    <row r="167" spans="1:7" x14ac:dyDescent="0.25">
      <c r="A167" t="s">
        <v>754</v>
      </c>
      <c r="B167" t="s">
        <v>162</v>
      </c>
      <c r="C167">
        <v>592</v>
      </c>
      <c r="D167" s="1">
        <v>249248.48</v>
      </c>
      <c r="E167" s="1">
        <v>80436.63</v>
      </c>
      <c r="F167" s="1">
        <v>84067.37</v>
      </c>
      <c r="G167" s="1">
        <v>84744.48</v>
      </c>
    </row>
    <row r="168" spans="1:7" x14ac:dyDescent="0.25">
      <c r="A168" t="s">
        <v>755</v>
      </c>
      <c r="B168" t="s">
        <v>163</v>
      </c>
      <c r="C168">
        <v>1403</v>
      </c>
      <c r="D168" s="1">
        <v>590702.05000000005</v>
      </c>
      <c r="E168" s="1">
        <v>190629.38</v>
      </c>
      <c r="F168" s="1">
        <v>199233.97</v>
      </c>
      <c r="G168" s="1">
        <v>200838.7</v>
      </c>
    </row>
    <row r="169" spans="1:7" x14ac:dyDescent="0.25">
      <c r="A169" t="s">
        <v>756</v>
      </c>
      <c r="B169" t="s">
        <v>164</v>
      </c>
      <c r="C169">
        <v>576</v>
      </c>
      <c r="D169" s="1">
        <v>242512.03</v>
      </c>
      <c r="E169" s="1">
        <v>78262.67</v>
      </c>
      <c r="F169" s="1">
        <v>81795.27</v>
      </c>
      <c r="G169" s="1">
        <v>82454.09</v>
      </c>
    </row>
    <row r="170" spans="1:7" x14ac:dyDescent="0.25">
      <c r="A170" t="s">
        <v>757</v>
      </c>
      <c r="B170" t="s">
        <v>165</v>
      </c>
      <c r="C170">
        <v>773</v>
      </c>
      <c r="D170" s="1">
        <v>325454.52</v>
      </c>
      <c r="E170" s="1">
        <v>105029.59</v>
      </c>
      <c r="F170" s="1">
        <v>109770.39</v>
      </c>
      <c r="G170" s="1">
        <v>110654.54</v>
      </c>
    </row>
    <row r="171" spans="1:7" x14ac:dyDescent="0.25">
      <c r="A171" t="s">
        <v>758</v>
      </c>
      <c r="B171" t="s">
        <v>166</v>
      </c>
      <c r="C171">
        <v>129</v>
      </c>
      <c r="D171" s="1">
        <v>54312.59</v>
      </c>
      <c r="E171" s="1">
        <v>17527.580000000002</v>
      </c>
      <c r="F171" s="1">
        <v>18318.73</v>
      </c>
      <c r="G171" s="1">
        <v>18466.28</v>
      </c>
    </row>
    <row r="172" spans="1:7" x14ac:dyDescent="0.25">
      <c r="A172" t="s">
        <v>759</v>
      </c>
      <c r="B172" t="s">
        <v>167</v>
      </c>
      <c r="C172">
        <v>419</v>
      </c>
      <c r="D172" s="1">
        <v>176410.66</v>
      </c>
      <c r="E172" s="1">
        <v>56930.66</v>
      </c>
      <c r="F172" s="1">
        <v>59500.38</v>
      </c>
      <c r="G172" s="1">
        <v>59979.62</v>
      </c>
    </row>
    <row r="173" spans="1:7" x14ac:dyDescent="0.25">
      <c r="A173" t="s">
        <v>760</v>
      </c>
      <c r="B173" t="s">
        <v>168</v>
      </c>
      <c r="C173">
        <v>431</v>
      </c>
      <c r="D173" s="1">
        <v>181463</v>
      </c>
      <c r="E173" s="1">
        <v>58561.13</v>
      </c>
      <c r="F173" s="1">
        <v>61204.45</v>
      </c>
      <c r="G173" s="1">
        <v>61697.42</v>
      </c>
    </row>
    <row r="174" spans="1:7" x14ac:dyDescent="0.25">
      <c r="A174" t="s">
        <v>761</v>
      </c>
      <c r="B174" t="s">
        <v>169</v>
      </c>
      <c r="C174">
        <v>572</v>
      </c>
      <c r="D174" s="1">
        <v>240827.92</v>
      </c>
      <c r="E174" s="1">
        <v>77719.179999999993</v>
      </c>
      <c r="F174" s="1">
        <v>81227.25</v>
      </c>
      <c r="G174" s="1">
        <v>81881.490000000005</v>
      </c>
    </row>
    <row r="175" spans="1:7" x14ac:dyDescent="0.25">
      <c r="A175" t="s">
        <v>762</v>
      </c>
      <c r="B175" t="s">
        <v>170</v>
      </c>
      <c r="C175">
        <v>214</v>
      </c>
      <c r="D175" s="1">
        <v>90099.96</v>
      </c>
      <c r="E175" s="1">
        <v>29076.76</v>
      </c>
      <c r="F175" s="1">
        <v>30389.21</v>
      </c>
      <c r="G175" s="1">
        <v>30633.99</v>
      </c>
    </row>
    <row r="176" spans="1:7" x14ac:dyDescent="0.25">
      <c r="A176" t="s">
        <v>763</v>
      </c>
      <c r="B176" t="s">
        <v>171</v>
      </c>
      <c r="C176">
        <v>561</v>
      </c>
      <c r="D176" s="1">
        <v>236196.62</v>
      </c>
      <c r="E176" s="1">
        <v>76224.58</v>
      </c>
      <c r="F176" s="1">
        <v>79665.19</v>
      </c>
      <c r="G176" s="1">
        <v>80306.850000000006</v>
      </c>
    </row>
    <row r="177" spans="1:7" x14ac:dyDescent="0.25">
      <c r="A177" t="s">
        <v>764</v>
      </c>
      <c r="B177" t="s">
        <v>172</v>
      </c>
      <c r="C177">
        <v>713</v>
      </c>
      <c r="D177" s="1">
        <v>300192.84999999998</v>
      </c>
      <c r="E177" s="1">
        <v>96877.23</v>
      </c>
      <c r="F177" s="1">
        <v>101250.05</v>
      </c>
      <c r="G177" s="1">
        <v>102065.57</v>
      </c>
    </row>
    <row r="178" spans="1:7" x14ac:dyDescent="0.25">
      <c r="A178" t="s">
        <v>765</v>
      </c>
      <c r="B178" t="s">
        <v>173</v>
      </c>
      <c r="C178">
        <v>84</v>
      </c>
      <c r="D178" s="1">
        <v>35366.339999999997</v>
      </c>
      <c r="E178" s="1">
        <v>11413.31</v>
      </c>
      <c r="F178" s="1">
        <v>11928.47</v>
      </c>
      <c r="G178" s="1">
        <v>12024.56</v>
      </c>
    </row>
    <row r="179" spans="1:7" x14ac:dyDescent="0.25">
      <c r="A179" t="s">
        <v>766</v>
      </c>
      <c r="B179" t="s">
        <v>174</v>
      </c>
      <c r="C179">
        <v>26</v>
      </c>
      <c r="D179" s="1">
        <v>10946.72</v>
      </c>
      <c r="E179" s="1">
        <v>3532.69</v>
      </c>
      <c r="F179" s="1">
        <v>3692.15</v>
      </c>
      <c r="G179" s="1">
        <v>3721.88</v>
      </c>
    </row>
    <row r="180" spans="1:7" x14ac:dyDescent="0.25">
      <c r="A180" t="s">
        <v>767</v>
      </c>
      <c r="B180" t="s">
        <v>175</v>
      </c>
      <c r="C180">
        <v>46</v>
      </c>
      <c r="D180" s="1">
        <v>19367.28</v>
      </c>
      <c r="E180" s="1">
        <v>6250.14</v>
      </c>
      <c r="F180" s="1">
        <v>6532.26</v>
      </c>
      <c r="G180" s="1">
        <v>6584.88</v>
      </c>
    </row>
    <row r="181" spans="1:7" x14ac:dyDescent="0.25">
      <c r="A181" t="s">
        <v>768</v>
      </c>
      <c r="B181" t="s">
        <v>176</v>
      </c>
      <c r="C181">
        <v>83</v>
      </c>
      <c r="D181" s="1">
        <v>34945.31</v>
      </c>
      <c r="E181" s="1">
        <v>11277.43</v>
      </c>
      <c r="F181" s="1">
        <v>11786.47</v>
      </c>
      <c r="G181" s="1">
        <v>11881.41</v>
      </c>
    </row>
    <row r="182" spans="1:7" x14ac:dyDescent="0.25">
      <c r="A182" t="s">
        <v>769</v>
      </c>
      <c r="B182" t="s">
        <v>177</v>
      </c>
      <c r="C182">
        <v>497</v>
      </c>
      <c r="D182" s="1">
        <v>209250.83</v>
      </c>
      <c r="E182" s="1">
        <v>67528.73</v>
      </c>
      <c r="F182" s="1">
        <v>70576.820000000007</v>
      </c>
      <c r="G182" s="1">
        <v>71145.279999999999</v>
      </c>
    </row>
    <row r="183" spans="1:7" x14ac:dyDescent="0.25">
      <c r="A183" t="s">
        <v>770</v>
      </c>
      <c r="B183" t="s">
        <v>178</v>
      </c>
      <c r="C183">
        <v>136</v>
      </c>
      <c r="D183" s="1">
        <v>57259.79</v>
      </c>
      <c r="E183" s="1">
        <v>18478.689999999999</v>
      </c>
      <c r="F183" s="1">
        <v>19312.77</v>
      </c>
      <c r="G183" s="1">
        <v>19468.330000000002</v>
      </c>
    </row>
    <row r="184" spans="1:7" x14ac:dyDescent="0.25">
      <c r="A184" t="s">
        <v>771</v>
      </c>
      <c r="B184" t="s">
        <v>179</v>
      </c>
      <c r="C184">
        <v>269</v>
      </c>
      <c r="D184" s="1">
        <v>113256.49</v>
      </c>
      <c r="E184" s="1">
        <v>36549.75</v>
      </c>
      <c r="F184" s="1">
        <v>38199.53</v>
      </c>
      <c r="G184" s="1">
        <v>38507.21</v>
      </c>
    </row>
    <row r="185" spans="1:7" x14ac:dyDescent="0.25">
      <c r="A185" t="s">
        <v>772</v>
      </c>
      <c r="B185" t="s">
        <v>180</v>
      </c>
      <c r="C185">
        <v>298</v>
      </c>
      <c r="D185" s="1">
        <v>125466.3</v>
      </c>
      <c r="E185" s="1">
        <v>40490.06</v>
      </c>
      <c r="F185" s="1">
        <v>42317.7</v>
      </c>
      <c r="G185" s="1">
        <v>42658.54</v>
      </c>
    </row>
    <row r="186" spans="1:7" x14ac:dyDescent="0.25">
      <c r="A186" t="s">
        <v>773</v>
      </c>
      <c r="B186" t="s">
        <v>181</v>
      </c>
      <c r="C186">
        <v>142</v>
      </c>
      <c r="D186" s="1">
        <v>59785.95</v>
      </c>
      <c r="E186" s="1">
        <v>19293.919999999998</v>
      </c>
      <c r="F186" s="1">
        <v>20164.810000000001</v>
      </c>
      <c r="G186" s="1">
        <v>20327.22</v>
      </c>
    </row>
    <row r="187" spans="1:7" x14ac:dyDescent="0.25">
      <c r="A187" t="s">
        <v>774</v>
      </c>
      <c r="B187" t="s">
        <v>182</v>
      </c>
      <c r="C187">
        <v>245</v>
      </c>
      <c r="D187" s="1">
        <v>103151.82</v>
      </c>
      <c r="E187" s="1">
        <v>33288.81</v>
      </c>
      <c r="F187" s="1">
        <v>34791.39</v>
      </c>
      <c r="G187" s="1">
        <v>35071.620000000003</v>
      </c>
    </row>
    <row r="188" spans="1:7" x14ac:dyDescent="0.25">
      <c r="A188" t="s">
        <v>775</v>
      </c>
      <c r="B188" t="s">
        <v>183</v>
      </c>
      <c r="C188">
        <v>381</v>
      </c>
      <c r="D188" s="1">
        <v>160411.60999999999</v>
      </c>
      <c r="E188" s="1">
        <v>51767.5</v>
      </c>
      <c r="F188" s="1">
        <v>54104.160000000003</v>
      </c>
      <c r="G188" s="1">
        <v>54539.95</v>
      </c>
    </row>
    <row r="189" spans="1:7" x14ac:dyDescent="0.25">
      <c r="A189" t="s">
        <v>776</v>
      </c>
      <c r="B189" t="s">
        <v>184</v>
      </c>
      <c r="C189">
        <v>290</v>
      </c>
      <c r="D189" s="1">
        <v>122098.07</v>
      </c>
      <c r="E189" s="1">
        <v>39403.08</v>
      </c>
      <c r="F189" s="1">
        <v>41181.65</v>
      </c>
      <c r="G189" s="1">
        <v>41513.339999999997</v>
      </c>
    </row>
    <row r="190" spans="1:7" x14ac:dyDescent="0.25">
      <c r="A190" t="s">
        <v>777</v>
      </c>
      <c r="B190" t="s">
        <v>184</v>
      </c>
      <c r="C190">
        <v>183</v>
      </c>
      <c r="D190" s="1">
        <v>77048.09</v>
      </c>
      <c r="E190" s="1">
        <v>24864.7</v>
      </c>
      <c r="F190" s="1">
        <v>25987.040000000001</v>
      </c>
      <c r="G190" s="1">
        <v>26196.35</v>
      </c>
    </row>
    <row r="191" spans="1:7" x14ac:dyDescent="0.25">
      <c r="A191" t="s">
        <v>778</v>
      </c>
      <c r="B191" t="s">
        <v>185</v>
      </c>
      <c r="C191">
        <v>191</v>
      </c>
      <c r="D191" s="1">
        <v>80416.320000000007</v>
      </c>
      <c r="E191" s="1">
        <v>25951.69</v>
      </c>
      <c r="F191" s="1">
        <v>27123.08</v>
      </c>
      <c r="G191" s="1">
        <v>27341.55</v>
      </c>
    </row>
    <row r="192" spans="1:7" x14ac:dyDescent="0.25">
      <c r="A192" t="s">
        <v>779</v>
      </c>
      <c r="B192" t="s">
        <v>186</v>
      </c>
      <c r="C192">
        <v>155</v>
      </c>
      <c r="D192" s="1">
        <v>65259.31</v>
      </c>
      <c r="E192" s="1">
        <v>21060.27</v>
      </c>
      <c r="F192" s="1">
        <v>22010.87</v>
      </c>
      <c r="G192" s="1">
        <v>22188.17</v>
      </c>
    </row>
    <row r="193" spans="1:7" x14ac:dyDescent="0.25">
      <c r="A193" t="s">
        <v>780</v>
      </c>
      <c r="B193" t="s">
        <v>187</v>
      </c>
      <c r="C193">
        <v>127</v>
      </c>
      <c r="D193" s="1">
        <v>53470.54</v>
      </c>
      <c r="E193" s="1">
        <v>17255.830000000002</v>
      </c>
      <c r="F193" s="1">
        <v>18034.73</v>
      </c>
      <c r="G193" s="1">
        <v>18179.98</v>
      </c>
    </row>
    <row r="194" spans="1:7" x14ac:dyDescent="0.25">
      <c r="A194" t="s">
        <v>781</v>
      </c>
      <c r="B194" t="s">
        <v>187</v>
      </c>
      <c r="C194">
        <v>306</v>
      </c>
      <c r="D194" s="1">
        <v>128834.52</v>
      </c>
      <c r="E194" s="1">
        <v>41577.040000000001</v>
      </c>
      <c r="F194" s="1">
        <v>43453.74</v>
      </c>
      <c r="G194" s="1">
        <v>43803.74</v>
      </c>
    </row>
    <row r="195" spans="1:7" x14ac:dyDescent="0.25">
      <c r="A195" t="s">
        <v>782</v>
      </c>
      <c r="B195" t="s">
        <v>188</v>
      </c>
      <c r="C195">
        <v>550</v>
      </c>
      <c r="D195" s="1">
        <v>231565.31</v>
      </c>
      <c r="E195" s="1">
        <v>74729.98</v>
      </c>
      <c r="F195" s="1">
        <v>78103.12</v>
      </c>
      <c r="G195" s="1">
        <v>78732.210000000006</v>
      </c>
    </row>
    <row r="196" spans="1:7" x14ac:dyDescent="0.25">
      <c r="A196" t="s">
        <v>783</v>
      </c>
      <c r="B196" t="s">
        <v>189</v>
      </c>
      <c r="C196">
        <v>826</v>
      </c>
      <c r="D196" s="1">
        <v>347768.99</v>
      </c>
      <c r="E196" s="1">
        <v>112230.84</v>
      </c>
      <c r="F196" s="1">
        <v>117296.69</v>
      </c>
      <c r="G196" s="1">
        <v>118241.46</v>
      </c>
    </row>
    <row r="197" spans="1:7" x14ac:dyDescent="0.25">
      <c r="A197" t="s">
        <v>784</v>
      </c>
      <c r="B197" t="s">
        <v>190</v>
      </c>
      <c r="C197">
        <v>414</v>
      </c>
      <c r="D197" s="1">
        <v>174305.52</v>
      </c>
      <c r="E197" s="1">
        <v>56251.3</v>
      </c>
      <c r="F197" s="1">
        <v>58790.34</v>
      </c>
      <c r="G197" s="1">
        <v>59263.88</v>
      </c>
    </row>
    <row r="198" spans="1:7" x14ac:dyDescent="0.25">
      <c r="A198" t="s">
        <v>785</v>
      </c>
      <c r="B198" t="s">
        <v>191</v>
      </c>
      <c r="C198">
        <v>308</v>
      </c>
      <c r="D198" s="1">
        <v>129676.57</v>
      </c>
      <c r="E198" s="1">
        <v>41848.79</v>
      </c>
      <c r="F198" s="1">
        <v>43737.75</v>
      </c>
      <c r="G198" s="1">
        <v>44090.03</v>
      </c>
    </row>
    <row r="199" spans="1:7" x14ac:dyDescent="0.25">
      <c r="A199" t="s">
        <v>786</v>
      </c>
      <c r="B199" t="s">
        <v>192</v>
      </c>
      <c r="C199">
        <v>180</v>
      </c>
      <c r="D199" s="1">
        <v>75785.009999999995</v>
      </c>
      <c r="E199" s="1">
        <v>24457.09</v>
      </c>
      <c r="F199" s="1">
        <v>25561.02</v>
      </c>
      <c r="G199" s="1">
        <v>25766.9</v>
      </c>
    </row>
    <row r="200" spans="1:7" x14ac:dyDescent="0.25">
      <c r="A200" t="s">
        <v>787</v>
      </c>
      <c r="B200" t="s">
        <v>193</v>
      </c>
      <c r="C200">
        <v>403</v>
      </c>
      <c r="D200" s="1">
        <v>169674.22</v>
      </c>
      <c r="E200" s="1">
        <v>54756.7</v>
      </c>
      <c r="F200" s="1">
        <v>57228.29</v>
      </c>
      <c r="G200" s="1">
        <v>57689.23</v>
      </c>
    </row>
    <row r="201" spans="1:7" x14ac:dyDescent="0.25">
      <c r="A201" t="s">
        <v>788</v>
      </c>
      <c r="B201" t="s">
        <v>194</v>
      </c>
      <c r="C201">
        <v>731</v>
      </c>
      <c r="D201" s="1">
        <v>307771.34999999998</v>
      </c>
      <c r="E201" s="1">
        <v>99322.94</v>
      </c>
      <c r="F201" s="1">
        <v>103806.15</v>
      </c>
      <c r="G201" s="1">
        <v>104642.26</v>
      </c>
    </row>
    <row r="202" spans="1:7" x14ac:dyDescent="0.25">
      <c r="A202" t="s">
        <v>789</v>
      </c>
      <c r="B202" t="s">
        <v>195</v>
      </c>
      <c r="C202">
        <v>189</v>
      </c>
      <c r="D202" s="1">
        <v>79574.259999999995</v>
      </c>
      <c r="E202" s="1">
        <v>25679.94</v>
      </c>
      <c r="F202" s="1">
        <v>26839.07</v>
      </c>
      <c r="G202" s="1">
        <v>27055.25</v>
      </c>
    </row>
    <row r="203" spans="1:7" x14ac:dyDescent="0.25">
      <c r="A203" t="s">
        <v>790</v>
      </c>
      <c r="B203" t="s">
        <v>196</v>
      </c>
      <c r="C203">
        <v>178</v>
      </c>
      <c r="D203" s="1">
        <v>74942.95</v>
      </c>
      <c r="E203" s="1">
        <v>24185.34</v>
      </c>
      <c r="F203" s="1">
        <v>25277.01</v>
      </c>
      <c r="G203" s="1">
        <v>25480.6</v>
      </c>
    </row>
    <row r="204" spans="1:7" x14ac:dyDescent="0.25">
      <c r="A204" t="s">
        <v>791</v>
      </c>
      <c r="B204" t="s">
        <v>197</v>
      </c>
      <c r="C204">
        <v>182</v>
      </c>
      <c r="D204" s="1">
        <v>76627.070000000007</v>
      </c>
      <c r="E204" s="1">
        <v>24728.83</v>
      </c>
      <c r="F204" s="1">
        <v>25845.040000000001</v>
      </c>
      <c r="G204" s="1">
        <v>26053.200000000001</v>
      </c>
    </row>
    <row r="205" spans="1:7" x14ac:dyDescent="0.25">
      <c r="A205" t="s">
        <v>792</v>
      </c>
      <c r="B205" t="s">
        <v>198</v>
      </c>
      <c r="C205">
        <v>440</v>
      </c>
      <c r="D205" s="1">
        <v>138537.10999999999</v>
      </c>
      <c r="E205" s="1">
        <v>44708.23</v>
      </c>
      <c r="F205" s="1">
        <v>46726.26</v>
      </c>
      <c r="G205" s="1">
        <v>47102.62</v>
      </c>
    </row>
    <row r="206" spans="1:7" x14ac:dyDescent="0.25">
      <c r="A206" t="s">
        <v>793</v>
      </c>
      <c r="B206" t="s">
        <v>199</v>
      </c>
      <c r="C206">
        <v>266</v>
      </c>
      <c r="D206" s="1">
        <v>111993.4</v>
      </c>
      <c r="E206" s="1">
        <v>36142.129999999997</v>
      </c>
      <c r="F206" s="1">
        <v>37773.51</v>
      </c>
      <c r="G206" s="1">
        <v>38077.760000000002</v>
      </c>
    </row>
    <row r="207" spans="1:7" x14ac:dyDescent="0.25">
      <c r="A207" t="s">
        <v>794</v>
      </c>
      <c r="B207" t="s">
        <v>200</v>
      </c>
      <c r="C207">
        <v>154</v>
      </c>
      <c r="D207" s="1">
        <v>64838.29</v>
      </c>
      <c r="E207" s="1">
        <v>20924.400000000001</v>
      </c>
      <c r="F207" s="1">
        <v>21868.87</v>
      </c>
      <c r="G207" s="1">
        <v>22045.02</v>
      </c>
    </row>
    <row r="208" spans="1:7" x14ac:dyDescent="0.25">
      <c r="A208" t="s">
        <v>795</v>
      </c>
      <c r="B208" t="s">
        <v>201</v>
      </c>
      <c r="C208">
        <v>116</v>
      </c>
      <c r="D208" s="1">
        <v>48839.23</v>
      </c>
      <c r="E208" s="1">
        <v>15761.23</v>
      </c>
      <c r="F208" s="1">
        <v>16472.66</v>
      </c>
      <c r="G208" s="1">
        <v>16605.34</v>
      </c>
    </row>
    <row r="209" spans="1:7" x14ac:dyDescent="0.25">
      <c r="A209" t="s">
        <v>796</v>
      </c>
      <c r="B209" t="s">
        <v>202</v>
      </c>
      <c r="C209">
        <v>412</v>
      </c>
      <c r="D209" s="1">
        <v>173463.47</v>
      </c>
      <c r="E209" s="1">
        <v>55979.55</v>
      </c>
      <c r="F209" s="1">
        <v>58506.34</v>
      </c>
      <c r="G209" s="1">
        <v>58977.58</v>
      </c>
    </row>
    <row r="210" spans="1:7" x14ac:dyDescent="0.25">
      <c r="A210" t="s">
        <v>797</v>
      </c>
      <c r="B210" t="s">
        <v>203</v>
      </c>
      <c r="C210">
        <v>174</v>
      </c>
      <c r="D210" s="1">
        <v>73258.84</v>
      </c>
      <c r="E210" s="1">
        <v>23641.85</v>
      </c>
      <c r="F210" s="1">
        <v>24708.98</v>
      </c>
      <c r="G210" s="1">
        <v>24908.01</v>
      </c>
    </row>
    <row r="211" spans="1:7" x14ac:dyDescent="0.25">
      <c r="A211" t="s">
        <v>798</v>
      </c>
      <c r="B211" t="s">
        <v>204</v>
      </c>
      <c r="C211">
        <v>194</v>
      </c>
      <c r="D211" s="1">
        <v>81679.399999999994</v>
      </c>
      <c r="E211" s="1">
        <v>26359.3</v>
      </c>
      <c r="F211" s="1">
        <v>27549.1</v>
      </c>
      <c r="G211" s="1">
        <v>27771</v>
      </c>
    </row>
    <row r="212" spans="1:7" x14ac:dyDescent="0.25">
      <c r="A212" t="s">
        <v>799</v>
      </c>
      <c r="B212" t="s">
        <v>205</v>
      </c>
      <c r="C212">
        <v>368</v>
      </c>
      <c r="D212" s="1">
        <v>154938.23999999999</v>
      </c>
      <c r="E212" s="1">
        <v>50001.15</v>
      </c>
      <c r="F212" s="1">
        <v>52258.09</v>
      </c>
      <c r="G212" s="1">
        <v>52679</v>
      </c>
    </row>
    <row r="213" spans="1:7" x14ac:dyDescent="0.25">
      <c r="A213" t="s">
        <v>800</v>
      </c>
      <c r="B213" t="s">
        <v>206</v>
      </c>
      <c r="C213">
        <v>406</v>
      </c>
      <c r="D213" s="1">
        <v>170937.3</v>
      </c>
      <c r="E213" s="1">
        <v>55164.31</v>
      </c>
      <c r="F213" s="1">
        <v>57654.31</v>
      </c>
      <c r="G213" s="1">
        <v>58118.68</v>
      </c>
    </row>
    <row r="214" spans="1:7" x14ac:dyDescent="0.25">
      <c r="A214" t="s">
        <v>801</v>
      </c>
      <c r="B214" t="s">
        <v>207</v>
      </c>
      <c r="C214">
        <v>210</v>
      </c>
      <c r="D214" s="1">
        <v>88415.85</v>
      </c>
      <c r="E214" s="1">
        <v>28533.27</v>
      </c>
      <c r="F214" s="1">
        <v>29821.19</v>
      </c>
      <c r="G214" s="1">
        <v>30061.39</v>
      </c>
    </row>
    <row r="215" spans="1:7" x14ac:dyDescent="0.25">
      <c r="A215" t="s">
        <v>802</v>
      </c>
      <c r="B215" t="s">
        <v>208</v>
      </c>
      <c r="C215">
        <v>182</v>
      </c>
      <c r="D215" s="1">
        <v>76627.070000000007</v>
      </c>
      <c r="E215" s="1">
        <v>24728.83</v>
      </c>
      <c r="F215" s="1">
        <v>25845.040000000001</v>
      </c>
      <c r="G215" s="1">
        <v>26053.200000000001</v>
      </c>
    </row>
    <row r="216" spans="1:7" x14ac:dyDescent="0.25">
      <c r="A216" t="s">
        <v>803</v>
      </c>
      <c r="B216" t="s">
        <v>209</v>
      </c>
      <c r="C216">
        <v>189</v>
      </c>
      <c r="D216" s="1">
        <v>79574.259999999995</v>
      </c>
      <c r="E216" s="1">
        <v>25679.94</v>
      </c>
      <c r="F216" s="1">
        <v>26839.07</v>
      </c>
      <c r="G216" s="1">
        <v>27055.25</v>
      </c>
    </row>
    <row r="217" spans="1:7" x14ac:dyDescent="0.25">
      <c r="A217" t="s">
        <v>804</v>
      </c>
      <c r="B217" t="s">
        <v>210</v>
      </c>
      <c r="C217">
        <v>213</v>
      </c>
      <c r="D217" s="1">
        <v>89678.93</v>
      </c>
      <c r="E217" s="1">
        <v>28940.880000000001</v>
      </c>
      <c r="F217" s="1">
        <v>30247.21</v>
      </c>
      <c r="G217" s="1">
        <v>30490.84</v>
      </c>
    </row>
    <row r="218" spans="1:7" x14ac:dyDescent="0.25">
      <c r="A218" t="s">
        <v>805</v>
      </c>
      <c r="B218" t="s">
        <v>211</v>
      </c>
      <c r="C218">
        <v>164</v>
      </c>
      <c r="D218" s="1">
        <v>69048.570000000007</v>
      </c>
      <c r="E218" s="1">
        <v>22283.119999999999</v>
      </c>
      <c r="F218" s="1">
        <v>23288.94</v>
      </c>
      <c r="G218" s="1">
        <v>23476.51</v>
      </c>
    </row>
    <row r="219" spans="1:7" x14ac:dyDescent="0.25">
      <c r="A219" t="s">
        <v>806</v>
      </c>
      <c r="B219" t="s">
        <v>212</v>
      </c>
      <c r="C219">
        <v>235</v>
      </c>
      <c r="D219" s="1">
        <v>98941.54</v>
      </c>
      <c r="E219" s="1">
        <v>31930.080000000002</v>
      </c>
      <c r="F219" s="1">
        <v>33371.339999999997</v>
      </c>
      <c r="G219" s="1">
        <v>33640.120000000003</v>
      </c>
    </row>
    <row r="220" spans="1:7" x14ac:dyDescent="0.25">
      <c r="A220" t="s">
        <v>807</v>
      </c>
      <c r="B220" t="s">
        <v>213</v>
      </c>
      <c r="C220">
        <v>398</v>
      </c>
      <c r="D220" s="1">
        <v>167569.07999999999</v>
      </c>
      <c r="E220" s="1">
        <v>54077.33</v>
      </c>
      <c r="F220" s="1">
        <v>56518.26</v>
      </c>
      <c r="G220" s="1">
        <v>56973.49</v>
      </c>
    </row>
    <row r="221" spans="1:7" x14ac:dyDescent="0.25">
      <c r="A221" t="s">
        <v>808</v>
      </c>
      <c r="B221" t="s">
        <v>214</v>
      </c>
      <c r="C221">
        <v>250</v>
      </c>
      <c r="D221" s="1">
        <v>105256.96000000001</v>
      </c>
      <c r="E221" s="1">
        <v>33968.17</v>
      </c>
      <c r="F221" s="1">
        <v>35501.42</v>
      </c>
      <c r="G221" s="1">
        <v>35787.370000000003</v>
      </c>
    </row>
    <row r="222" spans="1:7" x14ac:dyDescent="0.25">
      <c r="A222" t="s">
        <v>809</v>
      </c>
      <c r="B222" t="s">
        <v>215</v>
      </c>
      <c r="C222">
        <v>323</v>
      </c>
      <c r="D222" s="1">
        <v>135991.99</v>
      </c>
      <c r="E222" s="1">
        <v>43886.879999999997</v>
      </c>
      <c r="F222" s="1">
        <v>45867.83</v>
      </c>
      <c r="G222" s="1">
        <v>46237.279999999999</v>
      </c>
    </row>
    <row r="223" spans="1:7" x14ac:dyDescent="0.25">
      <c r="A223" t="s">
        <v>810</v>
      </c>
      <c r="B223" t="s">
        <v>216</v>
      </c>
      <c r="C223">
        <v>454</v>
      </c>
      <c r="D223" s="1">
        <v>191146.64</v>
      </c>
      <c r="E223" s="1">
        <v>61686.2</v>
      </c>
      <c r="F223" s="1">
        <v>64470.58</v>
      </c>
      <c r="G223" s="1">
        <v>64989.86</v>
      </c>
    </row>
    <row r="224" spans="1:7" x14ac:dyDescent="0.25">
      <c r="A224" t="s">
        <v>811</v>
      </c>
      <c r="B224" t="s">
        <v>217</v>
      </c>
      <c r="C224">
        <v>347</v>
      </c>
      <c r="D224" s="1">
        <v>146096.66</v>
      </c>
      <c r="E224" s="1">
        <v>47147.82</v>
      </c>
      <c r="F224" s="1">
        <v>49275.98</v>
      </c>
      <c r="G224" s="1">
        <v>49672.86</v>
      </c>
    </row>
    <row r="225" spans="1:7" x14ac:dyDescent="0.25">
      <c r="A225" t="s">
        <v>812</v>
      </c>
      <c r="B225" t="s">
        <v>218</v>
      </c>
      <c r="C225">
        <v>209</v>
      </c>
      <c r="D225" s="1">
        <v>87994.82</v>
      </c>
      <c r="E225" s="1">
        <v>28397.39</v>
      </c>
      <c r="F225" s="1">
        <v>29679.19</v>
      </c>
      <c r="G225" s="1">
        <v>29918.240000000002</v>
      </c>
    </row>
    <row r="226" spans="1:7" x14ac:dyDescent="0.25">
      <c r="A226" t="s">
        <v>813</v>
      </c>
      <c r="B226" t="s">
        <v>218</v>
      </c>
      <c r="C226">
        <v>155</v>
      </c>
      <c r="D226" s="1">
        <v>65259.31</v>
      </c>
      <c r="E226" s="1">
        <v>21060.27</v>
      </c>
      <c r="F226" s="1">
        <v>22010.87</v>
      </c>
      <c r="G226" s="1">
        <v>22188.17</v>
      </c>
    </row>
    <row r="227" spans="1:7" x14ac:dyDescent="0.25">
      <c r="A227" t="s">
        <v>814</v>
      </c>
      <c r="B227" t="s">
        <v>219</v>
      </c>
      <c r="C227">
        <v>162</v>
      </c>
      <c r="D227" s="1">
        <v>68206.509999999995</v>
      </c>
      <c r="E227" s="1">
        <v>22011.38</v>
      </c>
      <c r="F227" s="1">
        <v>23004.92</v>
      </c>
      <c r="G227" s="1">
        <v>23190.21</v>
      </c>
    </row>
    <row r="228" spans="1:7" x14ac:dyDescent="0.25">
      <c r="A228" t="s">
        <v>815</v>
      </c>
      <c r="B228" t="s">
        <v>220</v>
      </c>
      <c r="C228">
        <v>293</v>
      </c>
      <c r="D228" s="1">
        <v>123361.16</v>
      </c>
      <c r="E228" s="1">
        <v>39810.699999999997</v>
      </c>
      <c r="F228" s="1">
        <v>41607.67</v>
      </c>
      <c r="G228" s="1">
        <v>41942.79</v>
      </c>
    </row>
    <row r="229" spans="1:7" x14ac:dyDescent="0.25">
      <c r="A229" t="s">
        <v>816</v>
      </c>
      <c r="B229" t="s">
        <v>221</v>
      </c>
      <c r="C229">
        <v>169</v>
      </c>
      <c r="D229" s="1">
        <v>71153.7</v>
      </c>
      <c r="E229" s="1">
        <v>22962.49</v>
      </c>
      <c r="F229" s="1">
        <v>23998.95</v>
      </c>
      <c r="G229" s="1">
        <v>24192.26</v>
      </c>
    </row>
    <row r="230" spans="1:7" x14ac:dyDescent="0.25">
      <c r="A230" t="s">
        <v>817</v>
      </c>
      <c r="B230" t="s">
        <v>222</v>
      </c>
      <c r="C230">
        <v>338</v>
      </c>
      <c r="D230" s="1">
        <v>142307.41</v>
      </c>
      <c r="E230" s="1">
        <v>45924.97</v>
      </c>
      <c r="F230" s="1">
        <v>47997.919999999998</v>
      </c>
      <c r="G230" s="1">
        <v>48384.52</v>
      </c>
    </row>
    <row r="231" spans="1:7" x14ac:dyDescent="0.25">
      <c r="A231" t="s">
        <v>818</v>
      </c>
      <c r="B231" t="s">
        <v>223</v>
      </c>
      <c r="C231">
        <v>393</v>
      </c>
      <c r="D231" s="1">
        <v>165463.94</v>
      </c>
      <c r="E231" s="1">
        <v>53397.97</v>
      </c>
      <c r="F231" s="1">
        <v>55808.23</v>
      </c>
      <c r="G231" s="1">
        <v>56257.74</v>
      </c>
    </row>
    <row r="232" spans="1:7" x14ac:dyDescent="0.25">
      <c r="A232" t="s">
        <v>819</v>
      </c>
      <c r="B232" t="s">
        <v>224</v>
      </c>
      <c r="C232">
        <v>1018</v>
      </c>
      <c r="D232" s="1">
        <v>428606.34</v>
      </c>
      <c r="E232" s="1">
        <v>138318.39999999999</v>
      </c>
      <c r="F232" s="1">
        <v>144561.78</v>
      </c>
      <c r="G232" s="1">
        <v>145726.16</v>
      </c>
    </row>
    <row r="233" spans="1:7" x14ac:dyDescent="0.25">
      <c r="A233" t="s">
        <v>820</v>
      </c>
      <c r="B233" t="s">
        <v>225</v>
      </c>
      <c r="C233">
        <v>549</v>
      </c>
      <c r="D233" s="1">
        <v>231144.28</v>
      </c>
      <c r="E233" s="1">
        <v>74594.11</v>
      </c>
      <c r="F233" s="1">
        <v>77961.11</v>
      </c>
      <c r="G233" s="1">
        <v>78589.06</v>
      </c>
    </row>
    <row r="234" spans="1:7" x14ac:dyDescent="0.25">
      <c r="A234" t="s">
        <v>821</v>
      </c>
      <c r="B234" t="s">
        <v>226</v>
      </c>
      <c r="C234">
        <v>371</v>
      </c>
      <c r="D234" s="1">
        <v>156201.32999999999</v>
      </c>
      <c r="E234" s="1">
        <v>50408.77</v>
      </c>
      <c r="F234" s="1">
        <v>52684.11</v>
      </c>
      <c r="G234" s="1">
        <v>53108.45</v>
      </c>
    </row>
    <row r="235" spans="1:7" x14ac:dyDescent="0.25">
      <c r="A235" t="s">
        <v>822</v>
      </c>
      <c r="B235" t="s">
        <v>227</v>
      </c>
      <c r="C235">
        <v>386</v>
      </c>
      <c r="D235" s="1">
        <v>162516.74</v>
      </c>
      <c r="E235" s="1">
        <v>52446.86</v>
      </c>
      <c r="F235" s="1">
        <v>54814.19</v>
      </c>
      <c r="G235" s="1">
        <v>55255.69</v>
      </c>
    </row>
    <row r="236" spans="1:7" x14ac:dyDescent="0.25">
      <c r="A236" t="s">
        <v>823</v>
      </c>
      <c r="B236" t="s">
        <v>227</v>
      </c>
      <c r="C236">
        <v>222</v>
      </c>
      <c r="D236" s="1">
        <v>93468.18</v>
      </c>
      <c r="E236" s="1">
        <v>30163.74</v>
      </c>
      <c r="F236" s="1">
        <v>31525.26</v>
      </c>
      <c r="G236" s="1">
        <v>31779.18</v>
      </c>
    </row>
    <row r="237" spans="1:7" x14ac:dyDescent="0.25">
      <c r="A237" t="s">
        <v>824</v>
      </c>
      <c r="B237" t="s">
        <v>228</v>
      </c>
      <c r="C237">
        <v>229</v>
      </c>
      <c r="D237" s="1">
        <v>96415.37</v>
      </c>
      <c r="E237" s="1">
        <v>31114.85</v>
      </c>
      <c r="F237" s="1">
        <v>32519.29</v>
      </c>
      <c r="G237" s="1">
        <v>32781.230000000003</v>
      </c>
    </row>
    <row r="238" spans="1:7" x14ac:dyDescent="0.25">
      <c r="A238" t="s">
        <v>825</v>
      </c>
      <c r="B238" t="s">
        <v>228</v>
      </c>
      <c r="C238">
        <v>209</v>
      </c>
      <c r="D238" s="1">
        <v>87994.82</v>
      </c>
      <c r="E238" s="1">
        <v>28397.39</v>
      </c>
      <c r="F238" s="1">
        <v>29679.19</v>
      </c>
      <c r="G238" s="1">
        <v>29918.240000000002</v>
      </c>
    </row>
    <row r="239" spans="1:7" x14ac:dyDescent="0.25">
      <c r="A239" t="s">
        <v>826</v>
      </c>
      <c r="B239" t="s">
        <v>229</v>
      </c>
      <c r="C239">
        <v>94</v>
      </c>
      <c r="D239" s="1">
        <v>39576.620000000003</v>
      </c>
      <c r="E239" s="1">
        <v>12772.03</v>
      </c>
      <c r="F239" s="1">
        <v>13348.54</v>
      </c>
      <c r="G239" s="1">
        <v>13456.05</v>
      </c>
    </row>
    <row r="240" spans="1:7" x14ac:dyDescent="0.25">
      <c r="A240" t="s">
        <v>827</v>
      </c>
      <c r="B240" t="s">
        <v>230</v>
      </c>
      <c r="C240">
        <v>472</v>
      </c>
      <c r="D240" s="1">
        <v>198725.14</v>
      </c>
      <c r="E240" s="1">
        <v>64131.91</v>
      </c>
      <c r="F240" s="1">
        <v>67026.679999999993</v>
      </c>
      <c r="G240" s="1">
        <v>67566.55</v>
      </c>
    </row>
    <row r="241" spans="1:7" x14ac:dyDescent="0.25">
      <c r="A241" t="s">
        <v>828</v>
      </c>
      <c r="B241" t="s">
        <v>231</v>
      </c>
      <c r="C241">
        <v>321</v>
      </c>
      <c r="D241" s="1">
        <v>135149.94</v>
      </c>
      <c r="E241" s="1">
        <v>43615.13</v>
      </c>
      <c r="F241" s="1">
        <v>45583.83</v>
      </c>
      <c r="G241" s="1">
        <v>45950.98</v>
      </c>
    </row>
    <row r="242" spans="1:7" x14ac:dyDescent="0.25">
      <c r="A242" t="s">
        <v>829</v>
      </c>
      <c r="B242" t="s">
        <v>232</v>
      </c>
      <c r="C242">
        <v>123</v>
      </c>
      <c r="D242" s="1">
        <v>51786.42</v>
      </c>
      <c r="E242" s="1">
        <v>16712.34</v>
      </c>
      <c r="F242" s="1">
        <v>17466.7</v>
      </c>
      <c r="G242" s="1">
        <v>17607.38</v>
      </c>
    </row>
    <row r="243" spans="1:7" x14ac:dyDescent="0.25">
      <c r="A243" t="s">
        <v>830</v>
      </c>
      <c r="B243" t="s">
        <v>233</v>
      </c>
      <c r="C243">
        <v>322</v>
      </c>
      <c r="D243" s="1">
        <v>135570.96</v>
      </c>
      <c r="E243" s="1">
        <v>43751.01</v>
      </c>
      <c r="F243" s="1">
        <v>45725.82</v>
      </c>
      <c r="G243" s="1">
        <v>46094.13</v>
      </c>
    </row>
    <row r="244" spans="1:7" x14ac:dyDescent="0.25">
      <c r="A244" t="s">
        <v>831</v>
      </c>
      <c r="B244" t="s">
        <v>234</v>
      </c>
      <c r="C244">
        <v>268</v>
      </c>
      <c r="D244" s="1">
        <v>112835.46</v>
      </c>
      <c r="E244" s="1">
        <v>36413.879999999997</v>
      </c>
      <c r="F244" s="1">
        <v>38057.519999999997</v>
      </c>
      <c r="G244" s="1">
        <v>38364.06</v>
      </c>
    </row>
    <row r="245" spans="1:7" x14ac:dyDescent="0.25">
      <c r="A245" t="s">
        <v>832</v>
      </c>
      <c r="B245" t="s">
        <v>235</v>
      </c>
      <c r="C245">
        <v>452</v>
      </c>
      <c r="D245" s="1">
        <v>190304.58</v>
      </c>
      <c r="E245" s="1">
        <v>61414.46</v>
      </c>
      <c r="F245" s="1">
        <v>64186.559999999998</v>
      </c>
      <c r="G245" s="1">
        <v>64703.56</v>
      </c>
    </row>
    <row r="246" spans="1:7" x14ac:dyDescent="0.25">
      <c r="A246" t="s">
        <v>833</v>
      </c>
      <c r="B246" t="s">
        <v>235</v>
      </c>
      <c r="C246">
        <v>81</v>
      </c>
      <c r="D246" s="1">
        <v>34103.25</v>
      </c>
      <c r="E246" s="1">
        <v>11005.69</v>
      </c>
      <c r="F246" s="1">
        <v>11502.46</v>
      </c>
      <c r="G246" s="1">
        <v>11595.1</v>
      </c>
    </row>
    <row r="247" spans="1:7" x14ac:dyDescent="0.25">
      <c r="A247" t="s">
        <v>834</v>
      </c>
      <c r="B247" t="s">
        <v>236</v>
      </c>
      <c r="C247">
        <v>120</v>
      </c>
      <c r="D247" s="1">
        <v>50523.34</v>
      </c>
      <c r="E247" s="1">
        <v>16304.72</v>
      </c>
      <c r="F247" s="1">
        <v>17040.68</v>
      </c>
      <c r="G247" s="1">
        <v>17177.939999999999</v>
      </c>
    </row>
    <row r="248" spans="1:7" x14ac:dyDescent="0.25">
      <c r="A248" t="s">
        <v>835</v>
      </c>
      <c r="B248" t="s">
        <v>237</v>
      </c>
      <c r="C248">
        <v>94</v>
      </c>
      <c r="D248" s="1">
        <v>39576.620000000003</v>
      </c>
      <c r="E248" s="1">
        <v>12772.03</v>
      </c>
      <c r="F248" s="1">
        <v>13348.54</v>
      </c>
      <c r="G248" s="1">
        <v>13456.05</v>
      </c>
    </row>
    <row r="249" spans="1:7" x14ac:dyDescent="0.25">
      <c r="A249" t="s">
        <v>836</v>
      </c>
      <c r="B249" t="s">
        <v>238</v>
      </c>
      <c r="C249">
        <v>421</v>
      </c>
      <c r="D249" s="1">
        <v>177252.72</v>
      </c>
      <c r="E249" s="1">
        <v>57202.400000000001</v>
      </c>
      <c r="F249" s="1">
        <v>59784.4</v>
      </c>
      <c r="G249" s="1">
        <v>60265.919999999998</v>
      </c>
    </row>
    <row r="250" spans="1:7" x14ac:dyDescent="0.25">
      <c r="A250" t="s">
        <v>837</v>
      </c>
      <c r="B250" t="s">
        <v>239</v>
      </c>
      <c r="C250">
        <v>141</v>
      </c>
      <c r="D250" s="1">
        <v>59364.92</v>
      </c>
      <c r="E250" s="1">
        <v>19158.05</v>
      </c>
      <c r="F250" s="1">
        <v>20022.8</v>
      </c>
      <c r="G250" s="1">
        <v>20184.07</v>
      </c>
    </row>
    <row r="251" spans="1:7" x14ac:dyDescent="0.25">
      <c r="A251" t="s">
        <v>838</v>
      </c>
      <c r="B251" t="s">
        <v>240</v>
      </c>
      <c r="C251">
        <v>415</v>
      </c>
      <c r="D251" s="1">
        <v>174726.55</v>
      </c>
      <c r="E251" s="1">
        <v>56387.17</v>
      </c>
      <c r="F251" s="1">
        <v>58932.35</v>
      </c>
      <c r="G251" s="1">
        <v>59407.03</v>
      </c>
    </row>
    <row r="252" spans="1:7" x14ac:dyDescent="0.25">
      <c r="A252" t="s">
        <v>839</v>
      </c>
      <c r="B252" t="s">
        <v>241</v>
      </c>
      <c r="C252">
        <v>169</v>
      </c>
      <c r="D252" s="1">
        <v>71153.7</v>
      </c>
      <c r="E252" s="1">
        <v>22962.49</v>
      </c>
      <c r="F252" s="1">
        <v>23998.95</v>
      </c>
      <c r="G252" s="1">
        <v>24192.26</v>
      </c>
    </row>
    <row r="253" spans="1:7" x14ac:dyDescent="0.25">
      <c r="A253" t="s">
        <v>840</v>
      </c>
      <c r="B253" t="s">
        <v>242</v>
      </c>
      <c r="C253">
        <v>673</v>
      </c>
      <c r="D253" s="1">
        <v>283351.73</v>
      </c>
      <c r="E253" s="1">
        <v>91442.32</v>
      </c>
      <c r="F253" s="1">
        <v>95569.82</v>
      </c>
      <c r="G253" s="1">
        <v>96339.59</v>
      </c>
    </row>
    <row r="254" spans="1:7" x14ac:dyDescent="0.25">
      <c r="A254" t="s">
        <v>841</v>
      </c>
      <c r="B254" t="s">
        <v>243</v>
      </c>
      <c r="C254">
        <v>224</v>
      </c>
      <c r="D254" s="1">
        <v>94310.24</v>
      </c>
      <c r="E254" s="1">
        <v>30435.48</v>
      </c>
      <c r="F254" s="1">
        <v>31809.279999999999</v>
      </c>
      <c r="G254" s="1">
        <v>32065.48</v>
      </c>
    </row>
    <row r="255" spans="1:7" x14ac:dyDescent="0.25">
      <c r="A255" t="s">
        <v>842</v>
      </c>
      <c r="B255" t="s">
        <v>244</v>
      </c>
      <c r="C255">
        <v>212</v>
      </c>
      <c r="D255" s="1">
        <v>89257.9</v>
      </c>
      <c r="E255" s="1">
        <v>28805.01</v>
      </c>
      <c r="F255" s="1">
        <v>30105.200000000001</v>
      </c>
      <c r="G255" s="1">
        <v>30347.69</v>
      </c>
    </row>
    <row r="256" spans="1:7" x14ac:dyDescent="0.25">
      <c r="A256" t="s">
        <v>843</v>
      </c>
      <c r="B256" t="s">
        <v>245</v>
      </c>
      <c r="C256">
        <v>307</v>
      </c>
      <c r="D256" s="1">
        <v>129255.55</v>
      </c>
      <c r="E256" s="1">
        <v>41712.92</v>
      </c>
      <c r="F256" s="1">
        <v>43595.74</v>
      </c>
      <c r="G256" s="1">
        <v>43946.89</v>
      </c>
    </row>
    <row r="257" spans="1:7" x14ac:dyDescent="0.25">
      <c r="A257" t="s">
        <v>844</v>
      </c>
      <c r="B257" t="s">
        <v>246</v>
      </c>
      <c r="C257">
        <v>146</v>
      </c>
      <c r="D257" s="1">
        <v>61470.06</v>
      </c>
      <c r="E257" s="1">
        <v>19837.41</v>
      </c>
      <c r="F257" s="1">
        <v>20732.830000000002</v>
      </c>
      <c r="G257" s="1">
        <v>20899.82</v>
      </c>
    </row>
    <row r="258" spans="1:7" x14ac:dyDescent="0.25">
      <c r="A258" t="s">
        <v>845</v>
      </c>
      <c r="B258" t="s">
        <v>247</v>
      </c>
      <c r="C258">
        <v>238</v>
      </c>
      <c r="D258" s="1">
        <v>100204.62</v>
      </c>
      <c r="E258" s="1">
        <v>32337.7</v>
      </c>
      <c r="F258" s="1">
        <v>33797.35</v>
      </c>
      <c r="G258" s="1">
        <v>34069.57</v>
      </c>
    </row>
    <row r="259" spans="1:7" x14ac:dyDescent="0.25">
      <c r="A259" t="s">
        <v>846</v>
      </c>
      <c r="B259" t="s">
        <v>248</v>
      </c>
      <c r="C259">
        <v>238</v>
      </c>
      <c r="D259" s="1">
        <v>100204.62</v>
      </c>
      <c r="E259" s="1">
        <v>32337.7</v>
      </c>
      <c r="F259" s="1">
        <v>33797.35</v>
      </c>
      <c r="G259" s="1">
        <v>34069.57</v>
      </c>
    </row>
    <row r="260" spans="1:7" x14ac:dyDescent="0.25">
      <c r="A260" t="s">
        <v>847</v>
      </c>
      <c r="B260" t="s">
        <v>249</v>
      </c>
      <c r="C260">
        <v>176</v>
      </c>
      <c r="D260" s="1">
        <v>74100.899999999994</v>
      </c>
      <c r="E260" s="1">
        <v>23913.59</v>
      </c>
      <c r="F260" s="1">
        <v>24993</v>
      </c>
      <c r="G260" s="1">
        <v>25194.31</v>
      </c>
    </row>
    <row r="261" spans="1:7" x14ac:dyDescent="0.25">
      <c r="A261" t="s">
        <v>848</v>
      </c>
      <c r="B261" t="s">
        <v>250</v>
      </c>
      <c r="C261">
        <v>351</v>
      </c>
      <c r="D261" s="1">
        <v>147780.76999999999</v>
      </c>
      <c r="E261" s="1">
        <v>47691.31</v>
      </c>
      <c r="F261" s="1">
        <v>49844</v>
      </c>
      <c r="G261" s="1">
        <v>50245.46</v>
      </c>
    </row>
    <row r="262" spans="1:7" x14ac:dyDescent="0.25">
      <c r="A262" t="s">
        <v>849</v>
      </c>
      <c r="B262" t="s">
        <v>251</v>
      </c>
      <c r="C262">
        <v>313</v>
      </c>
      <c r="D262" s="1">
        <v>131781.71</v>
      </c>
      <c r="E262" s="1">
        <v>42528.15</v>
      </c>
      <c r="F262" s="1">
        <v>44447.78</v>
      </c>
      <c r="G262" s="1">
        <v>44805.78</v>
      </c>
    </row>
    <row r="263" spans="1:7" x14ac:dyDescent="0.25">
      <c r="A263" t="s">
        <v>850</v>
      </c>
      <c r="B263" t="s">
        <v>252</v>
      </c>
      <c r="C263">
        <v>178</v>
      </c>
      <c r="D263" s="1">
        <v>74942.95</v>
      </c>
      <c r="E263" s="1">
        <v>24185.34</v>
      </c>
      <c r="F263" s="1">
        <v>25277.01</v>
      </c>
      <c r="G263" s="1">
        <v>25480.6</v>
      </c>
    </row>
    <row r="264" spans="1:7" x14ac:dyDescent="0.25">
      <c r="A264" t="s">
        <v>851</v>
      </c>
      <c r="B264" t="s">
        <v>253</v>
      </c>
      <c r="C264">
        <v>409</v>
      </c>
      <c r="D264" s="1">
        <v>172200.38</v>
      </c>
      <c r="E264" s="1">
        <v>55571.93</v>
      </c>
      <c r="F264" s="1">
        <v>58080.32</v>
      </c>
      <c r="G264" s="1">
        <v>58548.13</v>
      </c>
    </row>
    <row r="265" spans="1:7" x14ac:dyDescent="0.25">
      <c r="A265" t="s">
        <v>852</v>
      </c>
      <c r="B265" t="s">
        <v>254</v>
      </c>
      <c r="C265">
        <v>195</v>
      </c>
      <c r="D265" s="1">
        <v>82100.429999999993</v>
      </c>
      <c r="E265" s="1">
        <v>26495.18</v>
      </c>
      <c r="F265" s="1">
        <v>27691.1</v>
      </c>
      <c r="G265" s="1">
        <v>27914.15</v>
      </c>
    </row>
    <row r="266" spans="1:7" x14ac:dyDescent="0.25">
      <c r="A266" t="s">
        <v>853</v>
      </c>
      <c r="B266" t="s">
        <v>255</v>
      </c>
      <c r="C266">
        <v>218</v>
      </c>
      <c r="D266" s="1">
        <v>91784.07</v>
      </c>
      <c r="E266" s="1">
        <v>29620.25</v>
      </c>
      <c r="F266" s="1">
        <v>30957.24</v>
      </c>
      <c r="G266" s="1">
        <v>31206.58</v>
      </c>
    </row>
    <row r="267" spans="1:7" x14ac:dyDescent="0.25">
      <c r="A267" t="s">
        <v>854</v>
      </c>
      <c r="B267" t="s">
        <v>256</v>
      </c>
      <c r="C267">
        <v>162</v>
      </c>
      <c r="D267" s="1">
        <v>68206.509999999995</v>
      </c>
      <c r="E267" s="1">
        <v>22011.38</v>
      </c>
      <c r="F267" s="1">
        <v>23004.92</v>
      </c>
      <c r="G267" s="1">
        <v>23190.21</v>
      </c>
    </row>
    <row r="268" spans="1:7" x14ac:dyDescent="0.25">
      <c r="A268" t="s">
        <v>855</v>
      </c>
      <c r="B268" t="s">
        <v>257</v>
      </c>
      <c r="C268">
        <v>261</v>
      </c>
      <c r="D268" s="1">
        <v>109888.27</v>
      </c>
      <c r="E268" s="1">
        <v>35462.769999999997</v>
      </c>
      <c r="F268" s="1">
        <v>37063.49</v>
      </c>
      <c r="G268" s="1">
        <v>37362.01</v>
      </c>
    </row>
    <row r="269" spans="1:7" x14ac:dyDescent="0.25">
      <c r="A269" t="s">
        <v>856</v>
      </c>
      <c r="B269" t="s">
        <v>258</v>
      </c>
      <c r="C269">
        <v>217</v>
      </c>
      <c r="D269" s="1">
        <v>91363.04</v>
      </c>
      <c r="E269" s="1">
        <v>29484.37</v>
      </c>
      <c r="F269" s="1">
        <v>30815.24</v>
      </c>
      <c r="G269" s="1">
        <v>31063.43</v>
      </c>
    </row>
    <row r="270" spans="1:7" x14ac:dyDescent="0.25">
      <c r="A270" t="s">
        <v>857</v>
      </c>
      <c r="B270" t="s">
        <v>259</v>
      </c>
      <c r="C270">
        <v>276</v>
      </c>
      <c r="D270" s="1">
        <v>110954.11</v>
      </c>
      <c r="E270" s="1">
        <v>35806.74</v>
      </c>
      <c r="F270" s="1">
        <v>37422.97</v>
      </c>
      <c r="G270" s="1">
        <v>37724.400000000001</v>
      </c>
    </row>
    <row r="271" spans="1:7" x14ac:dyDescent="0.25">
      <c r="A271" t="s">
        <v>858</v>
      </c>
      <c r="B271" t="s">
        <v>260</v>
      </c>
      <c r="C271">
        <v>407</v>
      </c>
      <c r="D271" s="1">
        <v>171358.33</v>
      </c>
      <c r="E271" s="1">
        <v>55300.19</v>
      </c>
      <c r="F271" s="1">
        <v>57796.31</v>
      </c>
      <c r="G271" s="1">
        <v>58261.83</v>
      </c>
    </row>
    <row r="272" spans="1:7" x14ac:dyDescent="0.25">
      <c r="A272" t="s">
        <v>859</v>
      </c>
      <c r="B272" t="s">
        <v>261</v>
      </c>
      <c r="C272">
        <v>124</v>
      </c>
      <c r="D272" s="1">
        <v>52207.45</v>
      </c>
      <c r="E272" s="1">
        <v>16848.21</v>
      </c>
      <c r="F272" s="1">
        <v>17608.71</v>
      </c>
      <c r="G272" s="1">
        <v>17750.53</v>
      </c>
    </row>
    <row r="273" spans="1:7" x14ac:dyDescent="0.25">
      <c r="A273" t="s">
        <v>860</v>
      </c>
      <c r="B273" t="s">
        <v>262</v>
      </c>
      <c r="C273">
        <v>204</v>
      </c>
      <c r="D273" s="1">
        <v>85889.68</v>
      </c>
      <c r="E273" s="1">
        <v>27718.03</v>
      </c>
      <c r="F273" s="1">
        <v>28969.16</v>
      </c>
      <c r="G273" s="1">
        <v>29202.49</v>
      </c>
    </row>
    <row r="274" spans="1:7" x14ac:dyDescent="0.25">
      <c r="A274" t="s">
        <v>861</v>
      </c>
      <c r="B274" t="s">
        <v>263</v>
      </c>
      <c r="C274">
        <v>468</v>
      </c>
      <c r="D274" s="1">
        <v>197041.03</v>
      </c>
      <c r="E274" s="1">
        <v>63588.42</v>
      </c>
      <c r="F274" s="1">
        <v>66458.66</v>
      </c>
      <c r="G274" s="1">
        <v>66993.95</v>
      </c>
    </row>
    <row r="275" spans="1:7" x14ac:dyDescent="0.25">
      <c r="A275" t="s">
        <v>862</v>
      </c>
      <c r="B275" t="s">
        <v>160</v>
      </c>
      <c r="C275">
        <v>191</v>
      </c>
      <c r="D275" s="1">
        <v>80416.320000000007</v>
      </c>
      <c r="E275" s="1">
        <v>25951.69</v>
      </c>
      <c r="F275" s="1">
        <v>27123.08</v>
      </c>
      <c r="G275" s="1">
        <v>27341.55</v>
      </c>
    </row>
    <row r="276" spans="1:7" x14ac:dyDescent="0.25">
      <c r="A276" t="s">
        <v>863</v>
      </c>
      <c r="B276" t="s">
        <v>264</v>
      </c>
      <c r="C276">
        <v>160</v>
      </c>
      <c r="D276" s="1">
        <v>67364.45</v>
      </c>
      <c r="E276" s="1">
        <v>21739.63</v>
      </c>
      <c r="F276" s="1">
        <v>22720.91</v>
      </c>
      <c r="G276" s="1">
        <v>22903.91</v>
      </c>
    </row>
    <row r="277" spans="1:7" x14ac:dyDescent="0.25">
      <c r="A277" t="s">
        <v>864</v>
      </c>
      <c r="B277" t="s">
        <v>265</v>
      </c>
      <c r="C277">
        <v>654</v>
      </c>
      <c r="D277" s="1">
        <v>275352.2</v>
      </c>
      <c r="E277" s="1">
        <v>88860.74</v>
      </c>
      <c r="F277" s="1">
        <v>92871.71</v>
      </c>
      <c r="G277" s="1">
        <v>93619.75</v>
      </c>
    </row>
    <row r="278" spans="1:7" x14ac:dyDescent="0.25">
      <c r="A278" t="s">
        <v>865</v>
      </c>
      <c r="B278" t="s">
        <v>235</v>
      </c>
      <c r="C278">
        <v>211</v>
      </c>
      <c r="D278" s="1">
        <v>88836.87</v>
      </c>
      <c r="E278" s="1">
        <v>28669.14</v>
      </c>
      <c r="F278" s="1">
        <v>29963.19</v>
      </c>
      <c r="G278" s="1">
        <v>30204.54</v>
      </c>
    </row>
    <row r="279" spans="1:7" x14ac:dyDescent="0.25">
      <c r="A279" t="s">
        <v>866</v>
      </c>
      <c r="B279" t="s">
        <v>266</v>
      </c>
      <c r="C279">
        <v>137</v>
      </c>
      <c r="D279" s="1">
        <v>57680.81</v>
      </c>
      <c r="E279" s="1">
        <v>18614.560000000001</v>
      </c>
      <c r="F279" s="1">
        <v>19454.77</v>
      </c>
      <c r="G279" s="1">
        <v>19611.48</v>
      </c>
    </row>
    <row r="280" spans="1:7" x14ac:dyDescent="0.25">
      <c r="A280" t="s">
        <v>867</v>
      </c>
      <c r="B280" t="s">
        <v>244</v>
      </c>
      <c r="C280">
        <v>204</v>
      </c>
      <c r="D280" s="1">
        <v>85889.68</v>
      </c>
      <c r="E280" s="1">
        <v>27718.03</v>
      </c>
      <c r="F280" s="1">
        <v>28969.16</v>
      </c>
      <c r="G280" s="1">
        <v>29202.49</v>
      </c>
    </row>
    <row r="281" spans="1:7" x14ac:dyDescent="0.25">
      <c r="A281" t="s">
        <v>868</v>
      </c>
      <c r="B281" t="s">
        <v>148</v>
      </c>
      <c r="C281">
        <v>168</v>
      </c>
      <c r="D281" s="1">
        <v>70732.679999999993</v>
      </c>
      <c r="E281" s="1">
        <v>22826.61</v>
      </c>
      <c r="F281" s="1">
        <v>23856.959999999999</v>
      </c>
      <c r="G281" s="1">
        <v>24049.11</v>
      </c>
    </row>
    <row r="282" spans="1:7" x14ac:dyDescent="0.25">
      <c r="A282" t="s">
        <v>869</v>
      </c>
      <c r="B282" t="s">
        <v>267</v>
      </c>
      <c r="C282">
        <v>202</v>
      </c>
      <c r="D282" s="1">
        <v>85047.62</v>
      </c>
      <c r="E282" s="1">
        <v>27446.28</v>
      </c>
      <c r="F282" s="1">
        <v>28685.15</v>
      </c>
      <c r="G282" s="1">
        <v>28916.19</v>
      </c>
    </row>
    <row r="283" spans="1:7" x14ac:dyDescent="0.25">
      <c r="A283" t="s">
        <v>870</v>
      </c>
      <c r="B283" t="s">
        <v>268</v>
      </c>
      <c r="C283">
        <v>333</v>
      </c>
      <c r="D283" s="1">
        <v>140202.26999999999</v>
      </c>
      <c r="E283" s="1">
        <v>45245.61</v>
      </c>
      <c r="F283" s="1">
        <v>47287.89</v>
      </c>
      <c r="G283" s="1">
        <v>47668.77</v>
      </c>
    </row>
    <row r="284" spans="1:7" x14ac:dyDescent="0.25">
      <c r="A284" t="s">
        <v>871</v>
      </c>
      <c r="B284" t="s">
        <v>269</v>
      </c>
      <c r="C284">
        <v>421</v>
      </c>
      <c r="D284" s="1">
        <v>177252.72</v>
      </c>
      <c r="E284" s="1">
        <v>57202.400000000001</v>
      </c>
      <c r="F284" s="1">
        <v>59784.4</v>
      </c>
      <c r="G284" s="1">
        <v>60265.919999999998</v>
      </c>
    </row>
    <row r="285" spans="1:7" x14ac:dyDescent="0.25">
      <c r="A285" t="s">
        <v>872</v>
      </c>
      <c r="B285" t="s">
        <v>270</v>
      </c>
      <c r="C285">
        <v>390</v>
      </c>
      <c r="D285" s="1">
        <v>164200.85999999999</v>
      </c>
      <c r="E285" s="1">
        <v>52990.35</v>
      </c>
      <c r="F285" s="1">
        <v>55382.22</v>
      </c>
      <c r="G285" s="1">
        <v>55828.29</v>
      </c>
    </row>
    <row r="286" spans="1:7" x14ac:dyDescent="0.25">
      <c r="A286" t="s">
        <v>873</v>
      </c>
      <c r="B286" t="s">
        <v>271</v>
      </c>
      <c r="C286">
        <v>317</v>
      </c>
      <c r="D286" s="1">
        <v>133465.82</v>
      </c>
      <c r="E286" s="1">
        <v>43071.64</v>
      </c>
      <c r="F286" s="1">
        <v>45015.8</v>
      </c>
      <c r="G286" s="1">
        <v>45378.38</v>
      </c>
    </row>
    <row r="287" spans="1:7" x14ac:dyDescent="0.25">
      <c r="A287" t="s">
        <v>874</v>
      </c>
      <c r="B287" t="s">
        <v>272</v>
      </c>
      <c r="C287">
        <v>319</v>
      </c>
      <c r="D287" s="1">
        <v>134307.88</v>
      </c>
      <c r="E287" s="1">
        <v>43343.39</v>
      </c>
      <c r="F287" s="1">
        <v>45299.81</v>
      </c>
      <c r="G287" s="1">
        <v>45664.68</v>
      </c>
    </row>
    <row r="288" spans="1:7" x14ac:dyDescent="0.25">
      <c r="A288" t="s">
        <v>875</v>
      </c>
      <c r="B288" t="s">
        <v>273</v>
      </c>
      <c r="C288">
        <v>332</v>
      </c>
      <c r="D288" s="1">
        <v>139781.24</v>
      </c>
      <c r="E288" s="1">
        <v>45109.73</v>
      </c>
      <c r="F288" s="1">
        <v>47145.89</v>
      </c>
      <c r="G288" s="1">
        <v>47525.62</v>
      </c>
    </row>
    <row r="289" spans="1:7" x14ac:dyDescent="0.25">
      <c r="A289" t="s">
        <v>876</v>
      </c>
      <c r="B289" t="s">
        <v>238</v>
      </c>
      <c r="C289">
        <v>234</v>
      </c>
      <c r="D289" s="1">
        <v>98520.51</v>
      </c>
      <c r="E289" s="1">
        <v>31794.21</v>
      </c>
      <c r="F289" s="1">
        <v>33229.33</v>
      </c>
      <c r="G289" s="1">
        <v>33496.97</v>
      </c>
    </row>
    <row r="290" spans="1:7" x14ac:dyDescent="0.25">
      <c r="A290" t="s">
        <v>877</v>
      </c>
      <c r="B290" t="s">
        <v>274</v>
      </c>
      <c r="C290">
        <v>423</v>
      </c>
      <c r="D290" s="1">
        <v>178094.77</v>
      </c>
      <c r="E290" s="1">
        <v>57474.15</v>
      </c>
      <c r="F290" s="1">
        <v>60068.4</v>
      </c>
      <c r="G290" s="1">
        <v>60552.22</v>
      </c>
    </row>
    <row r="291" spans="1:7" x14ac:dyDescent="0.25">
      <c r="A291" t="s">
        <v>878</v>
      </c>
      <c r="B291" t="s">
        <v>275</v>
      </c>
      <c r="C291">
        <v>156</v>
      </c>
      <c r="D291" s="1">
        <v>65680.34</v>
      </c>
      <c r="E291" s="1">
        <v>21196.14</v>
      </c>
      <c r="F291" s="1">
        <v>22152.880000000001</v>
      </c>
      <c r="G291" s="1">
        <v>22331.32</v>
      </c>
    </row>
    <row r="292" spans="1:7" x14ac:dyDescent="0.25">
      <c r="A292" t="s">
        <v>879</v>
      </c>
      <c r="B292" t="s">
        <v>276</v>
      </c>
      <c r="C292">
        <v>112</v>
      </c>
      <c r="D292" s="1">
        <v>47155.12</v>
      </c>
      <c r="E292" s="1">
        <v>15217.74</v>
      </c>
      <c r="F292" s="1">
        <v>15904.64</v>
      </c>
      <c r="G292" s="1">
        <v>16032.74</v>
      </c>
    </row>
    <row r="293" spans="1:7" x14ac:dyDescent="0.25">
      <c r="A293" t="s">
        <v>880</v>
      </c>
      <c r="B293" t="s">
        <v>277</v>
      </c>
      <c r="C293">
        <v>148</v>
      </c>
      <c r="D293" s="1">
        <v>62312.12</v>
      </c>
      <c r="E293" s="1">
        <v>20109.16</v>
      </c>
      <c r="F293" s="1">
        <v>21016.84</v>
      </c>
      <c r="G293" s="1">
        <v>21186.12</v>
      </c>
    </row>
    <row r="294" spans="1:7" x14ac:dyDescent="0.25">
      <c r="A294" t="s">
        <v>881</v>
      </c>
      <c r="B294" t="s">
        <v>199</v>
      </c>
      <c r="C294">
        <v>806</v>
      </c>
      <c r="D294" s="1">
        <v>339348.44</v>
      </c>
      <c r="E294" s="1">
        <v>109513.39</v>
      </c>
      <c r="F294" s="1">
        <v>114456.58</v>
      </c>
      <c r="G294" s="1">
        <v>115378.47</v>
      </c>
    </row>
    <row r="295" spans="1:7" x14ac:dyDescent="0.25">
      <c r="A295" t="s">
        <v>882</v>
      </c>
      <c r="B295" t="s">
        <v>278</v>
      </c>
      <c r="C295">
        <v>221</v>
      </c>
      <c r="D295" s="1">
        <v>93047.15</v>
      </c>
      <c r="E295" s="1">
        <v>30027.86</v>
      </c>
      <c r="F295" s="1">
        <v>31383.26</v>
      </c>
      <c r="G295" s="1">
        <v>31636.03</v>
      </c>
    </row>
    <row r="296" spans="1:7" x14ac:dyDescent="0.25">
      <c r="A296" t="s">
        <v>883</v>
      </c>
      <c r="B296" t="s">
        <v>185</v>
      </c>
      <c r="C296">
        <v>199</v>
      </c>
      <c r="D296" s="1">
        <v>83784.539999999994</v>
      </c>
      <c r="E296" s="1">
        <v>27038.67</v>
      </c>
      <c r="F296" s="1">
        <v>28259.13</v>
      </c>
      <c r="G296" s="1">
        <v>28486.74</v>
      </c>
    </row>
    <row r="297" spans="1:7" x14ac:dyDescent="0.25">
      <c r="A297" t="s">
        <v>884</v>
      </c>
      <c r="B297" t="s">
        <v>279</v>
      </c>
      <c r="C297">
        <v>238</v>
      </c>
      <c r="D297" s="1">
        <v>100204.62</v>
      </c>
      <c r="E297" s="1">
        <v>32337.7</v>
      </c>
      <c r="F297" s="1">
        <v>33797.35</v>
      </c>
      <c r="G297" s="1">
        <v>34069.57</v>
      </c>
    </row>
    <row r="298" spans="1:7" x14ac:dyDescent="0.25">
      <c r="A298" t="s">
        <v>885</v>
      </c>
      <c r="B298" t="s">
        <v>280</v>
      </c>
      <c r="C298">
        <v>177</v>
      </c>
      <c r="D298" s="1">
        <v>74521.929999999993</v>
      </c>
      <c r="E298" s="1">
        <v>24049.47</v>
      </c>
      <c r="F298" s="1">
        <v>25135</v>
      </c>
      <c r="G298" s="1">
        <v>25337.46</v>
      </c>
    </row>
    <row r="299" spans="1:7" x14ac:dyDescent="0.25">
      <c r="A299" t="s">
        <v>886</v>
      </c>
      <c r="B299" t="s">
        <v>213</v>
      </c>
      <c r="C299">
        <v>318</v>
      </c>
      <c r="D299" s="1">
        <v>133886.85</v>
      </c>
      <c r="E299" s="1">
        <v>43207.519999999997</v>
      </c>
      <c r="F299" s="1">
        <v>45157.8</v>
      </c>
      <c r="G299" s="1">
        <v>45521.53</v>
      </c>
    </row>
    <row r="300" spans="1:7" x14ac:dyDescent="0.25">
      <c r="A300" t="s">
        <v>887</v>
      </c>
      <c r="B300" t="s">
        <v>281</v>
      </c>
      <c r="C300">
        <v>331</v>
      </c>
      <c r="D300" s="1">
        <v>139360.21</v>
      </c>
      <c r="E300" s="1">
        <v>44973.86</v>
      </c>
      <c r="F300" s="1">
        <v>47003.88</v>
      </c>
      <c r="G300" s="1">
        <v>47382.47</v>
      </c>
    </row>
    <row r="301" spans="1:7" x14ac:dyDescent="0.25">
      <c r="A301" t="s">
        <v>888</v>
      </c>
      <c r="B301" t="s">
        <v>214</v>
      </c>
      <c r="C301">
        <v>268</v>
      </c>
      <c r="D301" s="1">
        <v>112835.46</v>
      </c>
      <c r="E301" s="1">
        <v>36413.879999999997</v>
      </c>
      <c r="F301" s="1">
        <v>38057.519999999997</v>
      </c>
      <c r="G301" s="1">
        <v>38364.06</v>
      </c>
    </row>
    <row r="302" spans="1:7" x14ac:dyDescent="0.25">
      <c r="A302" t="s">
        <v>889</v>
      </c>
      <c r="B302" t="s">
        <v>217</v>
      </c>
      <c r="C302">
        <v>184</v>
      </c>
      <c r="D302" s="1">
        <v>77469.119999999995</v>
      </c>
      <c r="E302" s="1">
        <v>25000.58</v>
      </c>
      <c r="F302" s="1">
        <v>26129.040000000001</v>
      </c>
      <c r="G302" s="1">
        <v>26339.5</v>
      </c>
    </row>
    <row r="303" spans="1:7" x14ac:dyDescent="0.25">
      <c r="A303" t="s">
        <v>890</v>
      </c>
      <c r="B303" t="s">
        <v>282</v>
      </c>
      <c r="C303">
        <v>257</v>
      </c>
      <c r="D303" s="1">
        <v>108204.15</v>
      </c>
      <c r="E303" s="1">
        <v>34919.279999999999</v>
      </c>
      <c r="F303" s="1">
        <v>36495.46</v>
      </c>
      <c r="G303" s="1">
        <v>36789.410000000003</v>
      </c>
    </row>
    <row r="304" spans="1:7" x14ac:dyDescent="0.25">
      <c r="A304" t="s">
        <v>891</v>
      </c>
      <c r="B304" t="s">
        <v>283</v>
      </c>
      <c r="C304">
        <v>581</v>
      </c>
      <c r="D304" s="1">
        <v>244617.17</v>
      </c>
      <c r="E304" s="1">
        <v>78942.03</v>
      </c>
      <c r="F304" s="1">
        <v>82505.3</v>
      </c>
      <c r="G304" s="1">
        <v>83169.84</v>
      </c>
    </row>
    <row r="305" spans="1:7" x14ac:dyDescent="0.25">
      <c r="A305" t="s">
        <v>892</v>
      </c>
      <c r="B305" t="s">
        <v>284</v>
      </c>
      <c r="C305">
        <v>632</v>
      </c>
      <c r="D305" s="1">
        <v>266089.59000000003</v>
      </c>
      <c r="E305" s="1">
        <v>85871.54</v>
      </c>
      <c r="F305" s="1">
        <v>89747.59</v>
      </c>
      <c r="G305" s="1">
        <v>90470.46</v>
      </c>
    </row>
    <row r="306" spans="1:7" x14ac:dyDescent="0.25">
      <c r="A306" t="s">
        <v>893</v>
      </c>
      <c r="B306" t="s">
        <v>207</v>
      </c>
      <c r="C306">
        <v>355</v>
      </c>
      <c r="D306" s="1">
        <v>149464.88</v>
      </c>
      <c r="E306" s="1">
        <v>48234.81</v>
      </c>
      <c r="F306" s="1">
        <v>50412.01</v>
      </c>
      <c r="G306" s="1">
        <v>50818.06</v>
      </c>
    </row>
    <row r="307" spans="1:7" x14ac:dyDescent="0.25">
      <c r="A307" t="s">
        <v>894</v>
      </c>
      <c r="B307" t="s">
        <v>285</v>
      </c>
      <c r="C307">
        <v>128</v>
      </c>
      <c r="D307" s="1">
        <v>53891.56</v>
      </c>
      <c r="E307" s="1">
        <v>17391.7</v>
      </c>
      <c r="F307" s="1">
        <v>18176.73</v>
      </c>
      <c r="G307" s="1">
        <v>18323.13</v>
      </c>
    </row>
    <row r="308" spans="1:7" x14ac:dyDescent="0.25">
      <c r="A308" t="s">
        <v>895</v>
      </c>
      <c r="B308" t="s">
        <v>286</v>
      </c>
      <c r="C308">
        <v>214</v>
      </c>
      <c r="D308" s="1">
        <v>90099.96</v>
      </c>
      <c r="E308" s="1">
        <v>29076.76</v>
      </c>
      <c r="F308" s="1">
        <v>30389.21</v>
      </c>
      <c r="G308" s="1">
        <v>30633.99</v>
      </c>
    </row>
    <row r="309" spans="1:7" x14ac:dyDescent="0.25">
      <c r="A309" t="s">
        <v>896</v>
      </c>
      <c r="B309" t="s">
        <v>287</v>
      </c>
      <c r="C309">
        <v>343</v>
      </c>
      <c r="D309" s="1">
        <v>144412.54999999999</v>
      </c>
      <c r="E309" s="1">
        <v>46604.33</v>
      </c>
      <c r="F309" s="1">
        <v>48707.95</v>
      </c>
      <c r="G309" s="1">
        <v>49100.27</v>
      </c>
    </row>
    <row r="310" spans="1:7" x14ac:dyDescent="0.25">
      <c r="A310" t="s">
        <v>897</v>
      </c>
      <c r="B310" t="s">
        <v>279</v>
      </c>
      <c r="C310">
        <v>168</v>
      </c>
      <c r="D310" s="1">
        <v>70732.679999999993</v>
      </c>
      <c r="E310" s="1">
        <v>22826.61</v>
      </c>
      <c r="F310" s="1">
        <v>23856.959999999999</v>
      </c>
      <c r="G310" s="1">
        <v>24049.11</v>
      </c>
    </row>
    <row r="311" spans="1:7" x14ac:dyDescent="0.25">
      <c r="A311" t="s">
        <v>898</v>
      </c>
      <c r="B311" t="s">
        <v>146</v>
      </c>
      <c r="C311">
        <v>296</v>
      </c>
      <c r="D311" s="1">
        <v>124624.24</v>
      </c>
      <c r="E311" s="1">
        <v>40218.32</v>
      </c>
      <c r="F311" s="1">
        <v>42033.68</v>
      </c>
      <c r="G311" s="1">
        <v>42372.24</v>
      </c>
    </row>
    <row r="312" spans="1:7" x14ac:dyDescent="0.25">
      <c r="A312" t="s">
        <v>899</v>
      </c>
      <c r="B312" t="s">
        <v>288</v>
      </c>
      <c r="C312">
        <v>539</v>
      </c>
      <c r="D312" s="1">
        <v>226934</v>
      </c>
      <c r="E312" s="1">
        <v>73235.38</v>
      </c>
      <c r="F312" s="1">
        <v>76541.06</v>
      </c>
      <c r="G312" s="1">
        <v>77157.56</v>
      </c>
    </row>
    <row r="313" spans="1:7" x14ac:dyDescent="0.25">
      <c r="A313" t="s">
        <v>900</v>
      </c>
      <c r="B313" t="s">
        <v>289</v>
      </c>
      <c r="C313">
        <v>204</v>
      </c>
      <c r="D313" s="1">
        <v>85889.68</v>
      </c>
      <c r="E313" s="1">
        <v>27718.03</v>
      </c>
      <c r="F313" s="1">
        <v>28969.16</v>
      </c>
      <c r="G313" s="1">
        <v>29202.49</v>
      </c>
    </row>
    <row r="314" spans="1:7" x14ac:dyDescent="0.25">
      <c r="A314" t="s">
        <v>901</v>
      </c>
      <c r="B314" t="s">
        <v>290</v>
      </c>
      <c r="C314">
        <v>130</v>
      </c>
      <c r="D314" s="1">
        <v>54733.62</v>
      </c>
      <c r="E314" s="1">
        <v>17663.45</v>
      </c>
      <c r="F314" s="1">
        <v>18460.740000000002</v>
      </c>
      <c r="G314" s="1">
        <v>18609.43</v>
      </c>
    </row>
    <row r="315" spans="1:7" x14ac:dyDescent="0.25">
      <c r="A315" t="s">
        <v>902</v>
      </c>
      <c r="B315" t="s">
        <v>291</v>
      </c>
      <c r="C315">
        <v>178</v>
      </c>
      <c r="D315" s="1">
        <v>74942.95</v>
      </c>
      <c r="E315" s="1">
        <v>24185.34</v>
      </c>
      <c r="F315" s="1">
        <v>25277.01</v>
      </c>
      <c r="G315" s="1">
        <v>25480.6</v>
      </c>
    </row>
    <row r="316" spans="1:7" x14ac:dyDescent="0.25">
      <c r="A316" t="s">
        <v>903</v>
      </c>
      <c r="B316" t="s">
        <v>228</v>
      </c>
      <c r="C316">
        <v>157</v>
      </c>
      <c r="D316" s="1">
        <v>64072.83</v>
      </c>
      <c r="E316" s="1">
        <v>20677.37</v>
      </c>
      <c r="F316" s="1">
        <v>21610.7</v>
      </c>
      <c r="G316" s="1">
        <v>21784.76</v>
      </c>
    </row>
    <row r="317" spans="1:7" x14ac:dyDescent="0.25">
      <c r="A317" t="s">
        <v>904</v>
      </c>
      <c r="B317" t="s">
        <v>145</v>
      </c>
      <c r="C317">
        <v>111</v>
      </c>
      <c r="D317" s="1">
        <v>46734.09</v>
      </c>
      <c r="E317" s="1">
        <v>15081.87</v>
      </c>
      <c r="F317" s="1">
        <v>15762.63</v>
      </c>
      <c r="G317" s="1">
        <v>15889.59</v>
      </c>
    </row>
    <row r="318" spans="1:7" x14ac:dyDescent="0.25">
      <c r="A318" t="s">
        <v>905</v>
      </c>
      <c r="B318" t="s">
        <v>292</v>
      </c>
      <c r="C318">
        <v>476</v>
      </c>
      <c r="D318" s="1">
        <v>200409.25</v>
      </c>
      <c r="E318" s="1">
        <v>64675.4</v>
      </c>
      <c r="F318" s="1">
        <v>67594.710000000006</v>
      </c>
      <c r="G318" s="1">
        <v>68139.14</v>
      </c>
    </row>
    <row r="319" spans="1:7" x14ac:dyDescent="0.25">
      <c r="A319" t="s">
        <v>906</v>
      </c>
      <c r="B319" t="s">
        <v>293</v>
      </c>
      <c r="C319">
        <v>170</v>
      </c>
      <c r="D319" s="1">
        <v>71574.73</v>
      </c>
      <c r="E319" s="1">
        <v>23098.36</v>
      </c>
      <c r="F319" s="1">
        <v>24140.959999999999</v>
      </c>
      <c r="G319" s="1">
        <v>24335.41</v>
      </c>
    </row>
    <row r="320" spans="1:7" x14ac:dyDescent="0.25">
      <c r="A320" t="s">
        <v>907</v>
      </c>
      <c r="B320" t="s">
        <v>228</v>
      </c>
      <c r="C320">
        <v>224</v>
      </c>
      <c r="D320" s="1">
        <v>94310.24</v>
      </c>
      <c r="E320" s="1">
        <v>30435.48</v>
      </c>
      <c r="F320" s="1">
        <v>31809.279999999999</v>
      </c>
      <c r="G320" s="1">
        <v>32065.48</v>
      </c>
    </row>
    <row r="321" spans="1:7" x14ac:dyDescent="0.25">
      <c r="A321" t="s">
        <v>908</v>
      </c>
      <c r="B321" t="s">
        <v>294</v>
      </c>
      <c r="C321">
        <v>233</v>
      </c>
      <c r="D321" s="1">
        <v>98099.49</v>
      </c>
      <c r="E321" s="1">
        <v>31658.34</v>
      </c>
      <c r="F321" s="1">
        <v>33087.32</v>
      </c>
      <c r="G321" s="1">
        <v>33353.83</v>
      </c>
    </row>
    <row r="322" spans="1:7" x14ac:dyDescent="0.25">
      <c r="A322" t="s">
        <v>909</v>
      </c>
      <c r="B322" t="s">
        <v>295</v>
      </c>
      <c r="C322">
        <v>475</v>
      </c>
      <c r="D322" s="1">
        <v>199988.22</v>
      </c>
      <c r="E322" s="1">
        <v>64539.53</v>
      </c>
      <c r="F322" s="1">
        <v>67452.7</v>
      </c>
      <c r="G322" s="1">
        <v>67995.990000000005</v>
      </c>
    </row>
    <row r="323" spans="1:7" x14ac:dyDescent="0.25">
      <c r="A323" t="s">
        <v>910</v>
      </c>
      <c r="B323" t="s">
        <v>296</v>
      </c>
      <c r="C323">
        <v>439</v>
      </c>
      <c r="D323" s="1">
        <v>184831.22</v>
      </c>
      <c r="E323" s="1">
        <v>59648.11</v>
      </c>
      <c r="F323" s="1">
        <v>62340.5</v>
      </c>
      <c r="G323" s="1">
        <v>62842.61</v>
      </c>
    </row>
    <row r="324" spans="1:7" x14ac:dyDescent="0.25">
      <c r="A324" t="s">
        <v>911</v>
      </c>
      <c r="B324" t="s">
        <v>235</v>
      </c>
      <c r="C324">
        <v>159</v>
      </c>
      <c r="D324" s="1">
        <v>66943.429999999993</v>
      </c>
      <c r="E324" s="1">
        <v>21603.759999999998</v>
      </c>
      <c r="F324" s="1">
        <v>22578.9</v>
      </c>
      <c r="G324" s="1">
        <v>22760.77</v>
      </c>
    </row>
    <row r="325" spans="1:7" x14ac:dyDescent="0.25">
      <c r="A325" t="s">
        <v>912</v>
      </c>
      <c r="B325" t="s">
        <v>188</v>
      </c>
      <c r="C325">
        <v>265</v>
      </c>
      <c r="D325" s="1">
        <v>111572.38</v>
      </c>
      <c r="E325" s="1">
        <v>36006.26</v>
      </c>
      <c r="F325" s="1">
        <v>37631.51</v>
      </c>
      <c r="G325" s="1">
        <v>37934.61</v>
      </c>
    </row>
    <row r="326" spans="1:7" x14ac:dyDescent="0.25">
      <c r="A326" t="s">
        <v>913</v>
      </c>
      <c r="B326" t="s">
        <v>228</v>
      </c>
      <c r="C326">
        <v>161</v>
      </c>
      <c r="D326" s="1">
        <v>67785.48</v>
      </c>
      <c r="E326" s="1">
        <v>21875.5</v>
      </c>
      <c r="F326" s="1">
        <v>22862.92</v>
      </c>
      <c r="G326" s="1">
        <v>23047.06</v>
      </c>
    </row>
    <row r="327" spans="1:7" x14ac:dyDescent="0.25">
      <c r="A327" t="s">
        <v>914</v>
      </c>
      <c r="B327" t="s">
        <v>297</v>
      </c>
      <c r="C327">
        <v>54</v>
      </c>
      <c r="D327" s="1">
        <v>22735.5</v>
      </c>
      <c r="E327" s="1">
        <v>7337.12</v>
      </c>
      <c r="F327" s="1">
        <v>7668.31</v>
      </c>
      <c r="G327" s="1">
        <v>7730.07</v>
      </c>
    </row>
    <row r="328" spans="1:7" x14ac:dyDescent="0.25">
      <c r="A328" t="s">
        <v>915</v>
      </c>
      <c r="B328" t="s">
        <v>230</v>
      </c>
      <c r="C328">
        <v>434</v>
      </c>
      <c r="D328" s="1">
        <v>182726.08</v>
      </c>
      <c r="E328" s="1">
        <v>58968.75</v>
      </c>
      <c r="F328" s="1">
        <v>61630.46</v>
      </c>
      <c r="G328" s="1">
        <v>62126.87</v>
      </c>
    </row>
    <row r="329" spans="1:7" x14ac:dyDescent="0.25">
      <c r="A329" t="s">
        <v>916</v>
      </c>
      <c r="B329" t="s">
        <v>235</v>
      </c>
      <c r="C329">
        <v>136</v>
      </c>
      <c r="D329" s="1">
        <v>57259.79</v>
      </c>
      <c r="E329" s="1">
        <v>18478.689999999999</v>
      </c>
      <c r="F329" s="1">
        <v>19312.77</v>
      </c>
      <c r="G329" s="1">
        <v>19468.330000000002</v>
      </c>
    </row>
    <row r="330" spans="1:7" x14ac:dyDescent="0.25">
      <c r="A330" t="s">
        <v>917</v>
      </c>
      <c r="B330" t="s">
        <v>279</v>
      </c>
      <c r="C330">
        <v>216</v>
      </c>
      <c r="D330" s="1">
        <v>90942.01</v>
      </c>
      <c r="E330" s="1">
        <v>29348.5</v>
      </c>
      <c r="F330" s="1">
        <v>30673.23</v>
      </c>
      <c r="G330" s="1">
        <v>30920.28</v>
      </c>
    </row>
    <row r="331" spans="1:7" x14ac:dyDescent="0.25">
      <c r="A331" t="s">
        <v>918</v>
      </c>
      <c r="B331" t="s">
        <v>240</v>
      </c>
      <c r="C331">
        <v>313</v>
      </c>
      <c r="D331" s="1">
        <v>131781.71</v>
      </c>
      <c r="E331" s="1">
        <v>42528.15</v>
      </c>
      <c r="F331" s="1">
        <v>44447.78</v>
      </c>
      <c r="G331" s="1">
        <v>44805.78</v>
      </c>
    </row>
    <row r="332" spans="1:7" x14ac:dyDescent="0.25">
      <c r="A332" t="s">
        <v>919</v>
      </c>
      <c r="B332" t="s">
        <v>220</v>
      </c>
      <c r="C332">
        <v>504</v>
      </c>
      <c r="D332" s="1">
        <v>212198.03</v>
      </c>
      <c r="E332" s="1">
        <v>68479.83</v>
      </c>
      <c r="F332" s="1">
        <v>71570.87</v>
      </c>
      <c r="G332" s="1">
        <v>72147.33</v>
      </c>
    </row>
    <row r="333" spans="1:7" x14ac:dyDescent="0.25">
      <c r="A333" t="s">
        <v>920</v>
      </c>
      <c r="B333" t="s">
        <v>298</v>
      </c>
      <c r="C333">
        <v>293</v>
      </c>
      <c r="D333" s="1">
        <v>123361.16</v>
      </c>
      <c r="E333" s="1">
        <v>39810.699999999997</v>
      </c>
      <c r="F333" s="1">
        <v>41607.67</v>
      </c>
      <c r="G333" s="1">
        <v>41942.79</v>
      </c>
    </row>
    <row r="334" spans="1:7" x14ac:dyDescent="0.25">
      <c r="A334" t="s">
        <v>921</v>
      </c>
      <c r="B334" t="s">
        <v>223</v>
      </c>
      <c r="C334">
        <v>184</v>
      </c>
      <c r="D334" s="1">
        <v>77469.119999999995</v>
      </c>
      <c r="E334" s="1">
        <v>25000.58</v>
      </c>
      <c r="F334" s="1">
        <v>26129.040000000001</v>
      </c>
      <c r="G334" s="1">
        <v>26339.5</v>
      </c>
    </row>
    <row r="335" spans="1:7" x14ac:dyDescent="0.25">
      <c r="A335" t="s">
        <v>922</v>
      </c>
      <c r="B335" t="s">
        <v>299</v>
      </c>
      <c r="C335">
        <v>368</v>
      </c>
      <c r="D335" s="1">
        <v>154938.23999999999</v>
      </c>
      <c r="E335" s="1">
        <v>50001.15</v>
      </c>
      <c r="F335" s="1">
        <v>52258.09</v>
      </c>
      <c r="G335" s="1">
        <v>52679</v>
      </c>
    </row>
    <row r="336" spans="1:7" x14ac:dyDescent="0.25">
      <c r="A336" t="s">
        <v>923</v>
      </c>
      <c r="B336" t="s">
        <v>240</v>
      </c>
      <c r="C336">
        <v>191</v>
      </c>
      <c r="D336" s="1">
        <v>80416.320000000007</v>
      </c>
      <c r="E336" s="1">
        <v>25951.69</v>
      </c>
      <c r="F336" s="1">
        <v>27123.08</v>
      </c>
      <c r="G336" s="1">
        <v>27341.55</v>
      </c>
    </row>
    <row r="337" spans="1:7" x14ac:dyDescent="0.25">
      <c r="A337" t="s">
        <v>924</v>
      </c>
      <c r="B337" t="s">
        <v>185</v>
      </c>
      <c r="C337">
        <v>311</v>
      </c>
      <c r="D337" s="1">
        <v>130939.66</v>
      </c>
      <c r="E337" s="1">
        <v>42256.41</v>
      </c>
      <c r="F337" s="1">
        <v>44163.77</v>
      </c>
      <c r="G337" s="1">
        <v>44519.48</v>
      </c>
    </row>
    <row r="338" spans="1:7" x14ac:dyDescent="0.25">
      <c r="A338" t="s">
        <v>925</v>
      </c>
      <c r="B338" t="s">
        <v>300</v>
      </c>
      <c r="C338">
        <v>250</v>
      </c>
      <c r="D338" s="1">
        <v>105256.96000000001</v>
      </c>
      <c r="E338" s="1">
        <v>33968.17</v>
      </c>
      <c r="F338" s="1">
        <v>35501.42</v>
      </c>
      <c r="G338" s="1">
        <v>35787.370000000003</v>
      </c>
    </row>
    <row r="339" spans="1:7" x14ac:dyDescent="0.25">
      <c r="A339" t="s">
        <v>926</v>
      </c>
      <c r="B339" t="s">
        <v>301</v>
      </c>
      <c r="C339">
        <v>354</v>
      </c>
      <c r="D339" s="1">
        <v>149043.85</v>
      </c>
      <c r="E339" s="1">
        <v>48098.93</v>
      </c>
      <c r="F339" s="1">
        <v>50270.01</v>
      </c>
      <c r="G339" s="1">
        <v>50674.91</v>
      </c>
    </row>
    <row r="340" spans="1:7" x14ac:dyDescent="0.25">
      <c r="A340" t="s">
        <v>927</v>
      </c>
      <c r="B340" t="s">
        <v>293</v>
      </c>
      <c r="C340">
        <v>102</v>
      </c>
      <c r="D340" s="1">
        <v>42944.84</v>
      </c>
      <c r="E340" s="1">
        <v>13859.01</v>
      </c>
      <c r="F340" s="1">
        <v>14484.58</v>
      </c>
      <c r="G340" s="1">
        <v>14601.25</v>
      </c>
    </row>
    <row r="341" spans="1:7" x14ac:dyDescent="0.25">
      <c r="A341" t="s">
        <v>928</v>
      </c>
      <c r="B341" t="s">
        <v>302</v>
      </c>
      <c r="C341">
        <v>143</v>
      </c>
      <c r="D341" s="1">
        <v>60206.98</v>
      </c>
      <c r="E341" s="1">
        <v>19429.8</v>
      </c>
      <c r="F341" s="1">
        <v>20306.810000000001</v>
      </c>
      <c r="G341" s="1">
        <v>20470.37</v>
      </c>
    </row>
    <row r="342" spans="1:7" x14ac:dyDescent="0.25">
      <c r="A342" t="s">
        <v>929</v>
      </c>
      <c r="B342" t="s">
        <v>303</v>
      </c>
      <c r="C342">
        <v>337</v>
      </c>
      <c r="D342" s="1">
        <v>141886.38</v>
      </c>
      <c r="E342" s="1">
        <v>45789.1</v>
      </c>
      <c r="F342" s="1">
        <v>47855.91</v>
      </c>
      <c r="G342" s="1">
        <v>48241.37</v>
      </c>
    </row>
    <row r="343" spans="1:7" x14ac:dyDescent="0.25">
      <c r="A343" t="s">
        <v>930</v>
      </c>
      <c r="B343" t="s">
        <v>304</v>
      </c>
      <c r="C343">
        <v>275</v>
      </c>
      <c r="D343" s="1">
        <v>115782.65</v>
      </c>
      <c r="E343" s="1">
        <v>37364.99</v>
      </c>
      <c r="F343" s="1">
        <v>39051.56</v>
      </c>
      <c r="G343" s="1">
        <v>39366.1</v>
      </c>
    </row>
    <row r="344" spans="1:7" x14ac:dyDescent="0.25">
      <c r="A344" t="s">
        <v>931</v>
      </c>
      <c r="B344" t="s">
        <v>292</v>
      </c>
      <c r="C344">
        <v>125</v>
      </c>
      <c r="D344" s="1">
        <v>52628.480000000003</v>
      </c>
      <c r="E344" s="1">
        <v>16984.09</v>
      </c>
      <c r="F344" s="1">
        <v>17750.71</v>
      </c>
      <c r="G344" s="1">
        <v>17893.68</v>
      </c>
    </row>
    <row r="345" spans="1:7" x14ac:dyDescent="0.25">
      <c r="A345" t="s">
        <v>932</v>
      </c>
      <c r="B345" t="s">
        <v>187</v>
      </c>
      <c r="C345">
        <v>340</v>
      </c>
      <c r="D345" s="1">
        <v>143149.46</v>
      </c>
      <c r="E345" s="1">
        <v>46196.71</v>
      </c>
      <c r="F345" s="1">
        <v>48281.93</v>
      </c>
      <c r="G345" s="1">
        <v>48670.82</v>
      </c>
    </row>
    <row r="346" spans="1:7" x14ac:dyDescent="0.25">
      <c r="A346" t="s">
        <v>933</v>
      </c>
      <c r="B346" t="s">
        <v>187</v>
      </c>
      <c r="C346">
        <v>71</v>
      </c>
      <c r="D346" s="1">
        <v>29892.98</v>
      </c>
      <c r="E346" s="1">
        <v>9646.9599999999991</v>
      </c>
      <c r="F346" s="1">
        <v>10082.41</v>
      </c>
      <c r="G346" s="1">
        <v>10163.61</v>
      </c>
    </row>
    <row r="347" spans="1:7" x14ac:dyDescent="0.25">
      <c r="A347" t="s">
        <v>934</v>
      </c>
      <c r="B347" t="s">
        <v>305</v>
      </c>
      <c r="C347">
        <v>220</v>
      </c>
      <c r="D347" s="1">
        <v>92626.12</v>
      </c>
      <c r="E347" s="1">
        <v>29891.99</v>
      </c>
      <c r="F347" s="1">
        <v>31241.25</v>
      </c>
      <c r="G347" s="1">
        <v>31492.880000000001</v>
      </c>
    </row>
    <row r="348" spans="1:7" x14ac:dyDescent="0.25">
      <c r="A348" t="s">
        <v>935</v>
      </c>
      <c r="B348" t="s">
        <v>306</v>
      </c>
      <c r="C348">
        <v>317</v>
      </c>
      <c r="D348" s="1">
        <v>133465.82</v>
      </c>
      <c r="E348" s="1">
        <v>43071.64</v>
      </c>
      <c r="F348" s="1">
        <v>45015.8</v>
      </c>
      <c r="G348" s="1">
        <v>45378.38</v>
      </c>
    </row>
    <row r="349" spans="1:7" x14ac:dyDescent="0.25">
      <c r="A349" t="s">
        <v>936</v>
      </c>
      <c r="B349" t="s">
        <v>198</v>
      </c>
      <c r="C349">
        <v>84</v>
      </c>
      <c r="D349" s="1">
        <v>35366.339999999997</v>
      </c>
      <c r="E349" s="1">
        <v>11413.31</v>
      </c>
      <c r="F349" s="1">
        <v>11928.47</v>
      </c>
      <c r="G349" s="1">
        <v>12024.56</v>
      </c>
    </row>
    <row r="350" spans="1:7" x14ac:dyDescent="0.25">
      <c r="A350" t="s">
        <v>937</v>
      </c>
      <c r="B350" t="s">
        <v>307</v>
      </c>
      <c r="C350">
        <v>192</v>
      </c>
      <c r="D350" s="1">
        <v>80837.34</v>
      </c>
      <c r="E350" s="1">
        <v>26087.56</v>
      </c>
      <c r="F350" s="1">
        <v>27265.08</v>
      </c>
      <c r="G350" s="1">
        <v>27484.7</v>
      </c>
    </row>
    <row r="351" spans="1:7" x14ac:dyDescent="0.25">
      <c r="A351" t="s">
        <v>938</v>
      </c>
      <c r="B351" t="s">
        <v>308</v>
      </c>
      <c r="C351">
        <v>422</v>
      </c>
      <c r="D351" s="1">
        <v>177673.75</v>
      </c>
      <c r="E351" s="1">
        <v>57338.28</v>
      </c>
      <c r="F351" s="1">
        <v>59926.400000000001</v>
      </c>
      <c r="G351" s="1">
        <v>60409.07</v>
      </c>
    </row>
    <row r="352" spans="1:7" x14ac:dyDescent="0.25">
      <c r="A352" t="s">
        <v>939</v>
      </c>
      <c r="B352" t="s">
        <v>204</v>
      </c>
      <c r="C352">
        <v>185</v>
      </c>
      <c r="D352" s="1">
        <v>77890.149999999994</v>
      </c>
      <c r="E352" s="1">
        <v>25136.45</v>
      </c>
      <c r="F352" s="1">
        <v>26271.05</v>
      </c>
      <c r="G352" s="1">
        <v>26482.65</v>
      </c>
    </row>
    <row r="353" spans="1:7" x14ac:dyDescent="0.25">
      <c r="A353" t="s">
        <v>940</v>
      </c>
      <c r="B353" t="s">
        <v>207</v>
      </c>
      <c r="C353">
        <v>88</v>
      </c>
      <c r="D353" s="1">
        <v>37050.449999999997</v>
      </c>
      <c r="E353" s="1">
        <v>11956.8</v>
      </c>
      <c r="F353" s="1">
        <v>12496.5</v>
      </c>
      <c r="G353" s="1">
        <v>12597.15</v>
      </c>
    </row>
    <row r="354" spans="1:7" x14ac:dyDescent="0.25">
      <c r="A354" t="s">
        <v>941</v>
      </c>
      <c r="B354" t="s">
        <v>277</v>
      </c>
      <c r="C354">
        <v>468</v>
      </c>
      <c r="D354" s="1">
        <v>197041.03</v>
      </c>
      <c r="E354" s="1">
        <v>63588.42</v>
      </c>
      <c r="F354" s="1">
        <v>66458.66</v>
      </c>
      <c r="G354" s="1">
        <v>66993.95</v>
      </c>
    </row>
    <row r="355" spans="1:7" x14ac:dyDescent="0.25">
      <c r="A355" t="s">
        <v>942</v>
      </c>
      <c r="B355" t="s">
        <v>309</v>
      </c>
      <c r="C355">
        <v>245</v>
      </c>
      <c r="D355" s="1">
        <v>103151.82</v>
      </c>
      <c r="E355" s="1">
        <v>33288.81</v>
      </c>
      <c r="F355" s="1">
        <v>34791.39</v>
      </c>
      <c r="G355" s="1">
        <v>35071.620000000003</v>
      </c>
    </row>
    <row r="356" spans="1:7" x14ac:dyDescent="0.25">
      <c r="A356" t="s">
        <v>943</v>
      </c>
      <c r="B356" t="s">
        <v>212</v>
      </c>
      <c r="C356">
        <v>224</v>
      </c>
      <c r="D356" s="1">
        <v>94310.24</v>
      </c>
      <c r="E356" s="1">
        <v>30435.48</v>
      </c>
      <c r="F356" s="1">
        <v>31809.279999999999</v>
      </c>
      <c r="G356" s="1">
        <v>32065.48</v>
      </c>
    </row>
    <row r="357" spans="1:7" x14ac:dyDescent="0.25">
      <c r="A357" t="s">
        <v>944</v>
      </c>
      <c r="B357" t="s">
        <v>130</v>
      </c>
      <c r="C357">
        <v>155</v>
      </c>
      <c r="D357" s="1">
        <v>65259.31</v>
      </c>
      <c r="E357" s="1">
        <v>21060.27</v>
      </c>
      <c r="F357" s="1">
        <v>22010.87</v>
      </c>
      <c r="G357" s="1">
        <v>22188.17</v>
      </c>
    </row>
    <row r="358" spans="1:7" x14ac:dyDescent="0.25">
      <c r="A358" t="s">
        <v>945</v>
      </c>
      <c r="B358" t="s">
        <v>146</v>
      </c>
      <c r="C358">
        <v>255</v>
      </c>
      <c r="D358" s="1">
        <v>107362.1</v>
      </c>
      <c r="E358" s="1">
        <v>34647.53</v>
      </c>
      <c r="F358" s="1">
        <v>36211.46</v>
      </c>
      <c r="G358" s="1">
        <v>36503.11</v>
      </c>
    </row>
    <row r="359" spans="1:7" x14ac:dyDescent="0.25">
      <c r="A359" t="s">
        <v>946</v>
      </c>
      <c r="B359" t="s">
        <v>310</v>
      </c>
      <c r="C359">
        <v>494</v>
      </c>
      <c r="D359" s="1">
        <v>207987.75</v>
      </c>
      <c r="E359" s="1">
        <v>67121.11</v>
      </c>
      <c r="F359" s="1">
        <v>70150.81</v>
      </c>
      <c r="G359" s="1">
        <v>70715.83</v>
      </c>
    </row>
    <row r="360" spans="1:7" x14ac:dyDescent="0.25">
      <c r="A360" t="s">
        <v>947</v>
      </c>
      <c r="B360" t="s">
        <v>311</v>
      </c>
      <c r="C360">
        <v>62</v>
      </c>
      <c r="D360" s="1">
        <v>20466.099999999999</v>
      </c>
      <c r="E360" s="1">
        <v>6604.75</v>
      </c>
      <c r="F360" s="1">
        <v>6902.88</v>
      </c>
      <c r="G360" s="1">
        <v>6958.47</v>
      </c>
    </row>
    <row r="361" spans="1:7" x14ac:dyDescent="0.25">
      <c r="A361" t="s">
        <v>948</v>
      </c>
      <c r="B361" t="s">
        <v>312</v>
      </c>
      <c r="C361">
        <v>132</v>
      </c>
      <c r="D361" s="1">
        <v>55575.67</v>
      </c>
      <c r="E361" s="1">
        <v>17935.2</v>
      </c>
      <c r="F361" s="1">
        <v>18744.740000000002</v>
      </c>
      <c r="G361" s="1">
        <v>18895.73</v>
      </c>
    </row>
    <row r="362" spans="1:7" x14ac:dyDescent="0.25">
      <c r="A362" t="s">
        <v>949</v>
      </c>
      <c r="B362" t="s">
        <v>313</v>
      </c>
      <c r="C362">
        <v>145</v>
      </c>
      <c r="D362" s="1">
        <v>61049.04</v>
      </c>
      <c r="E362" s="1">
        <v>19701.54</v>
      </c>
      <c r="F362" s="1">
        <v>20590.830000000002</v>
      </c>
      <c r="G362" s="1">
        <v>20756.669999999998</v>
      </c>
    </row>
    <row r="363" spans="1:7" x14ac:dyDescent="0.25">
      <c r="A363" t="s">
        <v>950</v>
      </c>
      <c r="B363" t="s">
        <v>314</v>
      </c>
      <c r="C363">
        <v>173</v>
      </c>
      <c r="D363" s="1">
        <v>72837.820000000007</v>
      </c>
      <c r="E363" s="1">
        <v>23505.98</v>
      </c>
      <c r="F363" s="1">
        <v>24566.98</v>
      </c>
      <c r="G363" s="1">
        <v>24764.86</v>
      </c>
    </row>
    <row r="364" spans="1:7" x14ac:dyDescent="0.25">
      <c r="A364" t="s">
        <v>951</v>
      </c>
      <c r="B364" t="s">
        <v>235</v>
      </c>
      <c r="C364">
        <v>336</v>
      </c>
      <c r="D364" s="1">
        <v>141465.35</v>
      </c>
      <c r="E364" s="1">
        <v>45653.22</v>
      </c>
      <c r="F364" s="1">
        <v>47713.91</v>
      </c>
      <c r="G364" s="1">
        <v>48098.22</v>
      </c>
    </row>
    <row r="365" spans="1:7" x14ac:dyDescent="0.25">
      <c r="A365" t="s">
        <v>952</v>
      </c>
      <c r="B365" t="s">
        <v>235</v>
      </c>
      <c r="C365">
        <v>335</v>
      </c>
      <c r="D365" s="1">
        <v>141044.32</v>
      </c>
      <c r="E365" s="1">
        <v>45517.35</v>
      </c>
      <c r="F365" s="1">
        <v>47571.9</v>
      </c>
      <c r="G365" s="1">
        <v>47955.07</v>
      </c>
    </row>
    <row r="366" spans="1:7" x14ac:dyDescent="0.25">
      <c r="A366" t="s">
        <v>953</v>
      </c>
      <c r="B366" t="s">
        <v>235</v>
      </c>
      <c r="C366">
        <v>190</v>
      </c>
      <c r="D366" s="1">
        <v>79995.289999999994</v>
      </c>
      <c r="E366" s="1">
        <v>25815.81</v>
      </c>
      <c r="F366" s="1">
        <v>26981.08</v>
      </c>
      <c r="G366" s="1">
        <v>27198.400000000001</v>
      </c>
    </row>
    <row r="367" spans="1:7" x14ac:dyDescent="0.25">
      <c r="A367" t="s">
        <v>954</v>
      </c>
      <c r="B367" t="s">
        <v>235</v>
      </c>
      <c r="C367">
        <v>99</v>
      </c>
      <c r="D367" s="1">
        <v>39946.559999999998</v>
      </c>
      <c r="E367" s="1">
        <v>12891.42</v>
      </c>
      <c r="F367" s="1">
        <v>13473.31</v>
      </c>
      <c r="G367" s="1">
        <v>13581.83</v>
      </c>
    </row>
    <row r="368" spans="1:7" x14ac:dyDescent="0.25">
      <c r="A368" t="s">
        <v>955</v>
      </c>
      <c r="B368" t="s">
        <v>315</v>
      </c>
      <c r="C368">
        <v>185</v>
      </c>
      <c r="D368" s="1">
        <v>77890.149999999994</v>
      </c>
      <c r="E368" s="1">
        <v>25136.45</v>
      </c>
      <c r="F368" s="1">
        <v>26271.05</v>
      </c>
      <c r="G368" s="1">
        <v>26482.65</v>
      </c>
    </row>
    <row r="369" spans="1:7" x14ac:dyDescent="0.25">
      <c r="A369" t="s">
        <v>956</v>
      </c>
      <c r="B369" t="s">
        <v>316</v>
      </c>
      <c r="C369">
        <v>250</v>
      </c>
      <c r="D369" s="1">
        <v>105256.96000000001</v>
      </c>
      <c r="E369" s="1">
        <v>33968.17</v>
      </c>
      <c r="F369" s="1">
        <v>35501.42</v>
      </c>
      <c r="G369" s="1">
        <v>35787.370000000003</v>
      </c>
    </row>
    <row r="370" spans="1:7" x14ac:dyDescent="0.25">
      <c r="A370" t="s">
        <v>957</v>
      </c>
      <c r="B370" t="s">
        <v>317</v>
      </c>
      <c r="C370">
        <v>569</v>
      </c>
      <c r="D370" s="1">
        <v>239564.84</v>
      </c>
      <c r="E370" s="1">
        <v>77311.56</v>
      </c>
      <c r="F370" s="1">
        <v>80801.23</v>
      </c>
      <c r="G370" s="1">
        <v>81452.05</v>
      </c>
    </row>
    <row r="371" spans="1:7" x14ac:dyDescent="0.25">
      <c r="A371" t="s">
        <v>958</v>
      </c>
      <c r="B371" t="s">
        <v>318</v>
      </c>
      <c r="C371">
        <v>275</v>
      </c>
      <c r="D371" s="1">
        <v>115782.65</v>
      </c>
      <c r="E371" s="1">
        <v>37364.99</v>
      </c>
      <c r="F371" s="1">
        <v>39051.56</v>
      </c>
      <c r="G371" s="1">
        <v>39366.1</v>
      </c>
    </row>
    <row r="372" spans="1:7" x14ac:dyDescent="0.25">
      <c r="A372" t="s">
        <v>959</v>
      </c>
      <c r="B372" t="s">
        <v>238</v>
      </c>
      <c r="C372">
        <v>383</v>
      </c>
      <c r="D372" s="1">
        <v>161253.66</v>
      </c>
      <c r="E372" s="1">
        <v>52039.24</v>
      </c>
      <c r="F372" s="1">
        <v>54388.18</v>
      </c>
      <c r="G372" s="1">
        <v>54826.239999999998</v>
      </c>
    </row>
    <row r="373" spans="1:7" x14ac:dyDescent="0.25">
      <c r="A373" t="s">
        <v>960</v>
      </c>
      <c r="B373" t="s">
        <v>319</v>
      </c>
      <c r="C373">
        <v>258</v>
      </c>
      <c r="D373" s="1">
        <v>108625.18</v>
      </c>
      <c r="E373" s="1">
        <v>35055.15</v>
      </c>
      <c r="F373" s="1">
        <v>36637.47</v>
      </c>
      <c r="G373" s="1">
        <v>36932.559999999998</v>
      </c>
    </row>
    <row r="374" spans="1:7" x14ac:dyDescent="0.25">
      <c r="A374" t="s">
        <v>961</v>
      </c>
      <c r="B374" t="s">
        <v>239</v>
      </c>
      <c r="C374">
        <v>130</v>
      </c>
      <c r="D374" s="1">
        <v>54733.62</v>
      </c>
      <c r="E374" s="1">
        <v>17663.45</v>
      </c>
      <c r="F374" s="1">
        <v>18460.740000000002</v>
      </c>
      <c r="G374" s="1">
        <v>18609.43</v>
      </c>
    </row>
    <row r="375" spans="1:7" x14ac:dyDescent="0.25">
      <c r="A375" t="s">
        <v>962</v>
      </c>
      <c r="B375" t="s">
        <v>320</v>
      </c>
      <c r="C375">
        <v>763</v>
      </c>
      <c r="D375" s="1">
        <v>321244.24</v>
      </c>
      <c r="E375" s="1">
        <v>103670.86</v>
      </c>
      <c r="F375" s="1">
        <v>108350.34</v>
      </c>
      <c r="G375" s="1">
        <v>109223.03999999999</v>
      </c>
    </row>
    <row r="376" spans="1:7" x14ac:dyDescent="0.25">
      <c r="A376" t="s">
        <v>963</v>
      </c>
      <c r="B376" t="s">
        <v>297</v>
      </c>
      <c r="C376">
        <v>105</v>
      </c>
      <c r="D376" s="1">
        <v>44207.92</v>
      </c>
      <c r="E376" s="1">
        <v>14266.63</v>
      </c>
      <c r="F376" s="1">
        <v>14910.6</v>
      </c>
      <c r="G376" s="1">
        <v>15030.69</v>
      </c>
    </row>
    <row r="377" spans="1:7" x14ac:dyDescent="0.25">
      <c r="A377" t="s">
        <v>964</v>
      </c>
      <c r="B377" t="s">
        <v>321</v>
      </c>
      <c r="C377">
        <v>484</v>
      </c>
      <c r="D377" s="1">
        <v>203777.47</v>
      </c>
      <c r="E377" s="1">
        <v>65762.38</v>
      </c>
      <c r="F377" s="1">
        <v>68730.75</v>
      </c>
      <c r="G377" s="1">
        <v>69284.34</v>
      </c>
    </row>
    <row r="378" spans="1:7" x14ac:dyDescent="0.25">
      <c r="A378" t="s">
        <v>965</v>
      </c>
      <c r="B378" t="s">
        <v>322</v>
      </c>
      <c r="C378">
        <v>75</v>
      </c>
      <c r="D378" s="1">
        <v>31577.09</v>
      </c>
      <c r="E378" s="1">
        <v>10190.450000000001</v>
      </c>
      <c r="F378" s="1">
        <v>10650.43</v>
      </c>
      <c r="G378" s="1">
        <v>10736.21</v>
      </c>
    </row>
    <row r="379" spans="1:7" x14ac:dyDescent="0.25">
      <c r="A379" t="s">
        <v>966</v>
      </c>
      <c r="B379" t="s">
        <v>323</v>
      </c>
      <c r="C379">
        <v>235</v>
      </c>
      <c r="D379" s="1">
        <v>98941.54</v>
      </c>
      <c r="E379" s="1">
        <v>31930.080000000002</v>
      </c>
      <c r="F379" s="1">
        <v>33371.339999999997</v>
      </c>
      <c r="G379" s="1">
        <v>33640.120000000003</v>
      </c>
    </row>
    <row r="380" spans="1:7" x14ac:dyDescent="0.25">
      <c r="A380" t="s">
        <v>967</v>
      </c>
      <c r="B380" t="s">
        <v>291</v>
      </c>
      <c r="C380">
        <v>153</v>
      </c>
      <c r="D380" s="1">
        <v>64417.26</v>
      </c>
      <c r="E380" s="1">
        <v>20788.52</v>
      </c>
      <c r="F380" s="1">
        <v>21726.87</v>
      </c>
      <c r="G380" s="1">
        <v>21901.87</v>
      </c>
    </row>
    <row r="381" spans="1:7" x14ac:dyDescent="0.25">
      <c r="A381" t="s">
        <v>968</v>
      </c>
      <c r="B381" t="s">
        <v>324</v>
      </c>
      <c r="C381">
        <v>90</v>
      </c>
      <c r="D381" s="1">
        <v>37892.51</v>
      </c>
      <c r="E381" s="1">
        <v>12228.54</v>
      </c>
      <c r="F381" s="1">
        <v>12780.52</v>
      </c>
      <c r="G381" s="1">
        <v>12883.45</v>
      </c>
    </row>
    <row r="382" spans="1:7" x14ac:dyDescent="0.25">
      <c r="A382" t="s">
        <v>969</v>
      </c>
      <c r="B382" t="s">
        <v>325</v>
      </c>
      <c r="C382">
        <v>299</v>
      </c>
      <c r="D382" s="1">
        <v>125887.32</v>
      </c>
      <c r="E382" s="1">
        <v>40625.93</v>
      </c>
      <c r="F382" s="1">
        <v>42459.7</v>
      </c>
      <c r="G382" s="1">
        <v>42801.69</v>
      </c>
    </row>
    <row r="383" spans="1:7" x14ac:dyDescent="0.25">
      <c r="A383" t="s">
        <v>970</v>
      </c>
      <c r="B383" t="s">
        <v>311</v>
      </c>
      <c r="C383">
        <v>88</v>
      </c>
      <c r="D383" s="1">
        <v>37050.449999999997</v>
      </c>
      <c r="E383" s="1">
        <v>11956.8</v>
      </c>
      <c r="F383" s="1">
        <v>12496.5</v>
      </c>
      <c r="G383" s="1">
        <v>12597.15</v>
      </c>
    </row>
    <row r="384" spans="1:7" x14ac:dyDescent="0.25">
      <c r="A384" t="s">
        <v>971</v>
      </c>
      <c r="B384" t="s">
        <v>231</v>
      </c>
      <c r="C384">
        <v>96</v>
      </c>
      <c r="D384" s="1">
        <v>22118.15</v>
      </c>
      <c r="E384" s="1">
        <v>7137.9</v>
      </c>
      <c r="F384" s="1">
        <v>7460.08</v>
      </c>
      <c r="G384" s="1">
        <v>7520.17</v>
      </c>
    </row>
    <row r="385" spans="1:7" x14ac:dyDescent="0.25">
      <c r="A385" t="s">
        <v>972</v>
      </c>
      <c r="B385" t="s">
        <v>235</v>
      </c>
      <c r="C385">
        <v>133</v>
      </c>
      <c r="D385" s="1">
        <v>55996.7</v>
      </c>
      <c r="E385" s="1">
        <v>18071.07</v>
      </c>
      <c r="F385" s="1">
        <v>18886.75</v>
      </c>
      <c r="G385" s="1">
        <v>19038.88</v>
      </c>
    </row>
    <row r="386" spans="1:7" x14ac:dyDescent="0.25">
      <c r="A386" t="s">
        <v>973</v>
      </c>
      <c r="B386" t="s">
        <v>326</v>
      </c>
      <c r="C386">
        <v>89</v>
      </c>
      <c r="D386" s="1">
        <v>37471.480000000003</v>
      </c>
      <c r="E386" s="1">
        <v>12092.67</v>
      </c>
      <c r="F386" s="1">
        <v>12638.51</v>
      </c>
      <c r="G386" s="1">
        <v>12740.3</v>
      </c>
    </row>
    <row r="387" spans="1:7" x14ac:dyDescent="0.25">
      <c r="A387" t="s">
        <v>974</v>
      </c>
      <c r="B387" t="s">
        <v>235</v>
      </c>
      <c r="C387">
        <v>124</v>
      </c>
      <c r="D387" s="1">
        <v>52207.45</v>
      </c>
      <c r="E387" s="1">
        <v>16848.21</v>
      </c>
      <c r="F387" s="1">
        <v>17608.71</v>
      </c>
      <c r="G387" s="1">
        <v>17750.53</v>
      </c>
    </row>
    <row r="388" spans="1:7" x14ac:dyDescent="0.25">
      <c r="A388" t="s">
        <v>975</v>
      </c>
      <c r="B388" t="s">
        <v>327</v>
      </c>
      <c r="C388">
        <v>88</v>
      </c>
      <c r="D388" s="1">
        <v>37050.449999999997</v>
      </c>
      <c r="E388" s="1">
        <v>11956.8</v>
      </c>
      <c r="F388" s="1">
        <v>12496.5</v>
      </c>
      <c r="G388" s="1">
        <v>12597.15</v>
      </c>
    </row>
    <row r="389" spans="1:7" x14ac:dyDescent="0.25">
      <c r="A389" t="s">
        <v>976</v>
      </c>
      <c r="B389" t="s">
        <v>302</v>
      </c>
      <c r="C389">
        <v>229</v>
      </c>
      <c r="D389" s="1">
        <v>96415.37</v>
      </c>
      <c r="E389" s="1">
        <v>31114.85</v>
      </c>
      <c r="F389" s="1">
        <v>32519.29</v>
      </c>
      <c r="G389" s="1">
        <v>32781.230000000003</v>
      </c>
    </row>
    <row r="390" spans="1:7" x14ac:dyDescent="0.25">
      <c r="A390" t="s">
        <v>977</v>
      </c>
      <c r="B390" t="s">
        <v>328</v>
      </c>
      <c r="C390">
        <v>366</v>
      </c>
      <c r="D390" s="1">
        <v>154096.19</v>
      </c>
      <c r="E390" s="1">
        <v>49729.41</v>
      </c>
      <c r="F390" s="1">
        <v>51974.080000000002</v>
      </c>
      <c r="G390" s="1">
        <v>52392.7</v>
      </c>
    </row>
    <row r="391" spans="1:7" x14ac:dyDescent="0.25">
      <c r="A391" t="s">
        <v>978</v>
      </c>
      <c r="B391" t="s">
        <v>329</v>
      </c>
      <c r="C391">
        <v>334</v>
      </c>
      <c r="D391" s="1">
        <v>140623.29999999999</v>
      </c>
      <c r="E391" s="1">
        <v>45381.48</v>
      </c>
      <c r="F391" s="1">
        <v>47429.9</v>
      </c>
      <c r="G391" s="1">
        <v>47811.92</v>
      </c>
    </row>
    <row r="392" spans="1:7" x14ac:dyDescent="0.25">
      <c r="A392" t="s">
        <v>979</v>
      </c>
      <c r="B392" t="s">
        <v>187</v>
      </c>
      <c r="C392">
        <v>127</v>
      </c>
      <c r="D392" s="1">
        <v>53470.54</v>
      </c>
      <c r="E392" s="1">
        <v>17255.830000000002</v>
      </c>
      <c r="F392" s="1">
        <v>18034.73</v>
      </c>
      <c r="G392" s="1">
        <v>18179.98</v>
      </c>
    </row>
    <row r="393" spans="1:7" x14ac:dyDescent="0.25">
      <c r="A393" t="s">
        <v>980</v>
      </c>
      <c r="B393" t="s">
        <v>187</v>
      </c>
      <c r="C393">
        <v>78</v>
      </c>
      <c r="D393" s="1">
        <v>32840.17</v>
      </c>
      <c r="E393" s="1">
        <v>10598.07</v>
      </c>
      <c r="F393" s="1">
        <v>11076.44</v>
      </c>
      <c r="G393" s="1">
        <v>11165.66</v>
      </c>
    </row>
    <row r="394" spans="1:7" x14ac:dyDescent="0.25">
      <c r="A394" t="s">
        <v>981</v>
      </c>
      <c r="B394" t="s">
        <v>271</v>
      </c>
      <c r="C394">
        <v>203</v>
      </c>
      <c r="D394" s="1">
        <v>85468.65</v>
      </c>
      <c r="E394" s="1">
        <v>27582.16</v>
      </c>
      <c r="F394" s="1">
        <v>28827.15</v>
      </c>
      <c r="G394" s="1">
        <v>29059.34</v>
      </c>
    </row>
    <row r="395" spans="1:7" x14ac:dyDescent="0.25">
      <c r="A395" t="s">
        <v>982</v>
      </c>
      <c r="B395" t="s">
        <v>235</v>
      </c>
      <c r="C395">
        <v>66</v>
      </c>
      <c r="D395" s="1">
        <v>27787.84</v>
      </c>
      <c r="E395" s="1">
        <v>8967.6</v>
      </c>
      <c r="F395" s="1">
        <v>9372.3700000000008</v>
      </c>
      <c r="G395" s="1">
        <v>9447.8700000000008</v>
      </c>
    </row>
    <row r="396" spans="1:7" x14ac:dyDescent="0.25">
      <c r="A396" t="s">
        <v>983</v>
      </c>
      <c r="B396" t="s">
        <v>330</v>
      </c>
      <c r="C396">
        <v>166</v>
      </c>
      <c r="D396" s="1">
        <v>69890.62</v>
      </c>
      <c r="E396" s="1">
        <v>22554.87</v>
      </c>
      <c r="F396" s="1">
        <v>23572.94</v>
      </c>
      <c r="G396" s="1">
        <v>23762.81</v>
      </c>
    </row>
    <row r="397" spans="1:7" x14ac:dyDescent="0.25">
      <c r="A397" t="s">
        <v>984</v>
      </c>
      <c r="B397" t="s">
        <v>306</v>
      </c>
      <c r="C397">
        <v>235</v>
      </c>
      <c r="D397" s="1">
        <v>98941.54</v>
      </c>
      <c r="E397" s="1">
        <v>31930.080000000002</v>
      </c>
      <c r="F397" s="1">
        <v>33371.339999999997</v>
      </c>
      <c r="G397" s="1">
        <v>33640.120000000003</v>
      </c>
    </row>
    <row r="398" spans="1:7" x14ac:dyDescent="0.25">
      <c r="A398" t="s">
        <v>985</v>
      </c>
      <c r="B398" t="s">
        <v>331</v>
      </c>
      <c r="C398">
        <v>180</v>
      </c>
      <c r="D398" s="1">
        <v>75785.009999999995</v>
      </c>
      <c r="E398" s="1">
        <v>24457.09</v>
      </c>
      <c r="F398" s="1">
        <v>25561.02</v>
      </c>
      <c r="G398" s="1">
        <v>25766.9</v>
      </c>
    </row>
    <row r="399" spans="1:7" x14ac:dyDescent="0.25">
      <c r="A399" t="s">
        <v>986</v>
      </c>
      <c r="B399" t="s">
        <v>332</v>
      </c>
      <c r="C399">
        <v>320</v>
      </c>
      <c r="D399" s="1">
        <v>134728.91</v>
      </c>
      <c r="E399" s="1">
        <v>43479.26</v>
      </c>
      <c r="F399" s="1">
        <v>45441.82</v>
      </c>
      <c r="G399" s="1">
        <v>45807.83</v>
      </c>
    </row>
    <row r="400" spans="1:7" x14ac:dyDescent="0.25">
      <c r="A400" t="s">
        <v>987</v>
      </c>
      <c r="B400" t="s">
        <v>198</v>
      </c>
      <c r="C400">
        <v>91</v>
      </c>
      <c r="D400" s="1">
        <v>38313.53</v>
      </c>
      <c r="E400" s="1">
        <v>12364.41</v>
      </c>
      <c r="F400" s="1">
        <v>12922.52</v>
      </c>
      <c r="G400" s="1">
        <v>13026.6</v>
      </c>
    </row>
    <row r="401" spans="1:7" x14ac:dyDescent="0.25">
      <c r="A401" t="s">
        <v>988</v>
      </c>
      <c r="B401" t="s">
        <v>333</v>
      </c>
      <c r="C401">
        <v>175</v>
      </c>
      <c r="D401" s="1">
        <v>73679.87</v>
      </c>
      <c r="E401" s="1">
        <v>23777.72</v>
      </c>
      <c r="F401" s="1">
        <v>24850.99</v>
      </c>
      <c r="G401" s="1">
        <v>25051.16</v>
      </c>
    </row>
    <row r="402" spans="1:7" x14ac:dyDescent="0.25">
      <c r="A402" t="s">
        <v>989</v>
      </c>
      <c r="B402" t="s">
        <v>279</v>
      </c>
      <c r="C402">
        <v>95</v>
      </c>
      <c r="D402" s="1">
        <v>39997.64</v>
      </c>
      <c r="E402" s="1">
        <v>12907.91</v>
      </c>
      <c r="F402" s="1">
        <v>13490.53</v>
      </c>
      <c r="G402" s="1">
        <v>13599.2</v>
      </c>
    </row>
    <row r="403" spans="1:7" x14ac:dyDescent="0.25">
      <c r="A403" t="s">
        <v>990</v>
      </c>
      <c r="B403" t="s">
        <v>294</v>
      </c>
      <c r="C403">
        <v>42</v>
      </c>
      <c r="D403" s="1">
        <v>17683.169999999998</v>
      </c>
      <c r="E403" s="1">
        <v>5706.65</v>
      </c>
      <c r="F403" s="1">
        <v>5964.24</v>
      </c>
      <c r="G403" s="1">
        <v>6012.28</v>
      </c>
    </row>
    <row r="404" spans="1:7" x14ac:dyDescent="0.25">
      <c r="A404" t="s">
        <v>991</v>
      </c>
      <c r="B404" t="s">
        <v>334</v>
      </c>
      <c r="C404">
        <v>29</v>
      </c>
      <c r="D404" s="1">
        <v>12209.81</v>
      </c>
      <c r="E404" s="1">
        <v>3940.31</v>
      </c>
      <c r="F404" s="1">
        <v>4118.16</v>
      </c>
      <c r="G404" s="1">
        <v>4151.34</v>
      </c>
    </row>
    <row r="405" spans="1:7" x14ac:dyDescent="0.25">
      <c r="A405" t="s">
        <v>992</v>
      </c>
      <c r="B405" t="s">
        <v>209</v>
      </c>
      <c r="C405">
        <v>46</v>
      </c>
      <c r="D405" s="1">
        <v>19367.28</v>
      </c>
      <c r="E405" s="1">
        <v>6250.14</v>
      </c>
      <c r="F405" s="1">
        <v>6532.26</v>
      </c>
      <c r="G405" s="1">
        <v>6584.88</v>
      </c>
    </row>
    <row r="406" spans="1:7" x14ac:dyDescent="0.25">
      <c r="A406" t="s">
        <v>993</v>
      </c>
      <c r="B406" t="s">
        <v>335</v>
      </c>
      <c r="C406">
        <v>382</v>
      </c>
      <c r="D406" s="1">
        <v>160832.63</v>
      </c>
      <c r="E406" s="1">
        <v>51903.37</v>
      </c>
      <c r="F406" s="1">
        <v>54246.17</v>
      </c>
      <c r="G406" s="1">
        <v>54683.09</v>
      </c>
    </row>
    <row r="407" spans="1:7" x14ac:dyDescent="0.25">
      <c r="A407" t="s">
        <v>994</v>
      </c>
      <c r="B407" t="s">
        <v>336</v>
      </c>
      <c r="C407">
        <v>136</v>
      </c>
      <c r="D407" s="1">
        <v>57259.79</v>
      </c>
      <c r="E407" s="1">
        <v>18478.689999999999</v>
      </c>
      <c r="F407" s="1">
        <v>19312.77</v>
      </c>
      <c r="G407" s="1">
        <v>19468.330000000002</v>
      </c>
    </row>
    <row r="408" spans="1:7" x14ac:dyDescent="0.25">
      <c r="A408" t="s">
        <v>995</v>
      </c>
      <c r="B408" t="s">
        <v>337</v>
      </c>
      <c r="C408">
        <v>108</v>
      </c>
      <c r="D408" s="1">
        <v>45471.01</v>
      </c>
      <c r="E408" s="1">
        <v>14674.25</v>
      </c>
      <c r="F408" s="1">
        <v>15336.62</v>
      </c>
      <c r="G408" s="1">
        <v>15460.14</v>
      </c>
    </row>
    <row r="409" spans="1:7" x14ac:dyDescent="0.25">
      <c r="A409" t="s">
        <v>996</v>
      </c>
      <c r="B409" t="s">
        <v>338</v>
      </c>
      <c r="C409">
        <v>174</v>
      </c>
      <c r="D409" s="1">
        <v>73258.84</v>
      </c>
      <c r="E409" s="1">
        <v>23641.85</v>
      </c>
      <c r="F409" s="1">
        <v>24708.98</v>
      </c>
      <c r="G409" s="1">
        <v>24908.01</v>
      </c>
    </row>
    <row r="410" spans="1:7" x14ac:dyDescent="0.25">
      <c r="A410" t="s">
        <v>997</v>
      </c>
      <c r="B410" t="s">
        <v>339</v>
      </c>
      <c r="C410">
        <v>73</v>
      </c>
      <c r="D410" s="1">
        <v>30735.03</v>
      </c>
      <c r="E410" s="1">
        <v>9918.7099999999991</v>
      </c>
      <c r="F410" s="1">
        <v>10366.41</v>
      </c>
      <c r="G410" s="1">
        <v>10449.91</v>
      </c>
    </row>
    <row r="411" spans="1:7" x14ac:dyDescent="0.25">
      <c r="A411" t="s">
        <v>998</v>
      </c>
      <c r="B411" t="s">
        <v>340</v>
      </c>
      <c r="C411">
        <v>70</v>
      </c>
      <c r="D411" s="1">
        <v>29471.95</v>
      </c>
      <c r="E411" s="1">
        <v>9511.09</v>
      </c>
      <c r="F411" s="1">
        <v>9940.4</v>
      </c>
      <c r="G411" s="1">
        <v>10020.459999999999</v>
      </c>
    </row>
    <row r="412" spans="1:7" x14ac:dyDescent="0.25">
      <c r="A412" t="s">
        <v>999</v>
      </c>
      <c r="B412" t="s">
        <v>228</v>
      </c>
      <c r="C412">
        <v>33</v>
      </c>
      <c r="D412" s="1">
        <v>13893.92</v>
      </c>
      <c r="E412" s="1">
        <v>4483.8</v>
      </c>
      <c r="F412" s="1">
        <v>4686.1899999999996</v>
      </c>
      <c r="G412" s="1">
        <v>4723.93</v>
      </c>
    </row>
    <row r="413" spans="1:7" x14ac:dyDescent="0.25">
      <c r="A413" t="s">
        <v>1000</v>
      </c>
      <c r="B413" t="s">
        <v>228</v>
      </c>
      <c r="C413">
        <v>71</v>
      </c>
      <c r="D413" s="1">
        <v>29892.98</v>
      </c>
      <c r="E413" s="1">
        <v>9646.9599999999991</v>
      </c>
      <c r="F413" s="1">
        <v>10082.41</v>
      </c>
      <c r="G413" s="1">
        <v>10163.61</v>
      </c>
    </row>
    <row r="414" spans="1:7" x14ac:dyDescent="0.25">
      <c r="A414" t="s">
        <v>1001</v>
      </c>
      <c r="B414" t="s">
        <v>228</v>
      </c>
      <c r="C414">
        <v>248</v>
      </c>
      <c r="D414" s="1">
        <v>104414.9</v>
      </c>
      <c r="E414" s="1">
        <v>33696.43</v>
      </c>
      <c r="F414" s="1">
        <v>35217.4</v>
      </c>
      <c r="G414" s="1">
        <v>35501.07</v>
      </c>
    </row>
    <row r="415" spans="1:7" x14ac:dyDescent="0.25">
      <c r="A415" t="s">
        <v>1002</v>
      </c>
      <c r="B415" t="s">
        <v>228</v>
      </c>
      <c r="C415">
        <v>75</v>
      </c>
      <c r="D415" s="1">
        <v>31577.09</v>
      </c>
      <c r="E415" s="1">
        <v>10190.450000000001</v>
      </c>
      <c r="F415" s="1">
        <v>10650.43</v>
      </c>
      <c r="G415" s="1">
        <v>10736.21</v>
      </c>
    </row>
    <row r="416" spans="1:7" x14ac:dyDescent="0.25">
      <c r="A416" t="s">
        <v>1003</v>
      </c>
      <c r="B416" t="s">
        <v>228</v>
      </c>
      <c r="C416">
        <v>373</v>
      </c>
      <c r="D416" s="1">
        <v>157043.38</v>
      </c>
      <c r="E416" s="1">
        <v>50680.51</v>
      </c>
      <c r="F416" s="1">
        <v>52968.12</v>
      </c>
      <c r="G416" s="1">
        <v>53394.75</v>
      </c>
    </row>
    <row r="417" spans="1:7" x14ac:dyDescent="0.25">
      <c r="A417" t="s">
        <v>1004</v>
      </c>
      <c r="B417" t="s">
        <v>232</v>
      </c>
      <c r="C417">
        <v>36</v>
      </c>
      <c r="D417" s="1">
        <v>15079.21</v>
      </c>
      <c r="E417" s="1">
        <v>4866.3100000000004</v>
      </c>
      <c r="F417" s="1">
        <v>5085.97</v>
      </c>
      <c r="G417" s="1">
        <v>5126.93</v>
      </c>
    </row>
    <row r="418" spans="1:7" x14ac:dyDescent="0.25">
      <c r="A418" t="s">
        <v>1005</v>
      </c>
      <c r="B418" t="s">
        <v>235</v>
      </c>
      <c r="C418">
        <v>76</v>
      </c>
      <c r="D418" s="1">
        <v>31998.12</v>
      </c>
      <c r="E418" s="1">
        <v>10326.32</v>
      </c>
      <c r="F418" s="1">
        <v>10792.44</v>
      </c>
      <c r="G418" s="1">
        <v>10879.36</v>
      </c>
    </row>
    <row r="419" spans="1:7" x14ac:dyDescent="0.25">
      <c r="A419" t="s">
        <v>1006</v>
      </c>
      <c r="B419" t="s">
        <v>235</v>
      </c>
      <c r="C419">
        <v>65</v>
      </c>
      <c r="D419" s="1">
        <v>27366.81</v>
      </c>
      <c r="E419" s="1">
        <v>8831.7199999999993</v>
      </c>
      <c r="F419" s="1">
        <v>9230.3700000000008</v>
      </c>
      <c r="G419" s="1">
        <v>9304.7199999999993</v>
      </c>
    </row>
    <row r="420" spans="1:7" x14ac:dyDescent="0.25">
      <c r="A420" t="s">
        <v>1007</v>
      </c>
      <c r="B420" t="s">
        <v>341</v>
      </c>
      <c r="C420">
        <v>67</v>
      </c>
      <c r="D420" s="1">
        <v>28208.86</v>
      </c>
      <c r="E420" s="1">
        <v>9103.4699999999993</v>
      </c>
      <c r="F420" s="1">
        <v>9514.3799999999992</v>
      </c>
      <c r="G420" s="1">
        <v>9591.01</v>
      </c>
    </row>
    <row r="421" spans="1:7" x14ac:dyDescent="0.25">
      <c r="A421" t="s">
        <v>1008</v>
      </c>
      <c r="B421" t="s">
        <v>342</v>
      </c>
      <c r="C421">
        <v>89</v>
      </c>
      <c r="D421" s="1">
        <v>37471.480000000003</v>
      </c>
      <c r="E421" s="1">
        <v>12092.67</v>
      </c>
      <c r="F421" s="1">
        <v>12638.51</v>
      </c>
      <c r="G421" s="1">
        <v>12740.3</v>
      </c>
    </row>
    <row r="422" spans="1:7" x14ac:dyDescent="0.25">
      <c r="A422" t="s">
        <v>1009</v>
      </c>
      <c r="B422" t="s">
        <v>235</v>
      </c>
      <c r="C422">
        <v>86</v>
      </c>
      <c r="D422" s="1">
        <v>36208.39</v>
      </c>
      <c r="E422" s="1">
        <v>11685.05</v>
      </c>
      <c r="F422" s="1">
        <v>12212.49</v>
      </c>
      <c r="G422" s="1">
        <v>12310.85</v>
      </c>
    </row>
    <row r="423" spans="1:7" x14ac:dyDescent="0.25">
      <c r="A423" t="s">
        <v>1010</v>
      </c>
      <c r="B423" t="s">
        <v>235</v>
      </c>
      <c r="C423">
        <v>88</v>
      </c>
      <c r="D423" s="1">
        <v>37050.449999999997</v>
      </c>
      <c r="E423" s="1">
        <v>11956.8</v>
      </c>
      <c r="F423" s="1">
        <v>12496.5</v>
      </c>
      <c r="G423" s="1">
        <v>12597.15</v>
      </c>
    </row>
    <row r="424" spans="1:7" x14ac:dyDescent="0.25">
      <c r="A424" t="s">
        <v>1011</v>
      </c>
      <c r="B424" t="s">
        <v>343</v>
      </c>
      <c r="C424">
        <v>387</v>
      </c>
      <c r="D424" s="1">
        <v>162937.76999999999</v>
      </c>
      <c r="E424" s="1">
        <v>52582.73</v>
      </c>
      <c r="F424" s="1">
        <v>54956.2</v>
      </c>
      <c r="G424" s="1">
        <v>55398.84</v>
      </c>
    </row>
    <row r="425" spans="1:7" x14ac:dyDescent="0.25">
      <c r="A425" t="s">
        <v>1012</v>
      </c>
      <c r="B425" t="s">
        <v>239</v>
      </c>
      <c r="C425">
        <v>82</v>
      </c>
      <c r="D425" s="1">
        <v>34524.28</v>
      </c>
      <c r="E425" s="1">
        <v>11141.56</v>
      </c>
      <c r="F425" s="1">
        <v>11644.46</v>
      </c>
      <c r="G425" s="1">
        <v>11738.26</v>
      </c>
    </row>
    <row r="426" spans="1:7" x14ac:dyDescent="0.25">
      <c r="A426" t="s">
        <v>1013</v>
      </c>
      <c r="B426" t="s">
        <v>344</v>
      </c>
      <c r="C426">
        <v>294</v>
      </c>
      <c r="D426" s="1">
        <v>123782.18</v>
      </c>
      <c r="E426" s="1">
        <v>39946.57</v>
      </c>
      <c r="F426" s="1">
        <v>41749.67</v>
      </c>
      <c r="G426" s="1">
        <v>42085.94</v>
      </c>
    </row>
    <row r="427" spans="1:7" x14ac:dyDescent="0.25">
      <c r="A427" t="s">
        <v>1014</v>
      </c>
      <c r="B427" t="s">
        <v>240</v>
      </c>
      <c r="C427">
        <v>124</v>
      </c>
      <c r="D427" s="1">
        <v>52207.45</v>
      </c>
      <c r="E427" s="1">
        <v>16848.21</v>
      </c>
      <c r="F427" s="1">
        <v>17608.71</v>
      </c>
      <c r="G427" s="1">
        <v>17750.53</v>
      </c>
    </row>
    <row r="428" spans="1:7" x14ac:dyDescent="0.25">
      <c r="A428" t="s">
        <v>1015</v>
      </c>
      <c r="B428" t="s">
        <v>240</v>
      </c>
      <c r="C428">
        <v>130</v>
      </c>
      <c r="D428" s="1">
        <v>54733.62</v>
      </c>
      <c r="E428" s="1">
        <v>17663.45</v>
      </c>
      <c r="F428" s="1">
        <v>18460.740000000002</v>
      </c>
      <c r="G428" s="1">
        <v>18609.43</v>
      </c>
    </row>
    <row r="429" spans="1:7" x14ac:dyDescent="0.25">
      <c r="A429" t="s">
        <v>1016</v>
      </c>
      <c r="B429" t="s">
        <v>240</v>
      </c>
      <c r="C429">
        <v>132</v>
      </c>
      <c r="D429" s="1">
        <v>55575.67</v>
      </c>
      <c r="E429" s="1">
        <v>17935.2</v>
      </c>
      <c r="F429" s="1">
        <v>18744.740000000002</v>
      </c>
      <c r="G429" s="1">
        <v>18895.73</v>
      </c>
    </row>
    <row r="430" spans="1:7" x14ac:dyDescent="0.25">
      <c r="A430" t="s">
        <v>1017</v>
      </c>
      <c r="B430" t="s">
        <v>297</v>
      </c>
      <c r="C430">
        <v>270</v>
      </c>
      <c r="D430" s="1">
        <v>113677.52</v>
      </c>
      <c r="E430" s="1">
        <v>36685.620000000003</v>
      </c>
      <c r="F430" s="1">
        <v>38341.54</v>
      </c>
      <c r="G430" s="1">
        <v>38650.36</v>
      </c>
    </row>
    <row r="431" spans="1:7" x14ac:dyDescent="0.25">
      <c r="A431" t="s">
        <v>1018</v>
      </c>
      <c r="B431" t="s">
        <v>321</v>
      </c>
      <c r="C431">
        <v>158</v>
      </c>
      <c r="D431" s="1">
        <v>66522.399999999994</v>
      </c>
      <c r="E431" s="1">
        <v>21467.89</v>
      </c>
      <c r="F431" s="1">
        <v>22436.89</v>
      </c>
      <c r="G431" s="1">
        <v>22617.62</v>
      </c>
    </row>
    <row r="432" spans="1:7" x14ac:dyDescent="0.25">
      <c r="A432" t="s">
        <v>1019</v>
      </c>
      <c r="B432" t="s">
        <v>345</v>
      </c>
      <c r="C432">
        <v>57</v>
      </c>
      <c r="D432" s="1">
        <v>23998.59</v>
      </c>
      <c r="E432" s="1">
        <v>7744.74</v>
      </c>
      <c r="F432" s="1">
        <v>8094.33</v>
      </c>
      <c r="G432" s="1">
        <v>8159.52</v>
      </c>
    </row>
    <row r="433" spans="1:7" x14ac:dyDescent="0.25">
      <c r="A433" t="s">
        <v>1020</v>
      </c>
      <c r="B433" t="s">
        <v>322</v>
      </c>
      <c r="C433">
        <v>113</v>
      </c>
      <c r="D433" s="1">
        <v>47576.15</v>
      </c>
      <c r="E433" s="1">
        <v>15353.61</v>
      </c>
      <c r="F433" s="1">
        <v>16046.65</v>
      </c>
      <c r="G433" s="1">
        <v>16175.89</v>
      </c>
    </row>
    <row r="434" spans="1:7" x14ac:dyDescent="0.25">
      <c r="A434" t="s">
        <v>1021</v>
      </c>
      <c r="B434" t="s">
        <v>322</v>
      </c>
      <c r="C434">
        <v>305</v>
      </c>
      <c r="D434" s="1">
        <v>128413.49</v>
      </c>
      <c r="E434" s="1">
        <v>41441.17</v>
      </c>
      <c r="F434" s="1">
        <v>43311.73</v>
      </c>
      <c r="G434" s="1">
        <v>43660.59</v>
      </c>
    </row>
    <row r="435" spans="1:7" x14ac:dyDescent="0.25">
      <c r="A435" t="s">
        <v>1022</v>
      </c>
      <c r="B435" t="s">
        <v>331</v>
      </c>
      <c r="C435">
        <v>103</v>
      </c>
      <c r="D435" s="1">
        <v>43365.87</v>
      </c>
      <c r="E435" s="1">
        <v>13994.89</v>
      </c>
      <c r="F435" s="1">
        <v>14626.58</v>
      </c>
      <c r="G435" s="1">
        <v>14744.4</v>
      </c>
    </row>
    <row r="436" spans="1:7" x14ac:dyDescent="0.25">
      <c r="A436" t="s">
        <v>1023</v>
      </c>
      <c r="B436" t="s">
        <v>335</v>
      </c>
      <c r="C436">
        <v>277</v>
      </c>
      <c r="D436" s="1">
        <v>116624.71</v>
      </c>
      <c r="E436" s="1">
        <v>37636.730000000003</v>
      </c>
      <c r="F436" s="1">
        <v>39335.58</v>
      </c>
      <c r="G436" s="1">
        <v>39652.400000000001</v>
      </c>
    </row>
    <row r="437" spans="1:7" x14ac:dyDescent="0.25">
      <c r="A437" t="s">
        <v>1024</v>
      </c>
      <c r="B437" t="s">
        <v>346</v>
      </c>
      <c r="C437">
        <v>173</v>
      </c>
      <c r="D437" s="1">
        <v>72837.820000000007</v>
      </c>
      <c r="E437" s="1">
        <v>23505.98</v>
      </c>
      <c r="F437" s="1">
        <v>24566.98</v>
      </c>
      <c r="G437" s="1">
        <v>24764.86</v>
      </c>
    </row>
    <row r="438" spans="1:7" x14ac:dyDescent="0.25">
      <c r="A438" t="s">
        <v>1025</v>
      </c>
      <c r="B438" t="s">
        <v>347</v>
      </c>
      <c r="C438">
        <v>100</v>
      </c>
      <c r="D438" s="1">
        <v>42102.78</v>
      </c>
      <c r="E438" s="1">
        <v>13587.27</v>
      </c>
      <c r="F438" s="1">
        <v>14200.56</v>
      </c>
      <c r="G438" s="1">
        <v>14314.95</v>
      </c>
    </row>
    <row r="439" spans="1:7" x14ac:dyDescent="0.25">
      <c r="A439" t="s">
        <v>1026</v>
      </c>
      <c r="B439" t="s">
        <v>148</v>
      </c>
      <c r="C439">
        <v>185</v>
      </c>
      <c r="D439" s="1">
        <v>77890.149999999994</v>
      </c>
      <c r="E439" s="1">
        <v>25136.45</v>
      </c>
      <c r="F439" s="1">
        <v>26271.05</v>
      </c>
      <c r="G439" s="1">
        <v>26482.65</v>
      </c>
    </row>
    <row r="440" spans="1:7" x14ac:dyDescent="0.25">
      <c r="A440" t="s">
        <v>1027</v>
      </c>
      <c r="B440" t="s">
        <v>238</v>
      </c>
      <c r="C440">
        <v>344</v>
      </c>
      <c r="D440" s="1">
        <v>144833.57999999999</v>
      </c>
      <c r="E440" s="1">
        <v>46740.21</v>
      </c>
      <c r="F440" s="1">
        <v>48849.95</v>
      </c>
      <c r="G440" s="1">
        <v>49243.42</v>
      </c>
    </row>
    <row r="441" spans="1:7" x14ac:dyDescent="0.25">
      <c r="A441" t="s">
        <v>1028</v>
      </c>
      <c r="B441" t="s">
        <v>240</v>
      </c>
      <c r="C441">
        <v>139</v>
      </c>
      <c r="D441" s="1">
        <v>58522.87</v>
      </c>
      <c r="E441" s="1">
        <v>18886.3</v>
      </c>
      <c r="F441" s="1">
        <v>19738.79</v>
      </c>
      <c r="G441" s="1">
        <v>19897.78</v>
      </c>
    </row>
    <row r="442" spans="1:7" x14ac:dyDescent="0.25">
      <c r="A442" t="s">
        <v>1029</v>
      </c>
      <c r="B442" t="s">
        <v>305</v>
      </c>
      <c r="C442">
        <v>222</v>
      </c>
      <c r="D442" s="1">
        <v>93468.18</v>
      </c>
      <c r="E442" s="1">
        <v>30163.74</v>
      </c>
      <c r="F442" s="1">
        <v>31525.26</v>
      </c>
      <c r="G442" s="1">
        <v>31779.18</v>
      </c>
    </row>
    <row r="443" spans="1:7" x14ac:dyDescent="0.25">
      <c r="A443" t="s">
        <v>1030</v>
      </c>
      <c r="B443" t="s">
        <v>322</v>
      </c>
      <c r="C443">
        <v>279</v>
      </c>
      <c r="D443" s="1">
        <v>117466.77</v>
      </c>
      <c r="E443" s="1">
        <v>37908.480000000003</v>
      </c>
      <c r="F443" s="1">
        <v>39619.589999999997</v>
      </c>
      <c r="G443" s="1">
        <v>39938.699999999997</v>
      </c>
    </row>
    <row r="444" spans="1:7" x14ac:dyDescent="0.25">
      <c r="A444" t="s">
        <v>1031</v>
      </c>
      <c r="B444" t="s">
        <v>239</v>
      </c>
      <c r="C444">
        <v>232</v>
      </c>
      <c r="D444" s="1">
        <v>97678.46</v>
      </c>
      <c r="E444" s="1">
        <v>31522.46</v>
      </c>
      <c r="F444" s="1">
        <v>32945.32</v>
      </c>
      <c r="G444" s="1">
        <v>33210.68</v>
      </c>
    </row>
    <row r="445" spans="1:7" x14ac:dyDescent="0.25">
      <c r="A445" t="s">
        <v>1032</v>
      </c>
      <c r="B445" t="s">
        <v>348</v>
      </c>
      <c r="C445">
        <v>63</v>
      </c>
      <c r="D445" s="1">
        <v>26524.75</v>
      </c>
      <c r="E445" s="1">
        <v>8559.98</v>
      </c>
      <c r="F445" s="1">
        <v>8946.36</v>
      </c>
      <c r="G445" s="1">
        <v>9018.41</v>
      </c>
    </row>
    <row r="446" spans="1:7" x14ac:dyDescent="0.25">
      <c r="A446" t="s">
        <v>1033</v>
      </c>
      <c r="B446" t="s">
        <v>235</v>
      </c>
      <c r="C446">
        <v>177</v>
      </c>
      <c r="D446" s="1">
        <v>74521.929999999993</v>
      </c>
      <c r="E446" s="1">
        <v>24049.47</v>
      </c>
      <c r="F446" s="1">
        <v>25135</v>
      </c>
      <c r="G446" s="1">
        <v>25337.46</v>
      </c>
    </row>
    <row r="447" spans="1:7" x14ac:dyDescent="0.25">
      <c r="A447" t="s">
        <v>1034</v>
      </c>
      <c r="B447" t="s">
        <v>320</v>
      </c>
      <c r="C447">
        <v>329</v>
      </c>
      <c r="D447" s="1">
        <v>138518.16</v>
      </c>
      <c r="E447" s="1">
        <v>44702.12</v>
      </c>
      <c r="F447" s="1">
        <v>46719.87</v>
      </c>
      <c r="G447" s="1">
        <v>47096.17</v>
      </c>
    </row>
    <row r="448" spans="1:7" x14ac:dyDescent="0.25">
      <c r="A448" t="s">
        <v>1035</v>
      </c>
      <c r="B448" t="s">
        <v>185</v>
      </c>
      <c r="C448">
        <v>249</v>
      </c>
      <c r="D448" s="1">
        <v>104835.93</v>
      </c>
      <c r="E448" s="1">
        <v>33832.300000000003</v>
      </c>
      <c r="F448" s="1">
        <v>35359.410000000003</v>
      </c>
      <c r="G448" s="1">
        <v>35644.22</v>
      </c>
    </row>
    <row r="449" spans="1:7" x14ac:dyDescent="0.25">
      <c r="A449" t="s">
        <v>1036</v>
      </c>
      <c r="B449" t="s">
        <v>320</v>
      </c>
      <c r="C449">
        <v>89</v>
      </c>
      <c r="D449" s="1">
        <v>37471.480000000003</v>
      </c>
      <c r="E449" s="1">
        <v>12092.67</v>
      </c>
      <c r="F449" s="1">
        <v>12638.51</v>
      </c>
      <c r="G449" s="1">
        <v>12740.3</v>
      </c>
    </row>
    <row r="450" spans="1:7" x14ac:dyDescent="0.25">
      <c r="A450" t="s">
        <v>1037</v>
      </c>
      <c r="B450" t="s">
        <v>349</v>
      </c>
      <c r="C450">
        <v>180</v>
      </c>
      <c r="D450" s="1">
        <v>75785.009999999995</v>
      </c>
      <c r="E450" s="1">
        <v>24457.09</v>
      </c>
      <c r="F450" s="1">
        <v>25561.02</v>
      </c>
      <c r="G450" s="1">
        <v>25766.9</v>
      </c>
    </row>
    <row r="451" spans="1:7" x14ac:dyDescent="0.25">
      <c r="A451" t="s">
        <v>1038</v>
      </c>
      <c r="B451" t="s">
        <v>228</v>
      </c>
      <c r="C451">
        <v>128</v>
      </c>
      <c r="D451" s="1">
        <v>53891.56</v>
      </c>
      <c r="E451" s="1">
        <v>17391.7</v>
      </c>
      <c r="F451" s="1">
        <v>18176.73</v>
      </c>
      <c r="G451" s="1">
        <v>18323.13</v>
      </c>
    </row>
    <row r="452" spans="1:7" x14ac:dyDescent="0.25">
      <c r="A452" t="s">
        <v>1039</v>
      </c>
      <c r="B452" t="s">
        <v>350</v>
      </c>
      <c r="C452">
        <v>272</v>
      </c>
      <c r="D452" s="1">
        <v>114519.57</v>
      </c>
      <c r="E452" s="1">
        <v>36957.370000000003</v>
      </c>
      <c r="F452" s="1">
        <v>38625.550000000003</v>
      </c>
      <c r="G452" s="1">
        <v>38936.65</v>
      </c>
    </row>
    <row r="453" spans="1:7" x14ac:dyDescent="0.25">
      <c r="A453" t="s">
        <v>1040</v>
      </c>
      <c r="B453" t="s">
        <v>225</v>
      </c>
      <c r="C453">
        <v>61</v>
      </c>
      <c r="D453" s="1">
        <v>25682.7</v>
      </c>
      <c r="E453" s="1">
        <v>8288.23</v>
      </c>
      <c r="F453" s="1">
        <v>8662.35</v>
      </c>
      <c r="G453" s="1">
        <v>8732.1200000000008</v>
      </c>
    </row>
    <row r="454" spans="1:7" x14ac:dyDescent="0.25">
      <c r="A454" t="s">
        <v>1041</v>
      </c>
      <c r="B454" t="s">
        <v>351</v>
      </c>
      <c r="C454">
        <v>323</v>
      </c>
      <c r="D454" s="1">
        <v>135991.99</v>
      </c>
      <c r="E454" s="1">
        <v>43886.879999999997</v>
      </c>
      <c r="F454" s="1">
        <v>45867.83</v>
      </c>
      <c r="G454" s="1">
        <v>46237.279999999999</v>
      </c>
    </row>
    <row r="455" spans="1:7" x14ac:dyDescent="0.25">
      <c r="A455" t="s">
        <v>1042</v>
      </c>
      <c r="B455" t="s">
        <v>352</v>
      </c>
      <c r="C455">
        <v>205</v>
      </c>
      <c r="D455" s="1">
        <v>85396.04</v>
      </c>
      <c r="E455" s="1">
        <v>27558.720000000001</v>
      </c>
      <c r="F455" s="1">
        <v>28802.67</v>
      </c>
      <c r="G455" s="1">
        <v>29034.65</v>
      </c>
    </row>
    <row r="456" spans="1:7" x14ac:dyDescent="0.25">
      <c r="A456" t="s">
        <v>1043</v>
      </c>
      <c r="B456" t="s">
        <v>353</v>
      </c>
      <c r="C456">
        <v>169</v>
      </c>
      <c r="D456" s="1">
        <v>71153.7</v>
      </c>
      <c r="E456" s="1">
        <v>22962.49</v>
      </c>
      <c r="F456" s="1">
        <v>23998.95</v>
      </c>
      <c r="G456" s="1">
        <v>24192.26</v>
      </c>
    </row>
    <row r="457" spans="1:7" x14ac:dyDescent="0.25">
      <c r="A457" t="s">
        <v>1044</v>
      </c>
      <c r="B457" t="s">
        <v>354</v>
      </c>
      <c r="C457">
        <v>25</v>
      </c>
      <c r="D457" s="1">
        <v>10525.7</v>
      </c>
      <c r="E457" s="1">
        <v>3396.82</v>
      </c>
      <c r="F457" s="1">
        <v>3550.14</v>
      </c>
      <c r="G457" s="1">
        <v>3578.74</v>
      </c>
    </row>
    <row r="458" spans="1:7" x14ac:dyDescent="0.25">
      <c r="A458" t="s">
        <v>1045</v>
      </c>
      <c r="B458" t="s">
        <v>355</v>
      </c>
      <c r="C458">
        <v>226</v>
      </c>
      <c r="D458" s="1">
        <v>95152.29</v>
      </c>
      <c r="E458" s="1">
        <v>30707.23</v>
      </c>
      <c r="F458" s="1">
        <v>32093.279999999999</v>
      </c>
      <c r="G458" s="1">
        <v>32351.78</v>
      </c>
    </row>
    <row r="459" spans="1:7" x14ac:dyDescent="0.25">
      <c r="A459" t="s">
        <v>1046</v>
      </c>
      <c r="B459" t="s">
        <v>356</v>
      </c>
      <c r="C459">
        <v>130</v>
      </c>
      <c r="D459" s="1">
        <v>54733.62</v>
      </c>
      <c r="E459" s="1">
        <v>17663.45</v>
      </c>
      <c r="F459" s="1">
        <v>18460.740000000002</v>
      </c>
      <c r="G459" s="1">
        <v>18609.43</v>
      </c>
    </row>
    <row r="460" spans="1:7" x14ac:dyDescent="0.25">
      <c r="A460" t="s">
        <v>1047</v>
      </c>
      <c r="B460" t="s">
        <v>357</v>
      </c>
      <c r="C460">
        <v>148</v>
      </c>
      <c r="D460" s="1">
        <v>62312.12</v>
      </c>
      <c r="E460" s="1">
        <v>20109.16</v>
      </c>
      <c r="F460" s="1">
        <v>21016.84</v>
      </c>
      <c r="G460" s="1">
        <v>21186.12</v>
      </c>
    </row>
    <row r="461" spans="1:7" x14ac:dyDescent="0.25">
      <c r="A461" t="s">
        <v>1048</v>
      </c>
      <c r="B461" t="s">
        <v>357</v>
      </c>
      <c r="C461">
        <v>81</v>
      </c>
      <c r="D461" s="1">
        <v>34103.25</v>
      </c>
      <c r="E461" s="1">
        <v>11005.69</v>
      </c>
      <c r="F461" s="1">
        <v>11502.46</v>
      </c>
      <c r="G461" s="1">
        <v>11595.1</v>
      </c>
    </row>
    <row r="462" spans="1:7" x14ac:dyDescent="0.25">
      <c r="A462" t="s">
        <v>1049</v>
      </c>
      <c r="B462" t="s">
        <v>357</v>
      </c>
      <c r="C462">
        <v>164</v>
      </c>
      <c r="D462" s="1">
        <v>69048.570000000007</v>
      </c>
      <c r="E462" s="1">
        <v>22283.119999999999</v>
      </c>
      <c r="F462" s="1">
        <v>23288.94</v>
      </c>
      <c r="G462" s="1">
        <v>23476.51</v>
      </c>
    </row>
    <row r="463" spans="1:7" x14ac:dyDescent="0.25">
      <c r="A463" t="s">
        <v>1050</v>
      </c>
      <c r="B463" t="s">
        <v>357</v>
      </c>
      <c r="C463">
        <v>35</v>
      </c>
      <c r="D463" s="1">
        <v>14735.97</v>
      </c>
      <c r="E463" s="1">
        <v>4755.54</v>
      </c>
      <c r="F463" s="1">
        <v>4970.2</v>
      </c>
      <c r="G463" s="1">
        <v>5010.2299999999996</v>
      </c>
    </row>
    <row r="464" spans="1:7" x14ac:dyDescent="0.25">
      <c r="A464" t="s">
        <v>1051</v>
      </c>
      <c r="B464" t="s">
        <v>358</v>
      </c>
      <c r="C464">
        <v>157</v>
      </c>
      <c r="D464" s="1">
        <v>66101.37</v>
      </c>
      <c r="E464" s="1">
        <v>21332.01</v>
      </c>
      <c r="F464" s="1">
        <v>22294.89</v>
      </c>
      <c r="G464" s="1">
        <v>22474.47</v>
      </c>
    </row>
    <row r="465" spans="1:7" x14ac:dyDescent="0.25">
      <c r="A465" t="s">
        <v>1052</v>
      </c>
      <c r="B465" t="s">
        <v>358</v>
      </c>
      <c r="C465">
        <v>143</v>
      </c>
      <c r="D465" s="1">
        <v>60206.98</v>
      </c>
      <c r="E465" s="1">
        <v>19429.8</v>
      </c>
      <c r="F465" s="1">
        <v>20306.810000000001</v>
      </c>
      <c r="G465" s="1">
        <v>20470.37</v>
      </c>
    </row>
    <row r="466" spans="1:7" x14ac:dyDescent="0.25">
      <c r="A466" t="s">
        <v>1053</v>
      </c>
      <c r="B466" t="s">
        <v>359</v>
      </c>
      <c r="C466">
        <v>7</v>
      </c>
      <c r="D466" s="1">
        <v>2947.19</v>
      </c>
      <c r="E466" s="1">
        <v>951.11</v>
      </c>
      <c r="F466" s="1">
        <v>994.04</v>
      </c>
      <c r="G466" s="1">
        <v>1002.04</v>
      </c>
    </row>
    <row r="467" spans="1:7" x14ac:dyDescent="0.25">
      <c r="A467" t="s">
        <v>1054</v>
      </c>
      <c r="B467" t="s">
        <v>360</v>
      </c>
      <c r="C467">
        <v>168</v>
      </c>
      <c r="D467" s="1">
        <v>70732.679999999993</v>
      </c>
      <c r="E467" s="1">
        <v>22826.61</v>
      </c>
      <c r="F467" s="1">
        <v>23856.959999999999</v>
      </c>
      <c r="G467" s="1">
        <v>24049.11</v>
      </c>
    </row>
    <row r="468" spans="1:7" x14ac:dyDescent="0.25">
      <c r="A468" t="s">
        <v>1055</v>
      </c>
      <c r="B468" t="s">
        <v>361</v>
      </c>
      <c r="C468">
        <v>108</v>
      </c>
      <c r="D468" s="1">
        <v>45471.01</v>
      </c>
      <c r="E468" s="1">
        <v>14674.25</v>
      </c>
      <c r="F468" s="1">
        <v>15336.62</v>
      </c>
      <c r="G468" s="1">
        <v>15460.14</v>
      </c>
    </row>
    <row r="469" spans="1:7" x14ac:dyDescent="0.25">
      <c r="A469" t="s">
        <v>1056</v>
      </c>
      <c r="B469" t="s">
        <v>362</v>
      </c>
      <c r="C469">
        <v>126</v>
      </c>
      <c r="D469" s="1">
        <v>53049.51</v>
      </c>
      <c r="E469" s="1">
        <v>17119.96</v>
      </c>
      <c r="F469" s="1">
        <v>17892.72</v>
      </c>
      <c r="G469" s="1">
        <v>18036.830000000002</v>
      </c>
    </row>
    <row r="470" spans="1:7" x14ac:dyDescent="0.25">
      <c r="A470" t="s">
        <v>1057</v>
      </c>
      <c r="B470" t="s">
        <v>363</v>
      </c>
      <c r="C470">
        <v>232</v>
      </c>
      <c r="D470" s="1">
        <v>97678.46</v>
      </c>
      <c r="E470" s="1">
        <v>31522.46</v>
      </c>
      <c r="F470" s="1">
        <v>32945.32</v>
      </c>
      <c r="G470" s="1">
        <v>33210.68</v>
      </c>
    </row>
    <row r="471" spans="1:7" x14ac:dyDescent="0.25">
      <c r="A471" t="s">
        <v>1058</v>
      </c>
      <c r="B471" t="s">
        <v>364</v>
      </c>
      <c r="C471">
        <v>200</v>
      </c>
      <c r="D471" s="1">
        <v>84205.57</v>
      </c>
      <c r="E471" s="1">
        <v>27174.54</v>
      </c>
      <c r="F471" s="1">
        <v>28401.14</v>
      </c>
      <c r="G471" s="1">
        <v>28629.89</v>
      </c>
    </row>
    <row r="472" spans="1:7" x14ac:dyDescent="0.25">
      <c r="A472" t="s">
        <v>1059</v>
      </c>
      <c r="B472" t="s">
        <v>365</v>
      </c>
      <c r="C472">
        <v>111</v>
      </c>
      <c r="D472" s="1">
        <v>46734.09</v>
      </c>
      <c r="E472" s="1">
        <v>15081.87</v>
      </c>
      <c r="F472" s="1">
        <v>15762.63</v>
      </c>
      <c r="G472" s="1">
        <v>15889.59</v>
      </c>
    </row>
    <row r="473" spans="1:7" x14ac:dyDescent="0.25">
      <c r="A473" t="s">
        <v>1060</v>
      </c>
      <c r="B473" t="s">
        <v>366</v>
      </c>
      <c r="C473">
        <v>212</v>
      </c>
      <c r="D473" s="1">
        <v>87296.16</v>
      </c>
      <c r="E473" s="1">
        <v>28171.919999999998</v>
      </c>
      <c r="F473" s="1">
        <v>29443.55</v>
      </c>
      <c r="G473" s="1">
        <v>29680.69</v>
      </c>
    </row>
    <row r="474" spans="1:7" x14ac:dyDescent="0.25">
      <c r="A474" t="s">
        <v>1061</v>
      </c>
      <c r="B474" t="s">
        <v>367</v>
      </c>
      <c r="C474">
        <v>510</v>
      </c>
      <c r="D474" s="1">
        <v>214724.2</v>
      </c>
      <c r="E474" s="1">
        <v>69295.070000000007</v>
      </c>
      <c r="F474" s="1">
        <v>72422.899999999994</v>
      </c>
      <c r="G474" s="1">
        <v>73006.23</v>
      </c>
    </row>
    <row r="475" spans="1:7" x14ac:dyDescent="0.25">
      <c r="A475" t="s">
        <v>1062</v>
      </c>
      <c r="B475" t="s">
        <v>368</v>
      </c>
      <c r="C475">
        <v>488</v>
      </c>
      <c r="D475" s="1">
        <v>205461.58</v>
      </c>
      <c r="E475" s="1">
        <v>66305.87</v>
      </c>
      <c r="F475" s="1">
        <v>69298.77</v>
      </c>
      <c r="G475" s="1">
        <v>69856.94</v>
      </c>
    </row>
    <row r="476" spans="1:7" x14ac:dyDescent="0.25">
      <c r="A476" t="s">
        <v>1063</v>
      </c>
      <c r="B476" t="s">
        <v>369</v>
      </c>
      <c r="C476">
        <v>520</v>
      </c>
      <c r="D476" s="1">
        <v>218934.47</v>
      </c>
      <c r="E476" s="1">
        <v>70653.8</v>
      </c>
      <c r="F476" s="1">
        <v>73842.95</v>
      </c>
      <c r="G476" s="1">
        <v>74437.72</v>
      </c>
    </row>
    <row r="477" spans="1:7" x14ac:dyDescent="0.25">
      <c r="A477" t="s">
        <v>1064</v>
      </c>
      <c r="B477" t="s">
        <v>370</v>
      </c>
      <c r="C477">
        <v>345</v>
      </c>
      <c r="D477" s="1">
        <v>145254.6</v>
      </c>
      <c r="E477" s="1">
        <v>46876.08</v>
      </c>
      <c r="F477" s="1">
        <v>48991.96</v>
      </c>
      <c r="G477" s="1">
        <v>49386.559999999998</v>
      </c>
    </row>
    <row r="478" spans="1:7" x14ac:dyDescent="0.25">
      <c r="A478" t="s">
        <v>1065</v>
      </c>
      <c r="B478" t="s">
        <v>371</v>
      </c>
      <c r="C478">
        <v>67</v>
      </c>
      <c r="D478" s="1">
        <v>28208.86</v>
      </c>
      <c r="E478" s="1">
        <v>9103.4699999999993</v>
      </c>
      <c r="F478" s="1">
        <v>9514.3799999999992</v>
      </c>
      <c r="G478" s="1">
        <v>9591.01</v>
      </c>
    </row>
    <row r="479" spans="1:7" x14ac:dyDescent="0.25">
      <c r="A479" t="s">
        <v>1066</v>
      </c>
      <c r="B479" t="s">
        <v>372</v>
      </c>
      <c r="C479">
        <v>38</v>
      </c>
      <c r="D479" s="1">
        <v>15999.06</v>
      </c>
      <c r="E479" s="1">
        <v>5163.16</v>
      </c>
      <c r="F479" s="1">
        <v>5396.22</v>
      </c>
      <c r="G479" s="1">
        <v>5439.68</v>
      </c>
    </row>
    <row r="480" spans="1:7" x14ac:dyDescent="0.25">
      <c r="A480" t="s">
        <v>1067</v>
      </c>
      <c r="B480" t="s">
        <v>373</v>
      </c>
      <c r="C480">
        <v>396</v>
      </c>
      <c r="D480" s="1">
        <v>166727.01999999999</v>
      </c>
      <c r="E480" s="1">
        <v>53805.59</v>
      </c>
      <c r="F480" s="1">
        <v>56234.239999999998</v>
      </c>
      <c r="G480" s="1">
        <v>56687.19</v>
      </c>
    </row>
    <row r="481" spans="1:7" x14ac:dyDescent="0.25">
      <c r="A481" t="s">
        <v>1068</v>
      </c>
      <c r="B481" t="s">
        <v>358</v>
      </c>
      <c r="C481">
        <v>100</v>
      </c>
      <c r="D481" s="1">
        <v>42102.78</v>
      </c>
      <c r="E481" s="1">
        <v>13587.27</v>
      </c>
      <c r="F481" s="1">
        <v>14200.56</v>
      </c>
      <c r="G481" s="1">
        <v>14314.95</v>
      </c>
    </row>
    <row r="482" spans="1:7" x14ac:dyDescent="0.25">
      <c r="A482" t="s">
        <v>1069</v>
      </c>
      <c r="B482" t="s">
        <v>374</v>
      </c>
      <c r="C482">
        <v>156</v>
      </c>
      <c r="D482" s="1">
        <v>65680.34</v>
      </c>
      <c r="E482" s="1">
        <v>21196.14</v>
      </c>
      <c r="F482" s="1">
        <v>22152.880000000001</v>
      </c>
      <c r="G482" s="1">
        <v>22331.32</v>
      </c>
    </row>
    <row r="483" spans="1:7" x14ac:dyDescent="0.25">
      <c r="A483" t="s">
        <v>1070</v>
      </c>
      <c r="B483" t="s">
        <v>337</v>
      </c>
      <c r="C483">
        <v>406</v>
      </c>
      <c r="D483" s="1">
        <v>170937.3</v>
      </c>
      <c r="E483" s="1">
        <v>55164.31</v>
      </c>
      <c r="F483" s="1">
        <v>57654.31</v>
      </c>
      <c r="G483" s="1">
        <v>58118.68</v>
      </c>
    </row>
    <row r="484" spans="1:7" x14ac:dyDescent="0.25">
      <c r="A484" t="s">
        <v>1071</v>
      </c>
      <c r="B484" t="s">
        <v>375</v>
      </c>
      <c r="C484">
        <v>325</v>
      </c>
      <c r="D484" s="1">
        <v>136834.04999999999</v>
      </c>
      <c r="E484" s="1">
        <v>44158.62</v>
      </c>
      <c r="F484" s="1">
        <v>46151.85</v>
      </c>
      <c r="G484" s="1">
        <v>46523.58</v>
      </c>
    </row>
    <row r="485" spans="1:7" x14ac:dyDescent="0.25">
      <c r="A485" t="s">
        <v>1072</v>
      </c>
      <c r="B485" t="s">
        <v>376</v>
      </c>
      <c r="C485">
        <v>19</v>
      </c>
      <c r="D485" s="1">
        <v>7999.53</v>
      </c>
      <c r="E485" s="1">
        <v>2581.58</v>
      </c>
      <c r="F485" s="1">
        <v>2698.11</v>
      </c>
      <c r="G485" s="1">
        <v>2719.84</v>
      </c>
    </row>
    <row r="486" spans="1:7" x14ac:dyDescent="0.25">
      <c r="A486" t="s">
        <v>1073</v>
      </c>
      <c r="B486" t="s">
        <v>377</v>
      </c>
      <c r="C486">
        <v>417</v>
      </c>
      <c r="D486" s="1">
        <v>175568.61</v>
      </c>
      <c r="E486" s="1">
        <v>56658.91</v>
      </c>
      <c r="F486" s="1">
        <v>59216.37</v>
      </c>
      <c r="G486" s="1">
        <v>59693.33</v>
      </c>
    </row>
    <row r="487" spans="1:7" x14ac:dyDescent="0.25">
      <c r="A487" t="s">
        <v>1074</v>
      </c>
      <c r="B487" t="s">
        <v>378</v>
      </c>
      <c r="C487">
        <v>1013</v>
      </c>
      <c r="D487" s="1">
        <v>426501.2</v>
      </c>
      <c r="E487" s="1">
        <v>137639.04000000001</v>
      </c>
      <c r="F487" s="1">
        <v>143851.75</v>
      </c>
      <c r="G487" s="1">
        <v>145010.41</v>
      </c>
    </row>
    <row r="488" spans="1:7" x14ac:dyDescent="0.25">
      <c r="A488" t="s">
        <v>1075</v>
      </c>
      <c r="B488" t="s">
        <v>360</v>
      </c>
      <c r="C488">
        <v>129</v>
      </c>
      <c r="D488" s="1">
        <v>54312.59</v>
      </c>
      <c r="E488" s="1">
        <v>17527.580000000002</v>
      </c>
      <c r="F488" s="1">
        <v>18318.73</v>
      </c>
      <c r="G488" s="1">
        <v>18466.28</v>
      </c>
    </row>
    <row r="489" spans="1:7" x14ac:dyDescent="0.25">
      <c r="A489" t="s">
        <v>1076</v>
      </c>
      <c r="B489" t="s">
        <v>379</v>
      </c>
      <c r="C489">
        <v>31</v>
      </c>
      <c r="D489" s="1">
        <v>13051.86</v>
      </c>
      <c r="E489" s="1">
        <v>4212.05</v>
      </c>
      <c r="F489" s="1">
        <v>4402.18</v>
      </c>
      <c r="G489" s="1">
        <v>4437.63</v>
      </c>
    </row>
    <row r="490" spans="1:7" x14ac:dyDescent="0.25">
      <c r="A490" t="s">
        <v>1077</v>
      </c>
      <c r="B490" t="s">
        <v>380</v>
      </c>
      <c r="C490">
        <v>120</v>
      </c>
      <c r="D490" s="1">
        <v>50523.34</v>
      </c>
      <c r="E490" s="1">
        <v>16304.72</v>
      </c>
      <c r="F490" s="1">
        <v>17040.68</v>
      </c>
      <c r="G490" s="1">
        <v>17177.939999999999</v>
      </c>
    </row>
    <row r="491" spans="1:7" x14ac:dyDescent="0.25">
      <c r="A491" t="s">
        <v>1078</v>
      </c>
      <c r="B491" t="s">
        <v>381</v>
      </c>
      <c r="C491">
        <v>115</v>
      </c>
      <c r="D491" s="1">
        <v>48418.2</v>
      </c>
      <c r="E491" s="1">
        <v>15625.36</v>
      </c>
      <c r="F491" s="1">
        <v>16330.65</v>
      </c>
      <c r="G491" s="1">
        <v>16462.189999999999</v>
      </c>
    </row>
    <row r="492" spans="1:7" x14ac:dyDescent="0.25">
      <c r="A492" t="s">
        <v>1079</v>
      </c>
      <c r="B492" t="s">
        <v>382</v>
      </c>
      <c r="C492">
        <v>212</v>
      </c>
      <c r="D492" s="1">
        <v>89257.9</v>
      </c>
      <c r="E492" s="1">
        <v>28805.01</v>
      </c>
      <c r="F492" s="1">
        <v>30105.200000000001</v>
      </c>
      <c r="G492" s="1">
        <v>30347.69</v>
      </c>
    </row>
    <row r="493" spans="1:7" x14ac:dyDescent="0.25">
      <c r="A493" t="s">
        <v>1080</v>
      </c>
      <c r="B493" t="s">
        <v>383</v>
      </c>
      <c r="C493">
        <v>506</v>
      </c>
      <c r="D493" s="1">
        <v>213040.08</v>
      </c>
      <c r="E493" s="1">
        <v>68751.58</v>
      </c>
      <c r="F493" s="1">
        <v>71854.87</v>
      </c>
      <c r="G493" s="1">
        <v>72433.63</v>
      </c>
    </row>
    <row r="494" spans="1:7" x14ac:dyDescent="0.25">
      <c r="A494" t="s">
        <v>1081</v>
      </c>
      <c r="B494" t="s">
        <v>384</v>
      </c>
      <c r="C494">
        <v>243</v>
      </c>
      <c r="D494" s="1">
        <v>102309.75999999999</v>
      </c>
      <c r="E494" s="1">
        <v>33017.06</v>
      </c>
      <c r="F494" s="1">
        <v>34507.379999999997</v>
      </c>
      <c r="G494" s="1">
        <v>34785.32</v>
      </c>
    </row>
    <row r="495" spans="1:7" x14ac:dyDescent="0.25">
      <c r="A495" t="s">
        <v>1082</v>
      </c>
      <c r="B495" t="s">
        <v>385</v>
      </c>
      <c r="C495">
        <v>643</v>
      </c>
      <c r="D495" s="1">
        <v>260479.3</v>
      </c>
      <c r="E495" s="1">
        <v>84061.01</v>
      </c>
      <c r="F495" s="1">
        <v>87855.33</v>
      </c>
      <c r="G495" s="1">
        <v>88562.96</v>
      </c>
    </row>
    <row r="496" spans="1:7" x14ac:dyDescent="0.25">
      <c r="A496" t="s">
        <v>1083</v>
      </c>
      <c r="B496" t="s">
        <v>386</v>
      </c>
      <c r="C496">
        <v>150</v>
      </c>
      <c r="D496" s="1">
        <v>63154.18</v>
      </c>
      <c r="E496" s="1">
        <v>20380.900000000001</v>
      </c>
      <c r="F496" s="1">
        <v>21300.86</v>
      </c>
      <c r="G496" s="1">
        <v>21472.42</v>
      </c>
    </row>
    <row r="497" spans="1:7" x14ac:dyDescent="0.25">
      <c r="A497" t="s">
        <v>1084</v>
      </c>
      <c r="B497" t="s">
        <v>387</v>
      </c>
      <c r="C497">
        <v>197</v>
      </c>
      <c r="D497" s="1">
        <v>82942.48</v>
      </c>
      <c r="E497" s="1">
        <v>26766.92</v>
      </c>
      <c r="F497" s="1">
        <v>27975.119999999999</v>
      </c>
      <c r="G497" s="1">
        <v>28200.44</v>
      </c>
    </row>
    <row r="498" spans="1:7" x14ac:dyDescent="0.25">
      <c r="A498" t="s">
        <v>1085</v>
      </c>
      <c r="B498" t="s">
        <v>388</v>
      </c>
      <c r="C498">
        <v>187</v>
      </c>
      <c r="D498" s="1">
        <v>78732.210000000006</v>
      </c>
      <c r="E498" s="1">
        <v>25408.19</v>
      </c>
      <c r="F498" s="1">
        <v>26555.07</v>
      </c>
      <c r="G498" s="1">
        <v>26768.95</v>
      </c>
    </row>
    <row r="499" spans="1:7" x14ac:dyDescent="0.25">
      <c r="A499" t="s">
        <v>1086</v>
      </c>
      <c r="B499" t="s">
        <v>389</v>
      </c>
      <c r="C499">
        <v>113</v>
      </c>
      <c r="D499" s="1">
        <v>47576.15</v>
      </c>
      <c r="E499" s="1">
        <v>15353.61</v>
      </c>
      <c r="F499" s="1">
        <v>16046.65</v>
      </c>
      <c r="G499" s="1">
        <v>16175.89</v>
      </c>
    </row>
    <row r="500" spans="1:7" x14ac:dyDescent="0.25">
      <c r="A500" t="s">
        <v>1087</v>
      </c>
      <c r="B500" t="s">
        <v>390</v>
      </c>
      <c r="C500">
        <v>134</v>
      </c>
      <c r="D500" s="1">
        <v>56417.73</v>
      </c>
      <c r="E500" s="1">
        <v>18206.939999999999</v>
      </c>
      <c r="F500" s="1">
        <v>19028.759999999998</v>
      </c>
      <c r="G500" s="1">
        <v>19182.03</v>
      </c>
    </row>
    <row r="501" spans="1:7" x14ac:dyDescent="0.25">
      <c r="A501" t="s">
        <v>1088</v>
      </c>
      <c r="B501" t="s">
        <v>391</v>
      </c>
      <c r="C501">
        <v>307</v>
      </c>
      <c r="D501" s="1">
        <v>129255.55</v>
      </c>
      <c r="E501" s="1">
        <v>41712.92</v>
      </c>
      <c r="F501" s="1">
        <v>43595.74</v>
      </c>
      <c r="G501" s="1">
        <v>43946.89</v>
      </c>
    </row>
    <row r="502" spans="1:7" x14ac:dyDescent="0.25">
      <c r="A502" t="s">
        <v>1089</v>
      </c>
      <c r="B502" t="s">
        <v>392</v>
      </c>
      <c r="C502">
        <v>655</v>
      </c>
      <c r="D502" s="1">
        <v>275773.23</v>
      </c>
      <c r="E502" s="1">
        <v>88996.61</v>
      </c>
      <c r="F502" s="1">
        <v>93013.72</v>
      </c>
      <c r="G502" s="1">
        <v>93762.9</v>
      </c>
    </row>
    <row r="503" spans="1:7" x14ac:dyDescent="0.25">
      <c r="A503" t="s">
        <v>1090</v>
      </c>
      <c r="B503" t="s">
        <v>393</v>
      </c>
      <c r="C503">
        <v>202</v>
      </c>
      <c r="D503" s="1">
        <v>85047.62</v>
      </c>
      <c r="E503" s="1">
        <v>27446.28</v>
      </c>
      <c r="F503" s="1">
        <v>28685.15</v>
      </c>
      <c r="G503" s="1">
        <v>28916.19</v>
      </c>
    </row>
    <row r="504" spans="1:7" x14ac:dyDescent="0.25">
      <c r="A504" t="s">
        <v>1091</v>
      </c>
      <c r="B504" t="s">
        <v>394</v>
      </c>
      <c r="C504">
        <v>288</v>
      </c>
      <c r="D504" s="1">
        <v>121256.02</v>
      </c>
      <c r="E504" s="1">
        <v>39131.33</v>
      </c>
      <c r="F504" s="1">
        <v>40897.64</v>
      </c>
      <c r="G504" s="1">
        <v>41227.050000000003</v>
      </c>
    </row>
    <row r="505" spans="1:7" x14ac:dyDescent="0.25">
      <c r="A505" t="s">
        <v>1092</v>
      </c>
      <c r="B505" t="s">
        <v>395</v>
      </c>
      <c r="C505">
        <v>373</v>
      </c>
      <c r="D505" s="1">
        <v>151126.6</v>
      </c>
      <c r="E505" s="1">
        <v>48771.07</v>
      </c>
      <c r="F505" s="1">
        <v>50972.49</v>
      </c>
      <c r="G505" s="1">
        <v>51383.040000000001</v>
      </c>
    </row>
    <row r="506" spans="1:7" x14ac:dyDescent="0.25">
      <c r="A506" t="s">
        <v>1093</v>
      </c>
      <c r="B506" t="s">
        <v>396</v>
      </c>
      <c r="C506">
        <v>164</v>
      </c>
      <c r="D506" s="1">
        <v>69048.570000000007</v>
      </c>
      <c r="E506" s="1">
        <v>22283.119999999999</v>
      </c>
      <c r="F506" s="1">
        <v>23288.94</v>
      </c>
      <c r="G506" s="1">
        <v>23476.51</v>
      </c>
    </row>
    <row r="507" spans="1:7" x14ac:dyDescent="0.25">
      <c r="A507" t="s">
        <v>1094</v>
      </c>
      <c r="B507" t="s">
        <v>397</v>
      </c>
      <c r="C507">
        <v>850</v>
      </c>
      <c r="D507" s="1">
        <v>352564.47</v>
      </c>
      <c r="E507" s="1">
        <v>113778.42</v>
      </c>
      <c r="F507" s="1">
        <v>118914.13</v>
      </c>
      <c r="G507" s="1">
        <v>119871.92</v>
      </c>
    </row>
    <row r="508" spans="1:7" x14ac:dyDescent="0.25">
      <c r="A508" t="s">
        <v>1095</v>
      </c>
      <c r="B508" t="s">
        <v>398</v>
      </c>
      <c r="C508">
        <v>469</v>
      </c>
      <c r="D508" s="1">
        <v>197462.05</v>
      </c>
      <c r="E508" s="1">
        <v>63724.29</v>
      </c>
      <c r="F508" s="1">
        <v>66600.66</v>
      </c>
      <c r="G508" s="1">
        <v>67137.100000000006</v>
      </c>
    </row>
    <row r="509" spans="1:7" x14ac:dyDescent="0.25">
      <c r="A509" t="s">
        <v>1096</v>
      </c>
      <c r="B509" t="s">
        <v>399</v>
      </c>
      <c r="C509">
        <v>433</v>
      </c>
      <c r="D509" s="1">
        <v>182305.05</v>
      </c>
      <c r="E509" s="1">
        <v>58832.88</v>
      </c>
      <c r="F509" s="1">
        <v>61488.45</v>
      </c>
      <c r="G509" s="1">
        <v>61983.72</v>
      </c>
    </row>
    <row r="510" spans="1:7" x14ac:dyDescent="0.25">
      <c r="A510" t="s">
        <v>1097</v>
      </c>
      <c r="B510" t="s">
        <v>400</v>
      </c>
      <c r="C510">
        <v>208</v>
      </c>
      <c r="D510" s="1">
        <v>87573.79</v>
      </c>
      <c r="E510" s="1">
        <v>28261.52</v>
      </c>
      <c r="F510" s="1">
        <v>29537.18</v>
      </c>
      <c r="G510" s="1">
        <v>29775.09</v>
      </c>
    </row>
    <row r="511" spans="1:7" x14ac:dyDescent="0.25">
      <c r="A511" t="s">
        <v>1098</v>
      </c>
      <c r="B511" t="s">
        <v>401</v>
      </c>
      <c r="C511">
        <v>361</v>
      </c>
      <c r="D511" s="1">
        <v>151991.04999999999</v>
      </c>
      <c r="E511" s="1">
        <v>49050.04</v>
      </c>
      <c r="F511" s="1">
        <v>51264.05</v>
      </c>
      <c r="G511" s="1">
        <v>51676.959999999999</v>
      </c>
    </row>
    <row r="512" spans="1:7" x14ac:dyDescent="0.25">
      <c r="A512" t="s">
        <v>1099</v>
      </c>
      <c r="B512" t="s">
        <v>402</v>
      </c>
      <c r="C512">
        <v>155</v>
      </c>
      <c r="D512" s="1">
        <v>65259.31</v>
      </c>
      <c r="E512" s="1">
        <v>21060.27</v>
      </c>
      <c r="F512" s="1">
        <v>22010.87</v>
      </c>
      <c r="G512" s="1">
        <v>22188.17</v>
      </c>
    </row>
    <row r="513" spans="1:7" x14ac:dyDescent="0.25">
      <c r="A513" t="s">
        <v>1100</v>
      </c>
      <c r="B513" t="s">
        <v>403</v>
      </c>
      <c r="C513">
        <v>306</v>
      </c>
      <c r="D513" s="1">
        <v>128834.52</v>
      </c>
      <c r="E513" s="1">
        <v>41577.040000000001</v>
      </c>
      <c r="F513" s="1">
        <v>43453.74</v>
      </c>
      <c r="G513" s="1">
        <v>43803.74</v>
      </c>
    </row>
    <row r="514" spans="1:7" x14ac:dyDescent="0.25">
      <c r="A514" t="s">
        <v>1101</v>
      </c>
      <c r="B514" t="s">
        <v>404</v>
      </c>
      <c r="C514">
        <v>132</v>
      </c>
      <c r="D514" s="1">
        <v>55575.67</v>
      </c>
      <c r="E514" s="1">
        <v>17935.2</v>
      </c>
      <c r="F514" s="1">
        <v>18744.740000000002</v>
      </c>
      <c r="G514" s="1">
        <v>18895.73</v>
      </c>
    </row>
    <row r="515" spans="1:7" x14ac:dyDescent="0.25">
      <c r="A515" t="s">
        <v>1102</v>
      </c>
      <c r="B515" t="s">
        <v>405</v>
      </c>
      <c r="C515">
        <v>707</v>
      </c>
      <c r="D515" s="1">
        <v>297666.68</v>
      </c>
      <c r="E515" s="1">
        <v>96061.99</v>
      </c>
      <c r="F515" s="1">
        <v>100398.02</v>
      </c>
      <c r="G515" s="1">
        <v>101206.67</v>
      </c>
    </row>
    <row r="516" spans="1:7" x14ac:dyDescent="0.25">
      <c r="A516" t="s">
        <v>1103</v>
      </c>
      <c r="B516" t="s">
        <v>406</v>
      </c>
      <c r="C516">
        <v>27</v>
      </c>
      <c r="D516" s="1">
        <v>11367.75</v>
      </c>
      <c r="E516" s="1">
        <v>3668.56</v>
      </c>
      <c r="F516" s="1">
        <v>3834.16</v>
      </c>
      <c r="G516" s="1">
        <v>3865.03</v>
      </c>
    </row>
    <row r="517" spans="1:7" x14ac:dyDescent="0.25">
      <c r="A517" t="s">
        <v>1104</v>
      </c>
      <c r="B517" t="s">
        <v>407</v>
      </c>
      <c r="C517">
        <v>87</v>
      </c>
      <c r="D517" s="1">
        <v>36629.42</v>
      </c>
      <c r="E517" s="1">
        <v>11820.92</v>
      </c>
      <c r="F517" s="1">
        <v>12354.5</v>
      </c>
      <c r="G517" s="1">
        <v>12454</v>
      </c>
    </row>
    <row r="518" spans="1:7" x14ac:dyDescent="0.25">
      <c r="A518" t="s">
        <v>1105</v>
      </c>
      <c r="B518" t="s">
        <v>408</v>
      </c>
      <c r="C518">
        <v>120</v>
      </c>
      <c r="D518" s="1">
        <v>50523.34</v>
      </c>
      <c r="E518" s="1">
        <v>16304.72</v>
      </c>
      <c r="F518" s="1">
        <v>17040.68</v>
      </c>
      <c r="G518" s="1">
        <v>17177.939999999999</v>
      </c>
    </row>
    <row r="519" spans="1:7" x14ac:dyDescent="0.25">
      <c r="A519" t="s">
        <v>1106</v>
      </c>
      <c r="B519" t="s">
        <v>409</v>
      </c>
      <c r="C519">
        <v>102</v>
      </c>
      <c r="D519" s="1">
        <v>42944.84</v>
      </c>
      <c r="E519" s="1">
        <v>13859.01</v>
      </c>
      <c r="F519" s="1">
        <v>14484.58</v>
      </c>
      <c r="G519" s="1">
        <v>14601.25</v>
      </c>
    </row>
    <row r="520" spans="1:7" x14ac:dyDescent="0.25">
      <c r="A520" t="s">
        <v>1107</v>
      </c>
      <c r="B520" t="s">
        <v>410</v>
      </c>
      <c r="C520">
        <v>14</v>
      </c>
      <c r="D520" s="1">
        <v>5894.39</v>
      </c>
      <c r="E520" s="1">
        <v>1902.22</v>
      </c>
      <c r="F520" s="1">
        <v>1988.08</v>
      </c>
      <c r="G520" s="1">
        <v>2004.09</v>
      </c>
    </row>
    <row r="521" spans="1:7" x14ac:dyDescent="0.25">
      <c r="A521" t="s">
        <v>1108</v>
      </c>
      <c r="B521" t="s">
        <v>411</v>
      </c>
      <c r="C521">
        <v>7</v>
      </c>
      <c r="D521" s="1">
        <v>2947.19</v>
      </c>
      <c r="E521" s="1">
        <v>951.11</v>
      </c>
      <c r="F521" s="1">
        <v>994.04</v>
      </c>
      <c r="G521" s="1">
        <v>1002.04</v>
      </c>
    </row>
    <row r="522" spans="1:7" x14ac:dyDescent="0.25">
      <c r="A522" t="s">
        <v>1109</v>
      </c>
      <c r="B522" t="s">
        <v>412</v>
      </c>
      <c r="C522">
        <v>81</v>
      </c>
      <c r="D522" s="1">
        <v>34103.25</v>
      </c>
      <c r="E522" s="1">
        <v>11005.69</v>
      </c>
      <c r="F522" s="1">
        <v>11502.46</v>
      </c>
      <c r="G522" s="1">
        <v>11595.1</v>
      </c>
    </row>
    <row r="523" spans="1:7" x14ac:dyDescent="0.25">
      <c r="A523" t="s">
        <v>1110</v>
      </c>
      <c r="B523" t="s">
        <v>413</v>
      </c>
      <c r="C523">
        <v>492</v>
      </c>
      <c r="D523" s="1">
        <v>207145.7</v>
      </c>
      <c r="E523" s="1">
        <v>66849.36</v>
      </c>
      <c r="F523" s="1">
        <v>69866.8</v>
      </c>
      <c r="G523" s="1">
        <v>70429.539999999994</v>
      </c>
    </row>
    <row r="524" spans="1:7" x14ac:dyDescent="0.25">
      <c r="A524" t="s">
        <v>1111</v>
      </c>
      <c r="B524" t="s">
        <v>414</v>
      </c>
      <c r="C524">
        <v>106</v>
      </c>
      <c r="D524" s="1">
        <v>34106.79</v>
      </c>
      <c r="E524" s="1">
        <v>11006.83</v>
      </c>
      <c r="F524" s="1">
        <v>11503.65</v>
      </c>
      <c r="G524" s="1">
        <v>11596.31</v>
      </c>
    </row>
    <row r="525" spans="1:7" x14ac:dyDescent="0.25">
      <c r="A525" t="s">
        <v>1112</v>
      </c>
      <c r="B525" t="s">
        <v>415</v>
      </c>
      <c r="C525">
        <v>262</v>
      </c>
      <c r="D525" s="1">
        <v>110309.29</v>
      </c>
      <c r="E525" s="1">
        <v>35598.639999999999</v>
      </c>
      <c r="F525" s="1">
        <v>37205.49</v>
      </c>
      <c r="G525" s="1">
        <v>37505.160000000003</v>
      </c>
    </row>
    <row r="526" spans="1:7" x14ac:dyDescent="0.25">
      <c r="A526" t="s">
        <v>1113</v>
      </c>
      <c r="B526" t="s">
        <v>416</v>
      </c>
      <c r="C526">
        <v>278</v>
      </c>
      <c r="D526" s="1">
        <v>117045.74</v>
      </c>
      <c r="E526" s="1">
        <v>37772.61</v>
      </c>
      <c r="F526" s="1">
        <v>39477.58</v>
      </c>
      <c r="G526" s="1">
        <v>39795.550000000003</v>
      </c>
    </row>
    <row r="527" spans="1:7" x14ac:dyDescent="0.25">
      <c r="A527" t="s">
        <v>1114</v>
      </c>
      <c r="B527" t="s">
        <v>417</v>
      </c>
      <c r="C527">
        <v>246</v>
      </c>
      <c r="D527" s="1">
        <v>103572.85</v>
      </c>
      <c r="E527" s="1">
        <v>33424.68</v>
      </c>
      <c r="F527" s="1">
        <v>34933.4</v>
      </c>
      <c r="G527" s="1">
        <v>35214.769999999997</v>
      </c>
    </row>
    <row r="528" spans="1:7" x14ac:dyDescent="0.25">
      <c r="A528" t="s">
        <v>1115</v>
      </c>
      <c r="B528" t="s">
        <v>418</v>
      </c>
      <c r="C528">
        <v>84</v>
      </c>
      <c r="D528" s="1">
        <v>35366.339999999997</v>
      </c>
      <c r="E528" s="1">
        <v>11413.31</v>
      </c>
      <c r="F528" s="1">
        <v>11928.47</v>
      </c>
      <c r="G528" s="1">
        <v>12024.56</v>
      </c>
    </row>
    <row r="529" spans="1:7" x14ac:dyDescent="0.25">
      <c r="A529" t="s">
        <v>1116</v>
      </c>
      <c r="B529" t="s">
        <v>419</v>
      </c>
      <c r="C529">
        <v>94</v>
      </c>
      <c r="D529" s="1">
        <v>39576.620000000003</v>
      </c>
      <c r="E529" s="1">
        <v>12772.03</v>
      </c>
      <c r="F529" s="1">
        <v>13348.54</v>
      </c>
      <c r="G529" s="1">
        <v>13456.05</v>
      </c>
    </row>
    <row r="530" spans="1:7" x14ac:dyDescent="0.25">
      <c r="A530" t="s">
        <v>1117</v>
      </c>
      <c r="B530" t="s">
        <v>301</v>
      </c>
      <c r="C530">
        <v>8</v>
      </c>
      <c r="D530" s="1">
        <v>3273.31</v>
      </c>
      <c r="E530" s="1">
        <v>1056.3499999999999</v>
      </c>
      <c r="F530" s="1">
        <v>1104.03</v>
      </c>
      <c r="G530" s="1">
        <v>1112.93</v>
      </c>
    </row>
    <row r="531" spans="1:7" x14ac:dyDescent="0.25">
      <c r="A531" t="s">
        <v>1118</v>
      </c>
      <c r="B531" t="s">
        <v>420</v>
      </c>
      <c r="C531">
        <v>130</v>
      </c>
      <c r="D531" s="1">
        <v>54733.62</v>
      </c>
      <c r="E531" s="1">
        <v>17663.45</v>
      </c>
      <c r="F531" s="1">
        <v>18460.740000000002</v>
      </c>
      <c r="G531" s="1">
        <v>18609.43</v>
      </c>
    </row>
    <row r="532" spans="1:7" x14ac:dyDescent="0.25">
      <c r="A532" t="s">
        <v>1119</v>
      </c>
      <c r="B532" t="s">
        <v>421</v>
      </c>
      <c r="C532">
        <v>341</v>
      </c>
      <c r="D532" s="1">
        <v>143570.49</v>
      </c>
      <c r="E532" s="1">
        <v>46332.59</v>
      </c>
      <c r="F532" s="1">
        <v>48423.93</v>
      </c>
      <c r="G532" s="1">
        <v>48813.97</v>
      </c>
    </row>
    <row r="533" spans="1:7" x14ac:dyDescent="0.25">
      <c r="A533" t="s">
        <v>1120</v>
      </c>
      <c r="B533" t="s">
        <v>422</v>
      </c>
      <c r="C533">
        <v>190</v>
      </c>
      <c r="D533" s="1">
        <v>79995.289999999994</v>
      </c>
      <c r="E533" s="1">
        <v>25815.81</v>
      </c>
      <c r="F533" s="1">
        <v>26981.08</v>
      </c>
      <c r="G533" s="1">
        <v>27198.400000000001</v>
      </c>
    </row>
    <row r="534" spans="1:7" x14ac:dyDescent="0.25">
      <c r="A534" t="s">
        <v>1121</v>
      </c>
      <c r="B534" t="s">
        <v>423</v>
      </c>
      <c r="C534">
        <v>518</v>
      </c>
      <c r="D534" s="1">
        <v>218092.42</v>
      </c>
      <c r="E534" s="1">
        <v>70382.05</v>
      </c>
      <c r="F534" s="1">
        <v>73558.95</v>
      </c>
      <c r="G534" s="1">
        <v>74151.42</v>
      </c>
    </row>
    <row r="535" spans="1:7" x14ac:dyDescent="0.25">
      <c r="A535" t="s">
        <v>1122</v>
      </c>
      <c r="B535" t="s">
        <v>424</v>
      </c>
      <c r="C535">
        <v>143</v>
      </c>
      <c r="D535" s="1">
        <v>60206.98</v>
      </c>
      <c r="E535" s="1">
        <v>19429.8</v>
      </c>
      <c r="F535" s="1">
        <v>20306.810000000001</v>
      </c>
      <c r="G535" s="1">
        <v>20470.37</v>
      </c>
    </row>
    <row r="536" spans="1:7" x14ac:dyDescent="0.25">
      <c r="A536" t="s">
        <v>1123</v>
      </c>
      <c r="B536" t="s">
        <v>425</v>
      </c>
      <c r="C536">
        <v>144</v>
      </c>
      <c r="D536" s="1">
        <v>60628.01</v>
      </c>
      <c r="E536" s="1">
        <v>19565.669999999998</v>
      </c>
      <c r="F536" s="1">
        <v>20448.82</v>
      </c>
      <c r="G536" s="1">
        <v>20613.52</v>
      </c>
    </row>
    <row r="537" spans="1:7" x14ac:dyDescent="0.25">
      <c r="A537" t="s">
        <v>1124</v>
      </c>
      <c r="B537" t="s">
        <v>426</v>
      </c>
      <c r="C537">
        <v>420</v>
      </c>
      <c r="D537" s="1">
        <v>176831.69</v>
      </c>
      <c r="E537" s="1">
        <v>57066.53</v>
      </c>
      <c r="F537" s="1">
        <v>59642.39</v>
      </c>
      <c r="G537" s="1">
        <v>60122.77</v>
      </c>
    </row>
    <row r="538" spans="1:7" x14ac:dyDescent="0.25">
      <c r="A538" t="s">
        <v>1125</v>
      </c>
      <c r="B538" t="s">
        <v>427</v>
      </c>
      <c r="C538">
        <v>164</v>
      </c>
      <c r="D538" s="1">
        <v>69048.570000000007</v>
      </c>
      <c r="E538" s="1">
        <v>22283.119999999999</v>
      </c>
      <c r="F538" s="1">
        <v>23288.94</v>
      </c>
      <c r="G538" s="1">
        <v>23476.51</v>
      </c>
    </row>
    <row r="539" spans="1:7" x14ac:dyDescent="0.25">
      <c r="A539" t="s">
        <v>1126</v>
      </c>
      <c r="B539" t="s">
        <v>428</v>
      </c>
      <c r="C539">
        <v>129</v>
      </c>
      <c r="D539" s="1">
        <v>54312.59</v>
      </c>
      <c r="E539" s="1">
        <v>17527.580000000002</v>
      </c>
      <c r="F539" s="1">
        <v>18318.73</v>
      </c>
      <c r="G539" s="1">
        <v>18466.28</v>
      </c>
    </row>
    <row r="540" spans="1:7" x14ac:dyDescent="0.25">
      <c r="A540" t="s">
        <v>1127</v>
      </c>
      <c r="B540" t="s">
        <v>429</v>
      </c>
      <c r="C540">
        <v>154</v>
      </c>
      <c r="D540" s="1">
        <v>64838.29</v>
      </c>
      <c r="E540" s="1">
        <v>20924.400000000001</v>
      </c>
      <c r="F540" s="1">
        <v>21868.87</v>
      </c>
      <c r="G540" s="1">
        <v>22045.02</v>
      </c>
    </row>
    <row r="541" spans="1:7" x14ac:dyDescent="0.25">
      <c r="A541" t="s">
        <v>1128</v>
      </c>
      <c r="B541" t="s">
        <v>430</v>
      </c>
      <c r="C541">
        <v>162</v>
      </c>
      <c r="D541" s="1">
        <v>68206.509999999995</v>
      </c>
      <c r="E541" s="1">
        <v>22011.38</v>
      </c>
      <c r="F541" s="1">
        <v>23004.92</v>
      </c>
      <c r="G541" s="1">
        <v>23190.21</v>
      </c>
    </row>
    <row r="542" spans="1:7" x14ac:dyDescent="0.25">
      <c r="A542" t="s">
        <v>1129</v>
      </c>
      <c r="B542" t="s">
        <v>431</v>
      </c>
      <c r="C542">
        <v>107</v>
      </c>
      <c r="D542" s="1">
        <v>45049.98</v>
      </c>
      <c r="E542" s="1">
        <v>14538.38</v>
      </c>
      <c r="F542" s="1">
        <v>15194.61</v>
      </c>
      <c r="G542" s="1">
        <v>15316.99</v>
      </c>
    </row>
    <row r="543" spans="1:7" x14ac:dyDescent="0.25">
      <c r="A543" t="s">
        <v>1130</v>
      </c>
      <c r="B543" t="s">
        <v>71</v>
      </c>
      <c r="C543">
        <v>566</v>
      </c>
      <c r="D543" s="1">
        <v>238301.75</v>
      </c>
      <c r="E543" s="1">
        <v>76903.94</v>
      </c>
      <c r="F543" s="1">
        <v>80375.22</v>
      </c>
      <c r="G543" s="1">
        <v>81022.59</v>
      </c>
    </row>
    <row r="544" spans="1:7" x14ac:dyDescent="0.25">
      <c r="A544" t="s">
        <v>1131</v>
      </c>
      <c r="B544" t="s">
        <v>432</v>
      </c>
      <c r="C544">
        <v>50</v>
      </c>
      <c r="D544" s="1">
        <v>21051.39</v>
      </c>
      <c r="E544" s="1">
        <v>6793.63</v>
      </c>
      <c r="F544" s="1">
        <v>7100.29</v>
      </c>
      <c r="G544" s="1">
        <v>7157.47</v>
      </c>
    </row>
    <row r="545" spans="1:7" x14ac:dyDescent="0.25">
      <c r="A545" t="s">
        <v>1132</v>
      </c>
      <c r="B545" t="s">
        <v>433</v>
      </c>
      <c r="C545">
        <v>311</v>
      </c>
      <c r="D545" s="1">
        <v>130939.66</v>
      </c>
      <c r="E545" s="1">
        <v>42256.41</v>
      </c>
      <c r="F545" s="1">
        <v>44163.77</v>
      </c>
      <c r="G545" s="1">
        <v>44519.48</v>
      </c>
    </row>
    <row r="546" spans="1:7" x14ac:dyDescent="0.25">
      <c r="A546" t="s">
        <v>1133</v>
      </c>
      <c r="B546" t="s">
        <v>434</v>
      </c>
      <c r="C546">
        <v>298</v>
      </c>
      <c r="D546" s="1">
        <v>125466.3</v>
      </c>
      <c r="E546" s="1">
        <v>40490.06</v>
      </c>
      <c r="F546" s="1">
        <v>42317.7</v>
      </c>
      <c r="G546" s="1">
        <v>42658.54</v>
      </c>
    </row>
    <row r="547" spans="1:7" x14ac:dyDescent="0.25">
      <c r="A547" t="s">
        <v>1134</v>
      </c>
      <c r="B547" t="s">
        <v>435</v>
      </c>
      <c r="C547">
        <v>18</v>
      </c>
      <c r="D547" s="1">
        <v>7578.5</v>
      </c>
      <c r="E547" s="1">
        <v>2445.71</v>
      </c>
      <c r="F547" s="1">
        <v>2556.1</v>
      </c>
      <c r="G547" s="1">
        <v>2576.69</v>
      </c>
    </row>
    <row r="548" spans="1:7" x14ac:dyDescent="0.25">
      <c r="A548" t="s">
        <v>1135</v>
      </c>
      <c r="B548" t="s">
        <v>436</v>
      </c>
      <c r="C548">
        <v>341</v>
      </c>
      <c r="D548" s="1">
        <v>143570.49</v>
      </c>
      <c r="E548" s="1">
        <v>46332.59</v>
      </c>
      <c r="F548" s="1">
        <v>48423.93</v>
      </c>
      <c r="G548" s="1">
        <v>48813.97</v>
      </c>
    </row>
    <row r="549" spans="1:7" x14ac:dyDescent="0.25">
      <c r="A549" t="s">
        <v>1136</v>
      </c>
      <c r="B549" t="s">
        <v>437</v>
      </c>
      <c r="C549">
        <v>11</v>
      </c>
      <c r="D549" s="1">
        <v>4631.3100000000004</v>
      </c>
      <c r="E549" s="1">
        <v>1494.6</v>
      </c>
      <c r="F549" s="1">
        <v>1562.06</v>
      </c>
      <c r="G549" s="1">
        <v>1574.65</v>
      </c>
    </row>
    <row r="550" spans="1:7" x14ac:dyDescent="0.25">
      <c r="A550" t="s">
        <v>1137</v>
      </c>
      <c r="B550" t="s">
        <v>438</v>
      </c>
      <c r="C550">
        <v>58</v>
      </c>
      <c r="D550" s="1">
        <v>24419.61</v>
      </c>
      <c r="E550" s="1">
        <v>7880.61</v>
      </c>
      <c r="F550" s="1">
        <v>8236.33</v>
      </c>
      <c r="G550" s="1">
        <v>8302.67</v>
      </c>
    </row>
    <row r="551" spans="1:7" x14ac:dyDescent="0.25">
      <c r="A551" t="s">
        <v>1138</v>
      </c>
      <c r="B551" t="s">
        <v>439</v>
      </c>
      <c r="C551">
        <v>517</v>
      </c>
      <c r="D551" s="1">
        <v>217671.39</v>
      </c>
      <c r="E551" s="1">
        <v>70246.179999999993</v>
      </c>
      <c r="F551" s="1">
        <v>73416.94</v>
      </c>
      <c r="G551" s="1">
        <v>74008.27</v>
      </c>
    </row>
    <row r="552" spans="1:7" x14ac:dyDescent="0.25">
      <c r="A552" t="s">
        <v>1139</v>
      </c>
      <c r="B552" t="s">
        <v>440</v>
      </c>
      <c r="C552">
        <v>206</v>
      </c>
      <c r="D552" s="1">
        <v>86731.73</v>
      </c>
      <c r="E552" s="1">
        <v>27989.78</v>
      </c>
      <c r="F552" s="1">
        <v>29253.16</v>
      </c>
      <c r="G552" s="1">
        <v>29488.79</v>
      </c>
    </row>
    <row r="553" spans="1:7" x14ac:dyDescent="0.25">
      <c r="A553" t="s">
        <v>1140</v>
      </c>
      <c r="B553" t="s">
        <v>441</v>
      </c>
      <c r="C553">
        <v>625</v>
      </c>
      <c r="D553" s="1">
        <v>263142.40000000002</v>
      </c>
      <c r="E553" s="1">
        <v>84920.43</v>
      </c>
      <c r="F553" s="1">
        <v>88753.55</v>
      </c>
      <c r="G553" s="1">
        <v>89468.42</v>
      </c>
    </row>
    <row r="554" spans="1:7" x14ac:dyDescent="0.25">
      <c r="A554" t="s">
        <v>1141</v>
      </c>
      <c r="B554" t="s">
        <v>442</v>
      </c>
      <c r="C554">
        <v>288</v>
      </c>
      <c r="D554" s="1">
        <v>119534.48</v>
      </c>
      <c r="E554" s="1">
        <v>38575.769999999997</v>
      </c>
      <c r="F554" s="1">
        <v>40316.99</v>
      </c>
      <c r="G554" s="1">
        <v>40641.72</v>
      </c>
    </row>
    <row r="555" spans="1:7" x14ac:dyDescent="0.25">
      <c r="A555" t="s">
        <v>1142</v>
      </c>
      <c r="B555" t="s">
        <v>443</v>
      </c>
      <c r="C555">
        <v>490</v>
      </c>
      <c r="D555" s="1">
        <v>206303.64</v>
      </c>
      <c r="E555" s="1">
        <v>66577.62</v>
      </c>
      <c r="F555" s="1">
        <v>69582.78</v>
      </c>
      <c r="G555" s="1">
        <v>70143.240000000005</v>
      </c>
    </row>
    <row r="556" spans="1:7" x14ac:dyDescent="0.25">
      <c r="A556" t="s">
        <v>1143</v>
      </c>
      <c r="B556" t="s">
        <v>444</v>
      </c>
      <c r="C556">
        <v>272</v>
      </c>
      <c r="D556" s="1">
        <v>114519.57</v>
      </c>
      <c r="E556" s="1">
        <v>36957.370000000003</v>
      </c>
      <c r="F556" s="1">
        <v>38625.550000000003</v>
      </c>
      <c r="G556" s="1">
        <v>38936.65</v>
      </c>
    </row>
    <row r="557" spans="1:7" x14ac:dyDescent="0.25">
      <c r="A557" t="s">
        <v>1144</v>
      </c>
      <c r="B557" t="s">
        <v>445</v>
      </c>
      <c r="C557">
        <v>129</v>
      </c>
      <c r="D557" s="1">
        <v>54312.59</v>
      </c>
      <c r="E557" s="1">
        <v>17527.580000000002</v>
      </c>
      <c r="F557" s="1">
        <v>18318.73</v>
      </c>
      <c r="G557" s="1">
        <v>18466.28</v>
      </c>
    </row>
    <row r="558" spans="1:7" x14ac:dyDescent="0.25">
      <c r="A558" t="s">
        <v>1145</v>
      </c>
      <c r="B558" t="s">
        <v>446</v>
      </c>
      <c r="C558">
        <v>151</v>
      </c>
      <c r="D558" s="1">
        <v>62463.34</v>
      </c>
      <c r="E558" s="1">
        <v>20157.96</v>
      </c>
      <c r="F558" s="1">
        <v>21067.84</v>
      </c>
      <c r="G558" s="1">
        <v>21237.54</v>
      </c>
    </row>
    <row r="559" spans="1:7" x14ac:dyDescent="0.25">
      <c r="A559" t="s">
        <v>1146</v>
      </c>
      <c r="B559" t="s">
        <v>447</v>
      </c>
      <c r="C559">
        <v>135</v>
      </c>
      <c r="D559" s="1">
        <v>56838.76</v>
      </c>
      <c r="E559" s="1">
        <v>18342.810000000001</v>
      </c>
      <c r="F559" s="1">
        <v>19170.77</v>
      </c>
      <c r="G559" s="1">
        <v>19325.18</v>
      </c>
    </row>
    <row r="560" spans="1:7" x14ac:dyDescent="0.25">
      <c r="A560" t="s">
        <v>1147</v>
      </c>
      <c r="B560" t="s">
        <v>448</v>
      </c>
      <c r="C560">
        <v>121</v>
      </c>
      <c r="D560" s="1">
        <v>50944.37</v>
      </c>
      <c r="E560" s="1">
        <v>16440.599999999999</v>
      </c>
      <c r="F560" s="1">
        <v>17182.68</v>
      </c>
      <c r="G560" s="1">
        <v>17321.09</v>
      </c>
    </row>
    <row r="561" spans="1:7" x14ac:dyDescent="0.25">
      <c r="A561" t="s">
        <v>1148</v>
      </c>
      <c r="B561" t="s">
        <v>449</v>
      </c>
      <c r="C561">
        <v>13</v>
      </c>
      <c r="D561" s="1">
        <v>5473.36</v>
      </c>
      <c r="E561" s="1">
        <v>1766.34</v>
      </c>
      <c r="F561" s="1">
        <v>1846.08</v>
      </c>
      <c r="G561" s="1">
        <v>1860.94</v>
      </c>
    </row>
    <row r="562" spans="1:7" x14ac:dyDescent="0.25">
      <c r="A562" t="s">
        <v>1149</v>
      </c>
      <c r="B562" t="s">
        <v>450</v>
      </c>
      <c r="C562">
        <v>237</v>
      </c>
      <c r="D562" s="1">
        <v>99783.6</v>
      </c>
      <c r="E562" s="1">
        <v>32201.83</v>
      </c>
      <c r="F562" s="1">
        <v>33655.35</v>
      </c>
      <c r="G562" s="1">
        <v>33926.42</v>
      </c>
    </row>
    <row r="563" spans="1:7" x14ac:dyDescent="0.25">
      <c r="A563" t="s">
        <v>1150</v>
      </c>
      <c r="B563" t="s">
        <v>451</v>
      </c>
      <c r="C563">
        <v>108</v>
      </c>
      <c r="D563" s="1">
        <v>45471.01</v>
      </c>
      <c r="E563" s="1">
        <v>14674.25</v>
      </c>
      <c r="F563" s="1">
        <v>15336.62</v>
      </c>
      <c r="G563" s="1">
        <v>15460.14</v>
      </c>
    </row>
    <row r="564" spans="1:7" x14ac:dyDescent="0.25">
      <c r="A564" t="s">
        <v>1151</v>
      </c>
      <c r="B564" t="s">
        <v>452</v>
      </c>
      <c r="C564">
        <v>48</v>
      </c>
      <c r="D564" s="1">
        <v>20209.34</v>
      </c>
      <c r="E564" s="1">
        <v>6521.89</v>
      </c>
      <c r="F564" s="1">
        <v>6816.27</v>
      </c>
      <c r="G564" s="1">
        <v>6871.18</v>
      </c>
    </row>
    <row r="565" spans="1:7" x14ac:dyDescent="0.25">
      <c r="A565" t="s">
        <v>1152</v>
      </c>
      <c r="B565" t="s">
        <v>453</v>
      </c>
      <c r="C565">
        <v>101</v>
      </c>
      <c r="D565" s="1">
        <v>42523.81</v>
      </c>
      <c r="E565" s="1">
        <v>13723.14</v>
      </c>
      <c r="F565" s="1">
        <v>14342.57</v>
      </c>
      <c r="G565" s="1">
        <v>14458.1</v>
      </c>
    </row>
    <row r="566" spans="1:7" x14ac:dyDescent="0.25">
      <c r="A566" t="s">
        <v>1153</v>
      </c>
      <c r="B566" t="s">
        <v>454</v>
      </c>
      <c r="C566">
        <v>375</v>
      </c>
      <c r="D566" s="1">
        <v>157885.44</v>
      </c>
      <c r="E566" s="1">
        <v>50952.26</v>
      </c>
      <c r="F566" s="1">
        <v>53252.13</v>
      </c>
      <c r="G566" s="1">
        <v>53681.05</v>
      </c>
    </row>
    <row r="567" spans="1:7" x14ac:dyDescent="0.25">
      <c r="A567" t="s">
        <v>1154</v>
      </c>
      <c r="B567" t="s">
        <v>455</v>
      </c>
      <c r="C567">
        <v>13</v>
      </c>
      <c r="D567" s="1">
        <v>5473.36</v>
      </c>
      <c r="E567" s="1">
        <v>1766.34</v>
      </c>
      <c r="F567" s="1">
        <v>1846.08</v>
      </c>
      <c r="G567" s="1">
        <v>1860.94</v>
      </c>
    </row>
    <row r="568" spans="1:7" x14ac:dyDescent="0.25">
      <c r="A568" t="s">
        <v>1155</v>
      </c>
      <c r="B568" t="s">
        <v>456</v>
      </c>
      <c r="C568">
        <v>109</v>
      </c>
      <c r="D568" s="1">
        <v>45892.03</v>
      </c>
      <c r="E568" s="1">
        <v>14810.12</v>
      </c>
      <c r="F568" s="1">
        <v>15478.62</v>
      </c>
      <c r="G568" s="1">
        <v>15603.29</v>
      </c>
    </row>
    <row r="569" spans="1:7" x14ac:dyDescent="0.25">
      <c r="A569" t="s">
        <v>1156</v>
      </c>
      <c r="B569" t="s">
        <v>83</v>
      </c>
      <c r="C569">
        <v>138</v>
      </c>
      <c r="D569" s="1">
        <v>58101.84</v>
      </c>
      <c r="E569" s="1">
        <v>18750.43</v>
      </c>
      <c r="F569" s="1">
        <v>19596.78</v>
      </c>
      <c r="G569" s="1">
        <v>19754.63</v>
      </c>
    </row>
    <row r="570" spans="1:7" x14ac:dyDescent="0.25">
      <c r="A570" t="s">
        <v>1157</v>
      </c>
      <c r="B570" t="s">
        <v>457</v>
      </c>
      <c r="C570">
        <v>83</v>
      </c>
      <c r="D570" s="1">
        <v>34945.31</v>
      </c>
      <c r="E570" s="1">
        <v>11277.43</v>
      </c>
      <c r="F570" s="1">
        <v>11786.47</v>
      </c>
      <c r="G570" s="1">
        <v>11881.41</v>
      </c>
    </row>
    <row r="571" spans="1:7" x14ac:dyDescent="0.25">
      <c r="A571" t="s">
        <v>1158</v>
      </c>
      <c r="B571" t="s">
        <v>458</v>
      </c>
      <c r="C571">
        <v>116</v>
      </c>
      <c r="D571" s="1">
        <v>48839.23</v>
      </c>
      <c r="E571" s="1">
        <v>15761.23</v>
      </c>
      <c r="F571" s="1">
        <v>16472.66</v>
      </c>
      <c r="G571" s="1">
        <v>16605.34</v>
      </c>
    </row>
    <row r="572" spans="1:7" x14ac:dyDescent="0.25">
      <c r="A572" t="s">
        <v>1159</v>
      </c>
      <c r="B572" t="s">
        <v>459</v>
      </c>
      <c r="C572">
        <v>38</v>
      </c>
      <c r="D572" s="1">
        <v>15999.06</v>
      </c>
      <c r="E572" s="1">
        <v>5163.16</v>
      </c>
      <c r="F572" s="1">
        <v>5396.22</v>
      </c>
      <c r="G572" s="1">
        <v>5439.68</v>
      </c>
    </row>
    <row r="573" spans="1:7" x14ac:dyDescent="0.25">
      <c r="A573" t="s">
        <v>1160</v>
      </c>
      <c r="B573" t="s">
        <v>460</v>
      </c>
      <c r="C573">
        <v>74</v>
      </c>
      <c r="D573" s="1">
        <v>29209.38</v>
      </c>
      <c r="E573" s="1">
        <v>9426.35</v>
      </c>
      <c r="F573" s="1">
        <v>9851.84</v>
      </c>
      <c r="G573" s="1">
        <v>9931.19</v>
      </c>
    </row>
    <row r="574" spans="1:7" x14ac:dyDescent="0.25">
      <c r="A574" t="s">
        <v>1161</v>
      </c>
      <c r="B574" t="s">
        <v>461</v>
      </c>
      <c r="C574">
        <v>147</v>
      </c>
      <c r="D574" s="1">
        <v>61891.09</v>
      </c>
      <c r="E574" s="1">
        <v>19973.29</v>
      </c>
      <c r="F574" s="1">
        <v>20874.830000000002</v>
      </c>
      <c r="G574" s="1">
        <v>21042.97</v>
      </c>
    </row>
    <row r="575" spans="1:7" x14ac:dyDescent="0.25">
      <c r="A575" t="s">
        <v>1162</v>
      </c>
      <c r="B575" t="s">
        <v>462</v>
      </c>
      <c r="C575">
        <v>101</v>
      </c>
      <c r="D575" s="1">
        <v>42523.81</v>
      </c>
      <c r="E575" s="1">
        <v>13723.14</v>
      </c>
      <c r="F575" s="1">
        <v>14342.57</v>
      </c>
      <c r="G575" s="1">
        <v>14458.1</v>
      </c>
    </row>
    <row r="576" spans="1:7" x14ac:dyDescent="0.25">
      <c r="A576" t="s">
        <v>1163</v>
      </c>
      <c r="B576" t="s">
        <v>463</v>
      </c>
      <c r="C576">
        <v>154</v>
      </c>
      <c r="D576" s="1">
        <v>64838.29</v>
      </c>
      <c r="E576" s="1">
        <v>20924.400000000001</v>
      </c>
      <c r="F576" s="1">
        <v>21868.87</v>
      </c>
      <c r="G576" s="1">
        <v>22045.02</v>
      </c>
    </row>
    <row r="577" spans="1:7" x14ac:dyDescent="0.25">
      <c r="A577" t="s">
        <v>1164</v>
      </c>
      <c r="B577" t="s">
        <v>464</v>
      </c>
      <c r="C577">
        <v>14</v>
      </c>
      <c r="D577" s="1">
        <v>3796.7</v>
      </c>
      <c r="E577" s="1">
        <v>1225.26</v>
      </c>
      <c r="F577" s="1">
        <v>1280.56</v>
      </c>
      <c r="G577" s="1">
        <v>1290.8800000000001</v>
      </c>
    </row>
    <row r="578" spans="1:7" x14ac:dyDescent="0.25">
      <c r="A578" t="s">
        <v>1165</v>
      </c>
      <c r="B578" t="s">
        <v>465</v>
      </c>
      <c r="C578">
        <v>18</v>
      </c>
      <c r="D578" s="1">
        <v>7578.5</v>
      </c>
      <c r="E578" s="1">
        <v>2445.71</v>
      </c>
      <c r="F578" s="1">
        <v>2556.1</v>
      </c>
      <c r="G578" s="1">
        <v>2576.69</v>
      </c>
    </row>
    <row r="579" spans="1:7" x14ac:dyDescent="0.25">
      <c r="A579" t="s">
        <v>1166</v>
      </c>
      <c r="B579" t="s">
        <v>466</v>
      </c>
      <c r="C579">
        <v>14</v>
      </c>
      <c r="D579" s="1">
        <v>5894.39</v>
      </c>
      <c r="E579" s="1">
        <v>1902.22</v>
      </c>
      <c r="F579" s="1">
        <v>1988.08</v>
      </c>
      <c r="G579" s="1">
        <v>2004.09</v>
      </c>
    </row>
    <row r="580" spans="1:7" x14ac:dyDescent="0.25">
      <c r="A580" t="s">
        <v>1167</v>
      </c>
      <c r="B580" t="s">
        <v>467</v>
      </c>
      <c r="C580">
        <v>17</v>
      </c>
      <c r="D580" s="1">
        <v>7157.47</v>
      </c>
      <c r="E580" s="1">
        <v>2309.84</v>
      </c>
      <c r="F580" s="1">
        <v>2414.09</v>
      </c>
      <c r="G580" s="1">
        <v>2433.54</v>
      </c>
    </row>
    <row r="581" spans="1:7" x14ac:dyDescent="0.25">
      <c r="A581" t="s">
        <v>1168</v>
      </c>
      <c r="B581" t="s">
        <v>468</v>
      </c>
      <c r="C581">
        <v>31</v>
      </c>
      <c r="D581" s="1">
        <v>10447.34</v>
      </c>
      <c r="E581" s="1">
        <v>3371.53</v>
      </c>
      <c r="F581" s="1">
        <v>3523.71</v>
      </c>
      <c r="G581" s="1">
        <v>3552.1</v>
      </c>
    </row>
    <row r="582" spans="1:7" x14ac:dyDescent="0.25">
      <c r="A582" t="s">
        <v>1169</v>
      </c>
      <c r="B582" t="s">
        <v>469</v>
      </c>
      <c r="C582">
        <v>543</v>
      </c>
      <c r="D582" s="1">
        <v>228618.11</v>
      </c>
      <c r="E582" s="1">
        <v>73778.87</v>
      </c>
      <c r="F582" s="1">
        <v>77109.08</v>
      </c>
      <c r="G582" s="1">
        <v>77730.16</v>
      </c>
    </row>
    <row r="583" spans="1:7" x14ac:dyDescent="0.25">
      <c r="A583" t="s">
        <v>1170</v>
      </c>
      <c r="B583" t="s">
        <v>470</v>
      </c>
      <c r="C583">
        <v>88</v>
      </c>
      <c r="D583" s="1">
        <v>37050.449999999997</v>
      </c>
      <c r="E583" s="1">
        <v>11956.8</v>
      </c>
      <c r="F583" s="1">
        <v>12496.5</v>
      </c>
      <c r="G583" s="1">
        <v>12597.15</v>
      </c>
    </row>
    <row r="584" spans="1:7" x14ac:dyDescent="0.25">
      <c r="A584" t="s">
        <v>1171</v>
      </c>
      <c r="B584" t="s">
        <v>471</v>
      </c>
      <c r="C584">
        <v>149</v>
      </c>
      <c r="D584" s="1">
        <v>62733.15</v>
      </c>
      <c r="E584" s="1">
        <v>20245.03</v>
      </c>
      <c r="F584" s="1">
        <v>21158.85</v>
      </c>
      <c r="G584" s="1">
        <v>21329.27</v>
      </c>
    </row>
    <row r="585" spans="1:7" x14ac:dyDescent="0.25">
      <c r="A585" t="s">
        <v>1172</v>
      </c>
      <c r="B585" t="s">
        <v>472</v>
      </c>
      <c r="C585">
        <v>658</v>
      </c>
      <c r="D585" s="1">
        <v>277036.32</v>
      </c>
      <c r="E585" s="1">
        <v>89404.23</v>
      </c>
      <c r="F585" s="1">
        <v>93439.74</v>
      </c>
      <c r="G585" s="1">
        <v>94192.35</v>
      </c>
    </row>
    <row r="586" spans="1:7" x14ac:dyDescent="0.25">
      <c r="A586" t="s">
        <v>1173</v>
      </c>
      <c r="B586" t="s">
        <v>473</v>
      </c>
      <c r="C586">
        <v>91</v>
      </c>
      <c r="D586" s="1">
        <v>38313.53</v>
      </c>
      <c r="E586" s="1">
        <v>12364.41</v>
      </c>
      <c r="F586" s="1">
        <v>12922.52</v>
      </c>
      <c r="G586" s="1">
        <v>13026.6</v>
      </c>
    </row>
    <row r="587" spans="1:7" x14ac:dyDescent="0.25">
      <c r="A587" t="s">
        <v>1174</v>
      </c>
      <c r="B587" t="s">
        <v>474</v>
      </c>
      <c r="C587">
        <v>193</v>
      </c>
      <c r="D587" s="1">
        <v>81258.37</v>
      </c>
      <c r="E587" s="1">
        <v>26223.43</v>
      </c>
      <c r="F587" s="1">
        <v>27407.09</v>
      </c>
      <c r="G587" s="1">
        <v>27627.85</v>
      </c>
    </row>
    <row r="588" spans="1:7" x14ac:dyDescent="0.25">
      <c r="A588" t="s">
        <v>1175</v>
      </c>
      <c r="B588" t="s">
        <v>475</v>
      </c>
      <c r="C588">
        <v>8</v>
      </c>
      <c r="D588" s="1">
        <v>3368.22</v>
      </c>
      <c r="E588" s="1">
        <v>1086.98</v>
      </c>
      <c r="F588" s="1">
        <v>1136.05</v>
      </c>
      <c r="G588" s="1">
        <v>1145.19</v>
      </c>
    </row>
    <row r="589" spans="1:7" x14ac:dyDescent="0.25">
      <c r="A589" t="s">
        <v>1176</v>
      </c>
      <c r="B589" t="s">
        <v>476</v>
      </c>
      <c r="C589">
        <v>136</v>
      </c>
      <c r="D589" s="1">
        <v>57259.79</v>
      </c>
      <c r="E589" s="1">
        <v>18478.689999999999</v>
      </c>
      <c r="F589" s="1">
        <v>19312.77</v>
      </c>
      <c r="G589" s="1">
        <v>19468.330000000002</v>
      </c>
    </row>
    <row r="590" spans="1:7" x14ac:dyDescent="0.25">
      <c r="A590" t="s">
        <v>1177</v>
      </c>
      <c r="B590" t="s">
        <v>477</v>
      </c>
      <c r="C590">
        <v>16</v>
      </c>
      <c r="D590" s="1">
        <v>6736.45</v>
      </c>
      <c r="E590" s="1">
        <v>2173.96</v>
      </c>
      <c r="F590" s="1">
        <v>2272.1</v>
      </c>
      <c r="G590" s="1">
        <v>2290.39</v>
      </c>
    </row>
    <row r="591" spans="1:7" x14ac:dyDescent="0.25">
      <c r="A591" t="s">
        <v>1178</v>
      </c>
      <c r="B591" t="s">
        <v>478</v>
      </c>
      <c r="C591">
        <v>222</v>
      </c>
      <c r="D591" s="1">
        <v>93468.18</v>
      </c>
      <c r="E591" s="1">
        <v>30163.74</v>
      </c>
      <c r="F591" s="1">
        <v>31525.26</v>
      </c>
      <c r="G591" s="1">
        <v>31779.18</v>
      </c>
    </row>
    <row r="592" spans="1:7" x14ac:dyDescent="0.25">
      <c r="A592" t="s">
        <v>1179</v>
      </c>
      <c r="B592" t="s">
        <v>479</v>
      </c>
      <c r="C592">
        <v>370</v>
      </c>
      <c r="D592" s="1">
        <v>155780.29999999999</v>
      </c>
      <c r="E592" s="1">
        <v>50272.9</v>
      </c>
      <c r="F592" s="1">
        <v>52542.1</v>
      </c>
      <c r="G592" s="1">
        <v>52965.3</v>
      </c>
    </row>
    <row r="593" spans="1:7" x14ac:dyDescent="0.25">
      <c r="A593" t="s">
        <v>1180</v>
      </c>
      <c r="B593" t="s">
        <v>480</v>
      </c>
      <c r="C593">
        <v>123</v>
      </c>
      <c r="D593" s="1">
        <v>51786.42</v>
      </c>
      <c r="E593" s="1">
        <v>16712.34</v>
      </c>
      <c r="F593" s="1">
        <v>17466.7</v>
      </c>
      <c r="G593" s="1">
        <v>17607.38</v>
      </c>
    </row>
    <row r="594" spans="1:7" x14ac:dyDescent="0.25">
      <c r="A594" t="s">
        <v>1181</v>
      </c>
      <c r="B594" t="s">
        <v>457</v>
      </c>
      <c r="C594">
        <v>45</v>
      </c>
      <c r="D594" s="1">
        <v>18946.25</v>
      </c>
      <c r="E594" s="1">
        <v>6114.27</v>
      </c>
      <c r="F594" s="1">
        <v>6390.26</v>
      </c>
      <c r="G594" s="1">
        <v>6441.72</v>
      </c>
    </row>
    <row r="595" spans="1:7" x14ac:dyDescent="0.25">
      <c r="A595" t="s">
        <v>1182</v>
      </c>
      <c r="B595" t="s">
        <v>481</v>
      </c>
      <c r="C595">
        <v>84</v>
      </c>
      <c r="D595" s="1">
        <v>35366.339999999997</v>
      </c>
      <c r="E595" s="1">
        <v>11413.31</v>
      </c>
      <c r="F595" s="1">
        <v>11928.47</v>
      </c>
      <c r="G595" s="1">
        <v>12024.56</v>
      </c>
    </row>
    <row r="596" spans="1:7" x14ac:dyDescent="0.25">
      <c r="A596" t="s">
        <v>1183</v>
      </c>
      <c r="B596" t="s">
        <v>482</v>
      </c>
      <c r="C596">
        <v>116</v>
      </c>
      <c r="D596" s="1">
        <v>48839.23</v>
      </c>
      <c r="E596" s="1">
        <v>15761.23</v>
      </c>
      <c r="F596" s="1">
        <v>16472.66</v>
      </c>
      <c r="G596" s="1">
        <v>16605.34</v>
      </c>
    </row>
    <row r="597" spans="1:7" x14ac:dyDescent="0.25">
      <c r="A597" t="s">
        <v>1184</v>
      </c>
      <c r="B597" t="s">
        <v>483</v>
      </c>
      <c r="C597">
        <v>53</v>
      </c>
      <c r="D597" s="1">
        <v>22314.48</v>
      </c>
      <c r="E597" s="1">
        <v>7201.25</v>
      </c>
      <c r="F597" s="1">
        <v>7526.31</v>
      </c>
      <c r="G597" s="1">
        <v>7586.92</v>
      </c>
    </row>
    <row r="598" spans="1:7" x14ac:dyDescent="0.25">
      <c r="A598" t="s">
        <v>1185</v>
      </c>
      <c r="B598" t="s">
        <v>484</v>
      </c>
      <c r="C598">
        <v>140</v>
      </c>
      <c r="D598" s="1">
        <v>58943.9</v>
      </c>
      <c r="E598" s="1">
        <v>19022.18</v>
      </c>
      <c r="F598" s="1">
        <v>19880.79</v>
      </c>
      <c r="G598" s="1">
        <v>20040.93</v>
      </c>
    </row>
    <row r="599" spans="1:7" x14ac:dyDescent="0.25">
      <c r="A599" t="s">
        <v>1186</v>
      </c>
      <c r="B599" t="s">
        <v>485</v>
      </c>
      <c r="C599">
        <v>39</v>
      </c>
      <c r="D599" s="1">
        <v>16420.09</v>
      </c>
      <c r="E599" s="1">
        <v>5299.03</v>
      </c>
      <c r="F599" s="1">
        <v>5538.23</v>
      </c>
      <c r="G599" s="1">
        <v>5582.83</v>
      </c>
    </row>
    <row r="600" spans="1:7" x14ac:dyDescent="0.25">
      <c r="A600" t="s">
        <v>1187</v>
      </c>
      <c r="B600" t="s">
        <v>486</v>
      </c>
      <c r="C600">
        <v>26</v>
      </c>
      <c r="D600" s="1">
        <v>10946.72</v>
      </c>
      <c r="E600" s="1">
        <v>3532.69</v>
      </c>
      <c r="F600" s="1">
        <v>3692.15</v>
      </c>
      <c r="G600" s="1">
        <v>3721.88</v>
      </c>
    </row>
    <row r="601" spans="1:7" x14ac:dyDescent="0.25">
      <c r="A601" t="s">
        <v>1188</v>
      </c>
      <c r="B601" t="s">
        <v>487</v>
      </c>
      <c r="C601">
        <v>61</v>
      </c>
      <c r="D601" s="1">
        <v>25682.7</v>
      </c>
      <c r="E601" s="1">
        <v>8288.23</v>
      </c>
      <c r="F601" s="1">
        <v>8662.35</v>
      </c>
      <c r="G601" s="1">
        <v>8732.1200000000008</v>
      </c>
    </row>
    <row r="602" spans="1:7" x14ac:dyDescent="0.25">
      <c r="A602" t="s">
        <v>1189</v>
      </c>
      <c r="B602" t="s">
        <v>488</v>
      </c>
      <c r="C602">
        <v>406</v>
      </c>
      <c r="D602" s="1">
        <v>170937.3</v>
      </c>
      <c r="E602" s="1">
        <v>55164.31</v>
      </c>
      <c r="F602" s="1">
        <v>57654.31</v>
      </c>
      <c r="G602" s="1">
        <v>58118.68</v>
      </c>
    </row>
    <row r="603" spans="1:7" x14ac:dyDescent="0.25">
      <c r="A603" t="s">
        <v>1190</v>
      </c>
      <c r="B603" t="s">
        <v>489</v>
      </c>
      <c r="C603">
        <v>148</v>
      </c>
      <c r="D603" s="1">
        <v>62312.12</v>
      </c>
      <c r="E603" s="1">
        <v>20109.16</v>
      </c>
      <c r="F603" s="1">
        <v>21016.84</v>
      </c>
      <c r="G603" s="1">
        <v>21186.12</v>
      </c>
    </row>
    <row r="604" spans="1:7" x14ac:dyDescent="0.25">
      <c r="A604" t="s">
        <v>1191</v>
      </c>
      <c r="B604" t="s">
        <v>490</v>
      </c>
      <c r="C604">
        <v>644</v>
      </c>
      <c r="D604" s="1">
        <v>271141.93</v>
      </c>
      <c r="E604" s="1">
        <v>87502.01</v>
      </c>
      <c r="F604" s="1">
        <v>91451.66</v>
      </c>
      <c r="G604" s="1">
        <v>92188.26</v>
      </c>
    </row>
    <row r="605" spans="1:7" x14ac:dyDescent="0.25">
      <c r="A605" t="s">
        <v>1192</v>
      </c>
      <c r="B605" t="s">
        <v>491</v>
      </c>
      <c r="C605">
        <v>141</v>
      </c>
      <c r="D605" s="1">
        <v>59364.92</v>
      </c>
      <c r="E605" s="1">
        <v>19158.05</v>
      </c>
      <c r="F605" s="1">
        <v>20022.8</v>
      </c>
      <c r="G605" s="1">
        <v>20184.07</v>
      </c>
    </row>
    <row r="606" spans="1:7" x14ac:dyDescent="0.25">
      <c r="A606" t="s">
        <v>1193</v>
      </c>
      <c r="B606" t="s">
        <v>492</v>
      </c>
      <c r="C606">
        <v>83</v>
      </c>
      <c r="D606" s="1">
        <v>34945.31</v>
      </c>
      <c r="E606" s="1">
        <v>11277.43</v>
      </c>
      <c r="F606" s="1">
        <v>11786.47</v>
      </c>
      <c r="G606" s="1">
        <v>11881.41</v>
      </c>
    </row>
    <row r="607" spans="1:7" x14ac:dyDescent="0.25">
      <c r="A607" t="s">
        <v>1194</v>
      </c>
      <c r="B607" t="s">
        <v>493</v>
      </c>
      <c r="C607">
        <v>15</v>
      </c>
      <c r="D607" s="1">
        <v>6315.42</v>
      </c>
      <c r="E607" s="1">
        <v>2038.09</v>
      </c>
      <c r="F607" s="1">
        <v>2130.09</v>
      </c>
      <c r="G607" s="1">
        <v>2147.2399999999998</v>
      </c>
    </row>
    <row r="608" spans="1:7" x14ac:dyDescent="0.25">
      <c r="A608" t="s">
        <v>1195</v>
      </c>
      <c r="B608" t="s">
        <v>494</v>
      </c>
      <c r="C608">
        <v>5</v>
      </c>
      <c r="D608" s="1">
        <v>2105.14</v>
      </c>
      <c r="E608" s="1">
        <v>679.36</v>
      </c>
      <c r="F608" s="1">
        <v>710.03</v>
      </c>
      <c r="G608" s="1">
        <v>715.75</v>
      </c>
    </row>
    <row r="609" spans="1:7" x14ac:dyDescent="0.25">
      <c r="A609" t="s">
        <v>1196</v>
      </c>
      <c r="B609" t="s">
        <v>495</v>
      </c>
      <c r="C609">
        <v>100</v>
      </c>
      <c r="D609" s="1">
        <v>42102.78</v>
      </c>
      <c r="E609" s="1">
        <v>13587.27</v>
      </c>
      <c r="F609" s="1">
        <v>14200.56</v>
      </c>
      <c r="G609" s="1">
        <v>14314.95</v>
      </c>
    </row>
    <row r="610" spans="1:7" x14ac:dyDescent="0.25">
      <c r="A610" t="s">
        <v>1197</v>
      </c>
      <c r="B610" t="s">
        <v>496</v>
      </c>
      <c r="C610">
        <v>151</v>
      </c>
      <c r="D610" s="1">
        <v>63575.199999999997</v>
      </c>
      <c r="E610" s="1">
        <v>20516.78</v>
      </c>
      <c r="F610" s="1">
        <v>21442.85</v>
      </c>
      <c r="G610" s="1">
        <v>21615.57</v>
      </c>
    </row>
    <row r="611" spans="1:7" x14ac:dyDescent="0.25">
      <c r="A611" t="s">
        <v>1198</v>
      </c>
      <c r="B611" t="s">
        <v>497</v>
      </c>
      <c r="C611">
        <v>19</v>
      </c>
      <c r="D611" s="1">
        <v>7999.53</v>
      </c>
      <c r="E611" s="1">
        <v>2581.58</v>
      </c>
      <c r="F611" s="1">
        <v>2698.11</v>
      </c>
      <c r="G611" s="1">
        <v>2719.84</v>
      </c>
    </row>
    <row r="612" spans="1:7" x14ac:dyDescent="0.25">
      <c r="A612" t="s">
        <v>1199</v>
      </c>
      <c r="B612" t="s">
        <v>498</v>
      </c>
      <c r="C612">
        <v>17</v>
      </c>
      <c r="D612" s="1">
        <v>7157.47</v>
      </c>
      <c r="E612" s="1">
        <v>2309.84</v>
      </c>
      <c r="F612" s="1">
        <v>2414.09</v>
      </c>
      <c r="G612" s="1">
        <v>2433.54</v>
      </c>
    </row>
    <row r="613" spans="1:7" x14ac:dyDescent="0.25">
      <c r="A613" t="s">
        <v>1200</v>
      </c>
      <c r="B613" t="s">
        <v>499</v>
      </c>
      <c r="C613">
        <v>117</v>
      </c>
      <c r="D613" s="1">
        <v>49260.26</v>
      </c>
      <c r="E613" s="1">
        <v>15897.1</v>
      </c>
      <c r="F613" s="1">
        <v>16614.669999999998</v>
      </c>
      <c r="G613" s="1">
        <v>16748.490000000002</v>
      </c>
    </row>
    <row r="614" spans="1:7" x14ac:dyDescent="0.25">
      <c r="A614" t="s">
        <v>1201</v>
      </c>
      <c r="B614" t="s">
        <v>500</v>
      </c>
      <c r="C614">
        <v>8</v>
      </c>
      <c r="D614" s="1">
        <v>2932</v>
      </c>
      <c r="E614" s="1">
        <v>946.2</v>
      </c>
      <c r="F614" s="1">
        <v>988.92</v>
      </c>
      <c r="G614" s="1">
        <v>996.88</v>
      </c>
    </row>
    <row r="615" spans="1:7" x14ac:dyDescent="0.25">
      <c r="A615" t="s">
        <v>1202</v>
      </c>
      <c r="B615" t="s">
        <v>501</v>
      </c>
      <c r="C615">
        <v>15</v>
      </c>
      <c r="D615" s="1">
        <v>6075.88</v>
      </c>
      <c r="E615" s="1">
        <v>1960.79</v>
      </c>
      <c r="F615" s="1">
        <v>2049.29</v>
      </c>
      <c r="G615" s="1">
        <v>2065.8000000000002</v>
      </c>
    </row>
    <row r="616" spans="1:7" x14ac:dyDescent="0.25">
      <c r="A616" t="s">
        <v>1203</v>
      </c>
      <c r="B616" t="s">
        <v>502</v>
      </c>
      <c r="C616">
        <v>219</v>
      </c>
      <c r="D616" s="1">
        <v>92205.1</v>
      </c>
      <c r="E616" s="1">
        <v>29756.12</v>
      </c>
      <c r="F616" s="1">
        <v>31099.25</v>
      </c>
      <c r="G616" s="1">
        <v>31349.73</v>
      </c>
    </row>
    <row r="617" spans="1:7" x14ac:dyDescent="0.25">
      <c r="A617" t="s">
        <v>1204</v>
      </c>
      <c r="B617" t="s">
        <v>503</v>
      </c>
      <c r="C617">
        <v>53</v>
      </c>
      <c r="D617" s="1">
        <v>22314.48</v>
      </c>
      <c r="E617" s="1">
        <v>7201.25</v>
      </c>
      <c r="F617" s="1">
        <v>7526.31</v>
      </c>
      <c r="G617" s="1">
        <v>7586.92</v>
      </c>
    </row>
    <row r="618" spans="1:7" x14ac:dyDescent="0.25">
      <c r="A618" t="s">
        <v>1205</v>
      </c>
      <c r="B618" t="s">
        <v>504</v>
      </c>
      <c r="C618">
        <v>12</v>
      </c>
      <c r="D618" s="1">
        <v>5052.33</v>
      </c>
      <c r="E618" s="1">
        <v>1630.47</v>
      </c>
      <c r="F618" s="1">
        <v>1704.07</v>
      </c>
      <c r="G618" s="1">
        <v>1717.79</v>
      </c>
    </row>
    <row r="619" spans="1:7" x14ac:dyDescent="0.25">
      <c r="A619" t="s">
        <v>1206</v>
      </c>
      <c r="B619" t="s">
        <v>505</v>
      </c>
      <c r="C619">
        <v>4</v>
      </c>
      <c r="D619" s="1">
        <v>1684.11</v>
      </c>
      <c r="E619" s="1">
        <v>543.49</v>
      </c>
      <c r="F619" s="1">
        <v>568.02</v>
      </c>
      <c r="G619" s="1">
        <v>572.6</v>
      </c>
    </row>
    <row r="620" spans="1:7" x14ac:dyDescent="0.25">
      <c r="A620" t="s">
        <v>1207</v>
      </c>
      <c r="B620" t="s">
        <v>506</v>
      </c>
      <c r="C620">
        <v>64</v>
      </c>
      <c r="D620" s="1">
        <v>26945.78</v>
      </c>
      <c r="E620" s="1">
        <v>8695.85</v>
      </c>
      <c r="F620" s="1">
        <v>9088.36</v>
      </c>
      <c r="G620" s="1">
        <v>9161.57</v>
      </c>
    </row>
    <row r="621" spans="1:7" x14ac:dyDescent="0.25">
      <c r="A621" t="s">
        <v>1208</v>
      </c>
      <c r="B621" t="s">
        <v>507</v>
      </c>
      <c r="C621">
        <v>64</v>
      </c>
      <c r="D621" s="1">
        <v>26945.78</v>
      </c>
      <c r="E621" s="1">
        <v>8695.85</v>
      </c>
      <c r="F621" s="1">
        <v>9088.36</v>
      </c>
      <c r="G621" s="1">
        <v>9161.57</v>
      </c>
    </row>
    <row r="622" spans="1:7" x14ac:dyDescent="0.25">
      <c r="A622" t="s">
        <v>1209</v>
      </c>
      <c r="B622" t="s">
        <v>508</v>
      </c>
      <c r="C622">
        <v>190</v>
      </c>
      <c r="D622" s="1">
        <v>79995.289999999994</v>
      </c>
      <c r="E622" s="1">
        <v>25815.81</v>
      </c>
      <c r="F622" s="1">
        <v>26981.08</v>
      </c>
      <c r="G622" s="1">
        <v>27198.400000000001</v>
      </c>
    </row>
    <row r="623" spans="1:7" x14ac:dyDescent="0.25">
      <c r="A623" t="s">
        <v>1210</v>
      </c>
      <c r="B623" t="s">
        <v>509</v>
      </c>
      <c r="C623">
        <v>18</v>
      </c>
      <c r="D623" s="1">
        <v>2316.67</v>
      </c>
      <c r="E623" s="1">
        <v>747.63</v>
      </c>
      <c r="F623" s="1">
        <v>781.37</v>
      </c>
      <c r="G623" s="1">
        <v>787.67</v>
      </c>
    </row>
    <row r="624" spans="1:7" x14ac:dyDescent="0.25">
      <c r="A624" t="s">
        <v>1211</v>
      </c>
      <c r="B624" t="s">
        <v>510</v>
      </c>
      <c r="C624">
        <v>24</v>
      </c>
      <c r="D624" s="1">
        <v>10104.67</v>
      </c>
      <c r="E624" s="1">
        <v>3260.94</v>
      </c>
      <c r="F624" s="1">
        <v>3408.14</v>
      </c>
      <c r="G624" s="1">
        <v>3435.59</v>
      </c>
    </row>
    <row r="625" spans="1:7" x14ac:dyDescent="0.25">
      <c r="A625" t="s">
        <v>1212</v>
      </c>
      <c r="B625" t="s">
        <v>511</v>
      </c>
      <c r="C625">
        <v>40</v>
      </c>
      <c r="D625" s="1">
        <v>16841.11</v>
      </c>
      <c r="E625" s="1">
        <v>5434.91</v>
      </c>
      <c r="F625" s="1">
        <v>5680.22</v>
      </c>
      <c r="G625" s="1">
        <v>5725.98</v>
      </c>
    </row>
    <row r="626" spans="1:7" x14ac:dyDescent="0.25">
      <c r="A626" t="s">
        <v>1213</v>
      </c>
      <c r="B626" t="s">
        <v>512</v>
      </c>
      <c r="C626">
        <v>233</v>
      </c>
      <c r="D626" s="1">
        <v>98099.49</v>
      </c>
      <c r="E626" s="1">
        <v>31658.34</v>
      </c>
      <c r="F626" s="1">
        <v>33087.32</v>
      </c>
      <c r="G626" s="1">
        <v>33353.83</v>
      </c>
    </row>
    <row r="627" spans="1:7" x14ac:dyDescent="0.25">
      <c r="A627" t="s">
        <v>1214</v>
      </c>
      <c r="B627" t="s">
        <v>513</v>
      </c>
      <c r="C627">
        <v>33</v>
      </c>
      <c r="D627" s="1">
        <v>13893.92</v>
      </c>
      <c r="E627" s="1">
        <v>4483.8</v>
      </c>
      <c r="F627" s="1">
        <v>4686.1899999999996</v>
      </c>
      <c r="G627" s="1">
        <v>4723.93</v>
      </c>
    </row>
    <row r="628" spans="1:7" x14ac:dyDescent="0.25">
      <c r="A628" t="s">
        <v>1215</v>
      </c>
      <c r="B628" t="s">
        <v>514</v>
      </c>
      <c r="C628">
        <v>114</v>
      </c>
      <c r="D628" s="1">
        <v>47997.17</v>
      </c>
      <c r="E628" s="1">
        <v>15489.49</v>
      </c>
      <c r="F628" s="1">
        <v>16188.64</v>
      </c>
      <c r="G628" s="1">
        <v>16319.04</v>
      </c>
    </row>
    <row r="629" spans="1:7" x14ac:dyDescent="0.25">
      <c r="A629" t="s">
        <v>1216</v>
      </c>
      <c r="B629" t="s">
        <v>515</v>
      </c>
      <c r="C629">
        <v>16</v>
      </c>
      <c r="D629" s="1">
        <v>6736.45</v>
      </c>
      <c r="E629" s="1">
        <v>2173.96</v>
      </c>
      <c r="F629" s="1">
        <v>2272.1</v>
      </c>
      <c r="G629" s="1">
        <v>2290.39</v>
      </c>
    </row>
    <row r="630" spans="1:7" x14ac:dyDescent="0.25">
      <c r="A630" t="s">
        <v>1217</v>
      </c>
      <c r="B630" t="s">
        <v>488</v>
      </c>
      <c r="C630">
        <v>388</v>
      </c>
      <c r="D630" s="1">
        <v>163358.79999999999</v>
      </c>
      <c r="E630" s="1">
        <v>52718.61</v>
      </c>
      <c r="F630" s="1">
        <v>55098.2</v>
      </c>
      <c r="G630" s="1">
        <v>55541.99</v>
      </c>
    </row>
    <row r="631" spans="1:7" x14ac:dyDescent="0.25">
      <c r="A631" t="s">
        <v>1218</v>
      </c>
      <c r="B631" t="s">
        <v>516</v>
      </c>
      <c r="C631">
        <v>22</v>
      </c>
      <c r="D631" s="1">
        <v>9262.61</v>
      </c>
      <c r="E631" s="1">
        <v>2989.2</v>
      </c>
      <c r="F631" s="1">
        <v>3124.12</v>
      </c>
      <c r="G631" s="1">
        <v>3149.29</v>
      </c>
    </row>
    <row r="632" spans="1:7" x14ac:dyDescent="0.25">
      <c r="A632" t="s">
        <v>1219</v>
      </c>
      <c r="B632" t="s">
        <v>517</v>
      </c>
      <c r="C632">
        <v>122</v>
      </c>
      <c r="D632" s="1">
        <v>51365.4</v>
      </c>
      <c r="E632" s="1">
        <v>16576.47</v>
      </c>
      <c r="F632" s="1">
        <v>17324.689999999999</v>
      </c>
      <c r="G632" s="1">
        <v>17464.240000000002</v>
      </c>
    </row>
    <row r="633" spans="1:7" x14ac:dyDescent="0.25">
      <c r="A633" t="s">
        <v>1220</v>
      </c>
      <c r="B633" t="s">
        <v>518</v>
      </c>
      <c r="C633">
        <v>10</v>
      </c>
      <c r="D633" s="1">
        <v>4166.97</v>
      </c>
      <c r="E633" s="1">
        <v>1344.75</v>
      </c>
      <c r="F633" s="1">
        <v>1405.45</v>
      </c>
      <c r="G633" s="1">
        <v>1416.77</v>
      </c>
    </row>
    <row r="634" spans="1:7" x14ac:dyDescent="0.25">
      <c r="A634" t="s">
        <v>1221</v>
      </c>
      <c r="B634" t="s">
        <v>519</v>
      </c>
      <c r="C634">
        <v>104</v>
      </c>
      <c r="D634" s="1">
        <v>41636.75</v>
      </c>
      <c r="E634" s="1">
        <v>13436.87</v>
      </c>
      <c r="F634" s="1">
        <v>14043.39</v>
      </c>
      <c r="G634" s="1">
        <v>14156.49</v>
      </c>
    </row>
    <row r="635" spans="1:7" x14ac:dyDescent="0.25">
      <c r="A635" t="s">
        <v>1222</v>
      </c>
      <c r="B635" t="s">
        <v>520</v>
      </c>
      <c r="C635">
        <v>367</v>
      </c>
      <c r="D635" s="1">
        <v>154517.22</v>
      </c>
      <c r="E635" s="1">
        <v>49865.279999999999</v>
      </c>
      <c r="F635" s="1">
        <v>52116.09</v>
      </c>
      <c r="G635" s="1">
        <v>52535.85</v>
      </c>
    </row>
    <row r="636" spans="1:7" x14ac:dyDescent="0.25">
      <c r="A636" t="s">
        <v>1223</v>
      </c>
      <c r="B636" t="s">
        <v>521</v>
      </c>
      <c r="C636">
        <v>543</v>
      </c>
      <c r="D636" s="1">
        <v>228618.11</v>
      </c>
      <c r="E636" s="1">
        <v>73778.87</v>
      </c>
      <c r="F636" s="1">
        <v>77109.08</v>
      </c>
      <c r="G636" s="1">
        <v>77730.16</v>
      </c>
    </row>
    <row r="637" spans="1:7" x14ac:dyDescent="0.25">
      <c r="A637" t="s">
        <v>1224</v>
      </c>
      <c r="B637" t="s">
        <v>522</v>
      </c>
      <c r="C637">
        <v>18</v>
      </c>
      <c r="D637" s="1">
        <v>6271.12</v>
      </c>
      <c r="E637" s="1">
        <v>2023.79</v>
      </c>
      <c r="F637" s="1">
        <v>2115.15</v>
      </c>
      <c r="G637" s="1">
        <v>2132.1799999999998</v>
      </c>
    </row>
    <row r="638" spans="1:7" x14ac:dyDescent="0.25">
      <c r="A638" t="s">
        <v>1225</v>
      </c>
      <c r="B638" t="s">
        <v>523</v>
      </c>
      <c r="C638">
        <v>44</v>
      </c>
      <c r="D638" s="1">
        <v>18525.22</v>
      </c>
      <c r="E638" s="1">
        <v>5978.4</v>
      </c>
      <c r="F638" s="1">
        <v>6248.25</v>
      </c>
      <c r="G638" s="1">
        <v>6298.57</v>
      </c>
    </row>
    <row r="639" spans="1:7" x14ac:dyDescent="0.25">
      <c r="A639" t="s">
        <v>1226</v>
      </c>
      <c r="B639" t="s">
        <v>524</v>
      </c>
      <c r="C639">
        <v>313</v>
      </c>
      <c r="D639" s="1">
        <v>131781.71</v>
      </c>
      <c r="E639" s="1">
        <v>42528.15</v>
      </c>
      <c r="F639" s="1">
        <v>44447.78</v>
      </c>
      <c r="G639" s="1">
        <v>44805.78</v>
      </c>
    </row>
    <row r="640" spans="1:7" x14ac:dyDescent="0.25">
      <c r="A640" t="s">
        <v>1227</v>
      </c>
      <c r="B640" t="s">
        <v>525</v>
      </c>
      <c r="C640">
        <v>343</v>
      </c>
      <c r="D640" s="1">
        <v>144412.54999999999</v>
      </c>
      <c r="E640" s="1">
        <v>46604.33</v>
      </c>
      <c r="F640" s="1">
        <v>48707.95</v>
      </c>
      <c r="G640" s="1">
        <v>49100.27</v>
      </c>
    </row>
    <row r="641" spans="1:7" x14ac:dyDescent="0.25">
      <c r="A641" t="s">
        <v>1228</v>
      </c>
      <c r="B641" t="s">
        <v>526</v>
      </c>
      <c r="C641">
        <v>18</v>
      </c>
      <c r="D641" s="1">
        <v>7578.5</v>
      </c>
      <c r="E641" s="1">
        <v>2445.71</v>
      </c>
      <c r="F641" s="1">
        <v>2556.1</v>
      </c>
      <c r="G641" s="1">
        <v>2576.69</v>
      </c>
    </row>
    <row r="642" spans="1:7" x14ac:dyDescent="0.25">
      <c r="A642" t="s">
        <v>1229</v>
      </c>
      <c r="B642" t="s">
        <v>527</v>
      </c>
      <c r="C642">
        <v>232</v>
      </c>
      <c r="D642" s="1">
        <v>97678.46</v>
      </c>
      <c r="E642" s="1">
        <v>31522.46</v>
      </c>
      <c r="F642" s="1">
        <v>32945.32</v>
      </c>
      <c r="G642" s="1">
        <v>33210.68</v>
      </c>
    </row>
    <row r="643" spans="1:7" x14ac:dyDescent="0.25">
      <c r="A643" t="s">
        <v>1230</v>
      </c>
      <c r="B643" t="s">
        <v>528</v>
      </c>
      <c r="C643">
        <v>394</v>
      </c>
      <c r="D643" s="1">
        <v>165884.97</v>
      </c>
      <c r="E643" s="1">
        <v>53533.84</v>
      </c>
      <c r="F643" s="1">
        <v>55950.239999999998</v>
      </c>
      <c r="G643" s="1">
        <v>56400.89</v>
      </c>
    </row>
    <row r="644" spans="1:7" x14ac:dyDescent="0.25">
      <c r="A644" t="s">
        <v>1231</v>
      </c>
      <c r="B644" t="s">
        <v>529</v>
      </c>
      <c r="C644">
        <v>423</v>
      </c>
      <c r="D644" s="1">
        <v>178094.77</v>
      </c>
      <c r="E644" s="1">
        <v>57474.15</v>
      </c>
      <c r="F644" s="1">
        <v>60068.4</v>
      </c>
      <c r="G644" s="1">
        <v>60552.22</v>
      </c>
    </row>
    <row r="645" spans="1:7" x14ac:dyDescent="0.25">
      <c r="A645" t="s">
        <v>1232</v>
      </c>
      <c r="B645" t="s">
        <v>530</v>
      </c>
      <c r="C645">
        <v>834</v>
      </c>
      <c r="D645" s="1">
        <v>175568.61</v>
      </c>
      <c r="E645" s="1">
        <v>56658.91</v>
      </c>
      <c r="F645" s="1">
        <v>59216.37</v>
      </c>
      <c r="G645" s="1">
        <v>59693.33</v>
      </c>
    </row>
    <row r="646" spans="1:7" x14ac:dyDescent="0.25">
      <c r="A646" t="s">
        <v>1233</v>
      </c>
      <c r="B646" t="s">
        <v>531</v>
      </c>
      <c r="C646">
        <v>148</v>
      </c>
      <c r="D646" s="1">
        <v>62312.12</v>
      </c>
      <c r="E646" s="1">
        <v>20109.16</v>
      </c>
      <c r="F646" s="1">
        <v>21016.84</v>
      </c>
      <c r="G646" s="1">
        <v>21186.12</v>
      </c>
    </row>
    <row r="647" spans="1:7" x14ac:dyDescent="0.25">
      <c r="A647" t="s">
        <v>1234</v>
      </c>
      <c r="B647" t="s">
        <v>532</v>
      </c>
      <c r="C647">
        <v>59</v>
      </c>
      <c r="D647" s="1">
        <v>12744.12</v>
      </c>
      <c r="E647" s="1">
        <v>4112.74</v>
      </c>
      <c r="F647" s="1">
        <v>4298.38</v>
      </c>
      <c r="G647" s="1">
        <v>4333</v>
      </c>
    </row>
    <row r="648" spans="1:7" x14ac:dyDescent="0.25">
      <c r="A648" t="s">
        <v>1235</v>
      </c>
      <c r="B648" t="s">
        <v>533</v>
      </c>
      <c r="C648">
        <v>118</v>
      </c>
      <c r="D648" s="1">
        <v>49681.279999999999</v>
      </c>
      <c r="E648" s="1">
        <v>16032.98</v>
      </c>
      <c r="F648" s="1">
        <v>16756.66</v>
      </c>
      <c r="G648" s="1">
        <v>16891.64</v>
      </c>
    </row>
    <row r="649" spans="1:7" x14ac:dyDescent="0.25">
      <c r="A649" t="s">
        <v>1236</v>
      </c>
      <c r="B649" t="s">
        <v>534</v>
      </c>
      <c r="C649">
        <v>99</v>
      </c>
      <c r="D649" s="1">
        <v>41681.760000000002</v>
      </c>
      <c r="E649" s="1">
        <v>13451.4</v>
      </c>
      <c r="F649" s="1">
        <v>14058.56</v>
      </c>
      <c r="G649" s="1">
        <v>14171.8</v>
      </c>
    </row>
    <row r="650" spans="1:7" x14ac:dyDescent="0.25">
      <c r="A650" t="s">
        <v>1237</v>
      </c>
      <c r="B650" t="s">
        <v>535</v>
      </c>
      <c r="C650">
        <v>4</v>
      </c>
      <c r="D650" s="1">
        <v>1684.11</v>
      </c>
      <c r="E650" s="1">
        <v>543.49</v>
      </c>
      <c r="F650" s="1">
        <v>568.02</v>
      </c>
      <c r="G650" s="1">
        <v>572.6</v>
      </c>
    </row>
    <row r="651" spans="1:7" x14ac:dyDescent="0.25">
      <c r="A651" t="s">
        <v>1238</v>
      </c>
      <c r="B651" t="s">
        <v>536</v>
      </c>
      <c r="C651">
        <v>142</v>
      </c>
      <c r="D651" s="1">
        <v>59785.95</v>
      </c>
      <c r="E651" s="1">
        <v>19293.919999999998</v>
      </c>
      <c r="F651" s="1">
        <v>20164.810000000001</v>
      </c>
      <c r="G651" s="1">
        <v>20327.22</v>
      </c>
    </row>
    <row r="652" spans="1:7" x14ac:dyDescent="0.25">
      <c r="A652" t="s">
        <v>1239</v>
      </c>
      <c r="B652" t="s">
        <v>537</v>
      </c>
      <c r="C652">
        <v>48</v>
      </c>
      <c r="D652" s="1">
        <v>20209.34</v>
      </c>
      <c r="E652" s="1">
        <v>6521.89</v>
      </c>
      <c r="F652" s="1">
        <v>6816.27</v>
      </c>
      <c r="G652" s="1">
        <v>6871.18</v>
      </c>
    </row>
    <row r="653" spans="1:7" x14ac:dyDescent="0.25">
      <c r="A653" t="s">
        <v>1240</v>
      </c>
      <c r="B653" t="s">
        <v>538</v>
      </c>
      <c r="C653">
        <v>474</v>
      </c>
      <c r="D653" s="1">
        <v>199567.19</v>
      </c>
      <c r="E653" s="1">
        <v>64403.65</v>
      </c>
      <c r="F653" s="1">
        <v>67310.7</v>
      </c>
      <c r="G653" s="1">
        <v>67852.84</v>
      </c>
    </row>
    <row r="654" spans="1:7" x14ac:dyDescent="0.25">
      <c r="A654" t="s">
        <v>1241</v>
      </c>
      <c r="B654" t="s">
        <v>539</v>
      </c>
      <c r="C654">
        <v>2</v>
      </c>
      <c r="D654" s="1">
        <v>842.06</v>
      </c>
      <c r="E654" s="1">
        <v>271.75</v>
      </c>
      <c r="F654" s="1">
        <v>284.01</v>
      </c>
      <c r="G654" s="1">
        <v>286.3</v>
      </c>
    </row>
    <row r="655" spans="1:7" x14ac:dyDescent="0.25">
      <c r="A655" t="s">
        <v>1242</v>
      </c>
      <c r="B655" t="s">
        <v>540</v>
      </c>
      <c r="C655">
        <v>13</v>
      </c>
      <c r="D655" s="1">
        <v>5473.36</v>
      </c>
      <c r="E655" s="1">
        <v>1766.34</v>
      </c>
      <c r="F655" s="1">
        <v>1846.08</v>
      </c>
      <c r="G655" s="1">
        <v>1860.94</v>
      </c>
    </row>
    <row r="656" spans="1:7" x14ac:dyDescent="0.25">
      <c r="A656" t="s">
        <v>1243</v>
      </c>
      <c r="B656" t="s">
        <v>541</v>
      </c>
      <c r="C656">
        <v>12</v>
      </c>
      <c r="D656" s="1">
        <v>5052.33</v>
      </c>
      <c r="E656" s="1">
        <v>1630.47</v>
      </c>
      <c r="F656" s="1">
        <v>1704.07</v>
      </c>
      <c r="G656" s="1">
        <v>1717.79</v>
      </c>
    </row>
    <row r="657" spans="1:7" x14ac:dyDescent="0.25">
      <c r="A657" t="s">
        <v>1244</v>
      </c>
      <c r="B657" t="s">
        <v>542</v>
      </c>
      <c r="C657">
        <v>136</v>
      </c>
      <c r="D657" s="1">
        <v>57259.79</v>
      </c>
      <c r="E657" s="1">
        <v>18478.689999999999</v>
      </c>
      <c r="F657" s="1">
        <v>19312.77</v>
      </c>
      <c r="G657" s="1">
        <v>19468.330000000002</v>
      </c>
    </row>
    <row r="658" spans="1:7" x14ac:dyDescent="0.25">
      <c r="A658" t="s">
        <v>1245</v>
      </c>
      <c r="B658" t="s">
        <v>543</v>
      </c>
      <c r="C658">
        <v>21</v>
      </c>
      <c r="D658" s="1">
        <v>8841.58</v>
      </c>
      <c r="E658" s="1">
        <v>2853.33</v>
      </c>
      <c r="F658" s="1">
        <v>2982.11</v>
      </c>
      <c r="G658" s="1">
        <v>3006.14</v>
      </c>
    </row>
    <row r="659" spans="1:7" x14ac:dyDescent="0.25">
      <c r="A659" t="s">
        <v>1246</v>
      </c>
      <c r="B659" t="s">
        <v>544</v>
      </c>
      <c r="C659">
        <v>12</v>
      </c>
      <c r="D659" s="1">
        <v>2890.21</v>
      </c>
      <c r="E659" s="1">
        <v>932.72</v>
      </c>
      <c r="F659" s="1">
        <v>974.82</v>
      </c>
      <c r="G659" s="1">
        <v>982.67</v>
      </c>
    </row>
    <row r="660" spans="1:7" x14ac:dyDescent="0.25">
      <c r="A660" t="s">
        <v>1247</v>
      </c>
      <c r="B660" t="s">
        <v>545</v>
      </c>
      <c r="C660">
        <v>61</v>
      </c>
      <c r="D660" s="1">
        <v>25682.7</v>
      </c>
      <c r="E660" s="1">
        <v>8288.23</v>
      </c>
      <c r="F660" s="1">
        <v>8662.35</v>
      </c>
      <c r="G660" s="1">
        <v>8732.1200000000008</v>
      </c>
    </row>
    <row r="661" spans="1:7" x14ac:dyDescent="0.25">
      <c r="A661" t="s">
        <v>1248</v>
      </c>
      <c r="B661" t="s">
        <v>546</v>
      </c>
      <c r="C661">
        <v>71</v>
      </c>
      <c r="D661" s="1">
        <v>29892.98</v>
      </c>
      <c r="E661" s="1">
        <v>9646.9599999999991</v>
      </c>
      <c r="F661" s="1">
        <v>10082.41</v>
      </c>
      <c r="G661" s="1">
        <v>10163.61</v>
      </c>
    </row>
    <row r="662" spans="1:7" x14ac:dyDescent="0.25">
      <c r="A662" t="s">
        <v>1249</v>
      </c>
      <c r="B662" t="s">
        <v>547</v>
      </c>
      <c r="C662">
        <v>141</v>
      </c>
      <c r="D662" s="1">
        <v>59364.92</v>
      </c>
      <c r="E662" s="1">
        <v>19158.05</v>
      </c>
      <c r="F662" s="1">
        <v>20022.8</v>
      </c>
      <c r="G662" s="1">
        <v>20184.07</v>
      </c>
    </row>
    <row r="663" spans="1:7" x14ac:dyDescent="0.25">
      <c r="A663" t="s">
        <v>1250</v>
      </c>
      <c r="B663" t="s">
        <v>548</v>
      </c>
      <c r="C663">
        <v>83</v>
      </c>
      <c r="D663" s="1">
        <v>34945.31</v>
      </c>
      <c r="E663" s="1">
        <v>11277.43</v>
      </c>
      <c r="F663" s="1">
        <v>11786.47</v>
      </c>
      <c r="G663" s="1">
        <v>11881.41</v>
      </c>
    </row>
    <row r="664" spans="1:7" x14ac:dyDescent="0.25">
      <c r="A664" t="s">
        <v>1251</v>
      </c>
      <c r="B664" t="s">
        <v>549</v>
      </c>
      <c r="C664">
        <v>12</v>
      </c>
      <c r="D664" s="1">
        <v>5052.33</v>
      </c>
      <c r="E664" s="1">
        <v>1630.47</v>
      </c>
      <c r="F664" s="1">
        <v>1704.07</v>
      </c>
      <c r="G664" s="1">
        <v>1717.79</v>
      </c>
    </row>
    <row r="665" spans="1:7" x14ac:dyDescent="0.25">
      <c r="A665" t="s">
        <v>1252</v>
      </c>
      <c r="B665" t="s">
        <v>550</v>
      </c>
      <c r="C665">
        <v>151</v>
      </c>
      <c r="D665" s="1">
        <v>63575.199999999997</v>
      </c>
      <c r="E665" s="1">
        <v>20516.78</v>
      </c>
      <c r="F665" s="1">
        <v>21442.85</v>
      </c>
      <c r="G665" s="1">
        <v>21615.57</v>
      </c>
    </row>
    <row r="666" spans="1:7" x14ac:dyDescent="0.25">
      <c r="A666" t="s">
        <v>1253</v>
      </c>
      <c r="B666" t="s">
        <v>86</v>
      </c>
      <c r="C666">
        <v>114</v>
      </c>
      <c r="D666" s="1">
        <v>47997.17</v>
      </c>
      <c r="E666" s="1">
        <v>15489.49</v>
      </c>
      <c r="F666" s="1">
        <v>16188.64</v>
      </c>
      <c r="G666" s="1">
        <v>16319.04</v>
      </c>
    </row>
    <row r="667" spans="1:7" x14ac:dyDescent="0.25">
      <c r="A667" t="s">
        <v>1254</v>
      </c>
      <c r="B667" t="s">
        <v>551</v>
      </c>
      <c r="C667">
        <v>16</v>
      </c>
      <c r="D667" s="1">
        <v>2947.24</v>
      </c>
      <c r="E667" s="1">
        <v>951.12</v>
      </c>
      <c r="F667" s="1">
        <v>994.06</v>
      </c>
      <c r="G667" s="1">
        <v>1002.06</v>
      </c>
    </row>
    <row r="668" spans="1:7" x14ac:dyDescent="0.25">
      <c r="A668" t="s">
        <v>1255</v>
      </c>
      <c r="B668" t="s">
        <v>552</v>
      </c>
      <c r="C668">
        <v>13</v>
      </c>
      <c r="D668" s="1">
        <v>5473.36</v>
      </c>
      <c r="E668" s="1">
        <v>1766.34</v>
      </c>
      <c r="F668" s="1">
        <v>1846.08</v>
      </c>
      <c r="G668" s="1">
        <v>1860.94</v>
      </c>
    </row>
    <row r="669" spans="1:7" x14ac:dyDescent="0.25">
      <c r="A669" t="s">
        <v>1256</v>
      </c>
      <c r="B669" t="s">
        <v>553</v>
      </c>
      <c r="C669">
        <v>74</v>
      </c>
      <c r="D669" s="1">
        <v>31156.06</v>
      </c>
      <c r="E669" s="1">
        <v>10054.58</v>
      </c>
      <c r="F669" s="1">
        <v>10508.42</v>
      </c>
      <c r="G669" s="1">
        <v>10593.06</v>
      </c>
    </row>
    <row r="670" spans="1:7" x14ac:dyDescent="0.25">
      <c r="A670" t="s">
        <v>1257</v>
      </c>
      <c r="B670" t="s">
        <v>554</v>
      </c>
      <c r="C670">
        <v>6</v>
      </c>
      <c r="D670" s="1">
        <v>2526.17</v>
      </c>
      <c r="E670" s="1">
        <v>815.24</v>
      </c>
      <c r="F670" s="1">
        <v>852.03</v>
      </c>
      <c r="G670" s="1">
        <v>858.9</v>
      </c>
    </row>
    <row r="671" spans="1:7" x14ac:dyDescent="0.25">
      <c r="A671" t="s">
        <v>1258</v>
      </c>
      <c r="B671" t="s">
        <v>555</v>
      </c>
      <c r="C671">
        <v>109</v>
      </c>
      <c r="D671" s="1">
        <v>43731.199999999997</v>
      </c>
      <c r="E671" s="1">
        <v>14112.79</v>
      </c>
      <c r="F671" s="1">
        <v>14749.8</v>
      </c>
      <c r="G671" s="1">
        <v>14868.61</v>
      </c>
    </row>
    <row r="672" spans="1:7" x14ac:dyDescent="0.25">
      <c r="A672" t="s">
        <v>1259</v>
      </c>
      <c r="B672" t="s">
        <v>556</v>
      </c>
      <c r="C672">
        <v>11</v>
      </c>
      <c r="D672" s="1">
        <v>2832.03</v>
      </c>
      <c r="E672" s="1">
        <v>913.94</v>
      </c>
      <c r="F672" s="1">
        <v>955.2</v>
      </c>
      <c r="G672" s="1">
        <v>962.89</v>
      </c>
    </row>
    <row r="673" spans="1:7" x14ac:dyDescent="0.25">
      <c r="A673" t="s">
        <v>1260</v>
      </c>
      <c r="B673" t="s">
        <v>557</v>
      </c>
      <c r="C673">
        <v>53</v>
      </c>
      <c r="D673" s="1">
        <v>22314.48</v>
      </c>
      <c r="E673" s="1">
        <v>7201.25</v>
      </c>
      <c r="F673" s="1">
        <v>7526.31</v>
      </c>
      <c r="G673" s="1">
        <v>7586.92</v>
      </c>
    </row>
    <row r="674" spans="1:7" x14ac:dyDescent="0.25">
      <c r="A674" t="s">
        <v>1261</v>
      </c>
      <c r="B674" t="s">
        <v>558</v>
      </c>
      <c r="C674">
        <v>33</v>
      </c>
      <c r="D674" s="1">
        <v>12533.54</v>
      </c>
      <c r="E674" s="1">
        <v>4044.78</v>
      </c>
      <c r="F674" s="1">
        <v>4227.3599999999997</v>
      </c>
      <c r="G674" s="1">
        <v>4261.3999999999996</v>
      </c>
    </row>
    <row r="675" spans="1:7" x14ac:dyDescent="0.25">
      <c r="A675" t="s">
        <v>1262</v>
      </c>
      <c r="B675" t="s">
        <v>559</v>
      </c>
      <c r="C675">
        <v>449</v>
      </c>
      <c r="D675" s="1">
        <v>188153.99</v>
      </c>
      <c r="E675" s="1">
        <v>60720.42</v>
      </c>
      <c r="F675" s="1">
        <v>63461.21</v>
      </c>
      <c r="G675" s="1">
        <v>63972.36</v>
      </c>
    </row>
    <row r="676" spans="1:7" x14ac:dyDescent="0.25">
      <c r="A676" t="s">
        <v>1263</v>
      </c>
      <c r="B676" t="s">
        <v>560</v>
      </c>
      <c r="C676">
        <v>18</v>
      </c>
      <c r="D676" s="1">
        <v>7578.5</v>
      </c>
      <c r="E676" s="1">
        <v>2445.71</v>
      </c>
      <c r="F676" s="1">
        <v>2556.1</v>
      </c>
      <c r="G676" s="1">
        <v>2576.69</v>
      </c>
    </row>
    <row r="677" spans="1:7" x14ac:dyDescent="0.25">
      <c r="A677" t="s">
        <v>1264</v>
      </c>
      <c r="B677" t="s">
        <v>561</v>
      </c>
      <c r="C677">
        <v>107</v>
      </c>
      <c r="D677" s="1">
        <v>45049.98</v>
      </c>
      <c r="E677" s="1">
        <v>14538.38</v>
      </c>
      <c r="F677" s="1">
        <v>15194.61</v>
      </c>
      <c r="G677" s="1">
        <v>15316.99</v>
      </c>
    </row>
    <row r="678" spans="1:7" x14ac:dyDescent="0.25">
      <c r="A678" t="s">
        <v>1265</v>
      </c>
      <c r="B678" t="s">
        <v>562</v>
      </c>
      <c r="C678">
        <v>69</v>
      </c>
      <c r="D678" s="1">
        <v>28964.080000000002</v>
      </c>
      <c r="E678" s="1">
        <v>9347.19</v>
      </c>
      <c r="F678" s="1">
        <v>9769.1</v>
      </c>
      <c r="G678" s="1">
        <v>9847.7900000000009</v>
      </c>
    </row>
    <row r="679" spans="1:7" x14ac:dyDescent="0.25">
      <c r="A679" t="s">
        <v>1266</v>
      </c>
      <c r="B679" t="s">
        <v>563</v>
      </c>
      <c r="C679">
        <v>545</v>
      </c>
      <c r="D679" s="1">
        <v>229460.17</v>
      </c>
      <c r="E679" s="1">
        <v>74050.62</v>
      </c>
      <c r="F679" s="1">
        <v>77393.09</v>
      </c>
      <c r="G679" s="1">
        <v>78016.460000000006</v>
      </c>
    </row>
    <row r="680" spans="1:7" x14ac:dyDescent="0.25">
      <c r="A680" t="s">
        <v>1267</v>
      </c>
      <c r="B680" t="s">
        <v>564</v>
      </c>
      <c r="C680">
        <v>233</v>
      </c>
      <c r="D680" s="1">
        <v>98099.49</v>
      </c>
      <c r="E680" s="1">
        <v>31658.34</v>
      </c>
      <c r="F680" s="1">
        <v>33087.32</v>
      </c>
      <c r="G680" s="1">
        <v>33353.83</v>
      </c>
    </row>
    <row r="681" spans="1:7" x14ac:dyDescent="0.25">
      <c r="A681" t="s">
        <v>1268</v>
      </c>
      <c r="B681" t="s">
        <v>565</v>
      </c>
      <c r="C681">
        <v>155</v>
      </c>
      <c r="D681" s="1">
        <v>65259.31</v>
      </c>
      <c r="E681" s="1">
        <v>21060.27</v>
      </c>
      <c r="F681" s="1">
        <v>22010.87</v>
      </c>
      <c r="G681" s="1">
        <v>22188.17</v>
      </c>
    </row>
    <row r="682" spans="1:7" x14ac:dyDescent="0.25">
      <c r="A682" t="s">
        <v>1269</v>
      </c>
      <c r="B682" t="s">
        <v>566</v>
      </c>
      <c r="C682">
        <v>140</v>
      </c>
      <c r="D682" s="1">
        <v>58943.9</v>
      </c>
      <c r="E682" s="1">
        <v>19022.18</v>
      </c>
      <c r="F682" s="1">
        <v>19880.79</v>
      </c>
      <c r="G682" s="1">
        <v>20040.93</v>
      </c>
    </row>
    <row r="683" spans="1:7" x14ac:dyDescent="0.25">
      <c r="A683" t="s">
        <v>1270</v>
      </c>
      <c r="B683" t="s">
        <v>567</v>
      </c>
      <c r="C683">
        <v>182</v>
      </c>
      <c r="D683" s="1">
        <v>76627.070000000007</v>
      </c>
      <c r="E683" s="1">
        <v>24728.83</v>
      </c>
      <c r="F683" s="1">
        <v>25845.040000000001</v>
      </c>
      <c r="G683" s="1">
        <v>26053.200000000001</v>
      </c>
    </row>
    <row r="684" spans="1:7" x14ac:dyDescent="0.25">
      <c r="A684" t="s">
        <v>1271</v>
      </c>
      <c r="B684" t="s">
        <v>568</v>
      </c>
      <c r="C684">
        <v>31</v>
      </c>
      <c r="D684" s="1">
        <v>13051.86</v>
      </c>
      <c r="E684" s="1">
        <v>4212.05</v>
      </c>
      <c r="F684" s="1">
        <v>4402.18</v>
      </c>
      <c r="G684" s="1">
        <v>4437.63</v>
      </c>
    </row>
    <row r="685" spans="1:7" x14ac:dyDescent="0.25">
      <c r="A685" t="s">
        <v>1272</v>
      </c>
      <c r="B685" t="s">
        <v>569</v>
      </c>
      <c r="C685">
        <v>110</v>
      </c>
      <c r="D685" s="1">
        <v>46313.06</v>
      </c>
      <c r="E685" s="1">
        <v>14946</v>
      </c>
      <c r="F685" s="1">
        <v>15620.62</v>
      </c>
      <c r="G685" s="1">
        <v>15746.44</v>
      </c>
    </row>
    <row r="686" spans="1:7" x14ac:dyDescent="0.25">
      <c r="A686" t="s">
        <v>1273</v>
      </c>
      <c r="B686" t="s">
        <v>570</v>
      </c>
      <c r="C686">
        <v>68</v>
      </c>
      <c r="D686" s="1">
        <v>28629.89</v>
      </c>
      <c r="E686" s="1">
        <v>9239.34</v>
      </c>
      <c r="F686" s="1">
        <v>9656.39</v>
      </c>
      <c r="G686" s="1">
        <v>9734.16</v>
      </c>
    </row>
    <row r="687" spans="1:7" x14ac:dyDescent="0.25">
      <c r="A687" t="s">
        <v>1274</v>
      </c>
      <c r="B687" t="s">
        <v>571</v>
      </c>
      <c r="C687">
        <v>446</v>
      </c>
      <c r="D687" s="1">
        <v>187778.41</v>
      </c>
      <c r="E687" s="1">
        <v>60599.22</v>
      </c>
      <c r="F687" s="1">
        <v>63334.53</v>
      </c>
      <c r="G687" s="1">
        <v>63844.66</v>
      </c>
    </row>
    <row r="688" spans="1:7" x14ac:dyDescent="0.25">
      <c r="A688" t="s">
        <v>1275</v>
      </c>
      <c r="B688" t="s">
        <v>572</v>
      </c>
      <c r="C688">
        <v>187</v>
      </c>
      <c r="D688" s="1">
        <v>78732.210000000006</v>
      </c>
      <c r="E688" s="1">
        <v>25408.19</v>
      </c>
      <c r="F688" s="1">
        <v>26555.07</v>
      </c>
      <c r="G688" s="1">
        <v>26768.95</v>
      </c>
    </row>
    <row r="689" spans="1:7" x14ac:dyDescent="0.25">
      <c r="A689" t="s">
        <v>1276</v>
      </c>
      <c r="B689" t="s">
        <v>573</v>
      </c>
      <c r="C689">
        <v>102</v>
      </c>
      <c r="D689" s="1">
        <v>42944.84</v>
      </c>
      <c r="E689" s="1">
        <v>13859.01</v>
      </c>
      <c r="F689" s="1">
        <v>14484.58</v>
      </c>
      <c r="G689" s="1">
        <v>14601.25</v>
      </c>
    </row>
    <row r="690" spans="1:7" x14ac:dyDescent="0.25">
      <c r="A690" t="s">
        <v>1277</v>
      </c>
      <c r="B690" t="s">
        <v>574</v>
      </c>
      <c r="C690">
        <v>11</v>
      </c>
      <c r="D690" s="1">
        <v>4592.41</v>
      </c>
      <c r="E690" s="1">
        <v>1482.05</v>
      </c>
      <c r="F690" s="1">
        <v>1548.94</v>
      </c>
      <c r="G690" s="1">
        <v>1561.42</v>
      </c>
    </row>
    <row r="691" spans="1:7" x14ac:dyDescent="0.25">
      <c r="A691" t="s">
        <v>1278</v>
      </c>
      <c r="B691" t="s">
        <v>508</v>
      </c>
      <c r="C691">
        <v>279</v>
      </c>
      <c r="D691" s="1">
        <v>114362.51</v>
      </c>
      <c r="E691" s="1">
        <v>36906.69</v>
      </c>
      <c r="F691" s="1">
        <v>38572.57</v>
      </c>
      <c r="G691" s="1">
        <v>38883.25</v>
      </c>
    </row>
    <row r="692" spans="1:7" x14ac:dyDescent="0.25">
      <c r="A692" t="s">
        <v>1279</v>
      </c>
      <c r="B692" t="s">
        <v>575</v>
      </c>
      <c r="C692">
        <v>39</v>
      </c>
      <c r="D692" s="1">
        <v>16420.09</v>
      </c>
      <c r="E692" s="1">
        <v>5299.03</v>
      </c>
      <c r="F692" s="1">
        <v>5538.23</v>
      </c>
      <c r="G692" s="1">
        <v>5582.83</v>
      </c>
    </row>
    <row r="693" spans="1:7" x14ac:dyDescent="0.25">
      <c r="A693" t="s">
        <v>1280</v>
      </c>
      <c r="B693" t="s">
        <v>576</v>
      </c>
      <c r="C693">
        <v>159</v>
      </c>
      <c r="D693" s="1">
        <v>66943.429999999993</v>
      </c>
      <c r="E693" s="1">
        <v>21603.759999999998</v>
      </c>
      <c r="F693" s="1">
        <v>22578.9</v>
      </c>
      <c r="G693" s="1">
        <v>22760.77</v>
      </c>
    </row>
    <row r="694" spans="1:7" x14ac:dyDescent="0.25">
      <c r="A694" t="s">
        <v>1281</v>
      </c>
      <c r="B694" t="s">
        <v>577</v>
      </c>
      <c r="C694">
        <v>171</v>
      </c>
      <c r="D694" s="1">
        <v>67138.429999999993</v>
      </c>
      <c r="E694" s="1">
        <v>21666.69</v>
      </c>
      <c r="F694" s="1">
        <v>22644.67</v>
      </c>
      <c r="G694" s="1">
        <v>22827.07</v>
      </c>
    </row>
    <row r="695" spans="1:7" x14ac:dyDescent="0.25">
      <c r="A695" t="s">
        <v>1282</v>
      </c>
      <c r="B695" t="s">
        <v>578</v>
      </c>
      <c r="C695">
        <v>87</v>
      </c>
      <c r="D695" s="1">
        <v>36629.42</v>
      </c>
      <c r="E695" s="1">
        <v>11820.92</v>
      </c>
      <c r="F695" s="1">
        <v>12354.5</v>
      </c>
      <c r="G695" s="1">
        <v>12454</v>
      </c>
    </row>
    <row r="696" spans="1:7" x14ac:dyDescent="0.25">
      <c r="A696" t="s">
        <v>1283</v>
      </c>
      <c r="B696" t="s">
        <v>579</v>
      </c>
      <c r="C696">
        <v>198</v>
      </c>
      <c r="D696" s="1">
        <v>83363.509999999995</v>
      </c>
      <c r="E696" s="1">
        <v>26902.79</v>
      </c>
      <c r="F696" s="1">
        <v>28117.13</v>
      </c>
      <c r="G696" s="1">
        <v>28343.59</v>
      </c>
    </row>
    <row r="697" spans="1:7" x14ac:dyDescent="0.25">
      <c r="A697" t="s">
        <v>1284</v>
      </c>
      <c r="B697" t="s">
        <v>580</v>
      </c>
      <c r="C697">
        <v>257</v>
      </c>
      <c r="D697" s="1">
        <v>108204.15</v>
      </c>
      <c r="E697" s="1">
        <v>34919.279999999999</v>
      </c>
      <c r="F697" s="1">
        <v>36495.46</v>
      </c>
      <c r="G697" s="1">
        <v>36789.410000000003</v>
      </c>
    </row>
    <row r="698" spans="1:7" x14ac:dyDescent="0.25">
      <c r="A698" t="s">
        <v>1285</v>
      </c>
      <c r="B698" t="s">
        <v>581</v>
      </c>
      <c r="C698">
        <v>29</v>
      </c>
      <c r="D698" s="1">
        <v>12209.81</v>
      </c>
      <c r="E698" s="1">
        <v>3940.31</v>
      </c>
      <c r="F698" s="1">
        <v>4118.16</v>
      </c>
      <c r="G698" s="1">
        <v>4151.34</v>
      </c>
    </row>
    <row r="699" spans="1:7" x14ac:dyDescent="0.25">
      <c r="A699" t="s">
        <v>1286</v>
      </c>
      <c r="B699" t="s">
        <v>582</v>
      </c>
      <c r="C699">
        <v>132</v>
      </c>
      <c r="D699" s="1">
        <v>55575.67</v>
      </c>
      <c r="E699" s="1">
        <v>17935.2</v>
      </c>
      <c r="F699" s="1">
        <v>18744.740000000002</v>
      </c>
      <c r="G699" s="1">
        <v>18895.73</v>
      </c>
    </row>
    <row r="701" spans="1:7" x14ac:dyDescent="0.25">
      <c r="D701" s="3"/>
    </row>
    <row r="704" spans="1:7" x14ac:dyDescent="0.25">
      <c r="B704" s="4"/>
      <c r="F704" s="1"/>
    </row>
    <row r="705" spans="2:6" x14ac:dyDescent="0.25">
      <c r="B705" s="4"/>
      <c r="F705" s="3"/>
    </row>
    <row r="706" spans="2:6" x14ac:dyDescent="0.25">
      <c r="B706" s="4"/>
    </row>
    <row r="707" spans="2:6" x14ac:dyDescent="0.25">
      <c r="B707" s="4"/>
    </row>
    <row r="708" spans="2:6" x14ac:dyDescent="0.25">
      <c r="B708" s="5"/>
      <c r="C708" s="3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November</vt:lpstr>
      <vt:lpstr>February</vt:lpstr>
      <vt:lpstr>April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Stirling, Sarah</dc:creator>
  <cp:lastModifiedBy>Stirling, Sarah</cp:lastModifiedBy>
  <dcterms:created xsi:type="dcterms:W3CDTF">2020-11-09T13:16:31Z</dcterms:created>
  <dcterms:modified xsi:type="dcterms:W3CDTF">2021-03-31T12:31:58Z</dcterms:modified>
</cp:coreProperties>
</file>