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27306_id_ohio_gov/Documents/Desktop/"/>
    </mc:Choice>
  </mc:AlternateContent>
  <xr:revisionPtr revIDLastSave="905" documentId="13_ncr:1_{C454B7FE-BCF2-4C01-B1E7-D4BFF2DC1FBB}" xr6:coauthVersionLast="47" xr6:coauthVersionMax="47" xr10:uidLastSave="{074C1A94-2FF5-45A0-9D55-13CEE84A454A}"/>
  <bookViews>
    <workbookView xWindow="6255" yWindow="2385" windowWidth="21600" windowHeight="11385" xr2:uid="{3761AD86-EA3A-4418-9065-028DE0AEC947}"/>
  </bookViews>
  <sheets>
    <sheet name="Court Placed" sheetId="1" r:id="rId1"/>
    <sheet name="Open Enrolled" sheetId="5" r:id="rId2"/>
    <sheet name="JVS" sheetId="7" r:id="rId3"/>
    <sheet name="DD School Age" sheetId="8" r:id="rId4"/>
    <sheet name="DD PreK" sheetId="9" r:id="rId5"/>
    <sheet name="PreK" sheetId="6" r:id="rId6"/>
    <sheet name="Weighted Funding" sheetId="2" r:id="rId7"/>
    <sheet name="DD T2 Rate" sheetId="11" r:id="rId8"/>
    <sheet name="JVS Calc Data" sheetId="10" r:id="rId9"/>
    <sheet name="Trad Dist Calc Data" sheetId="4" r:id="rId10"/>
    <sheet name="Per Capita Estimate" sheetId="14" r:id="rId11"/>
    <sheet name="List" sheetId="13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8" l="1"/>
  <c r="B7" i="6"/>
  <c r="B8" i="6"/>
  <c r="B8" i="1"/>
  <c r="B8" i="5"/>
  <c r="C2" i="1"/>
  <c r="D3" i="2"/>
  <c r="D4" i="2"/>
  <c r="D5" i="2"/>
  <c r="D6" i="2"/>
  <c r="D7" i="2"/>
  <c r="B7" i="1" l="1"/>
  <c r="N19" i="1" s="1"/>
  <c r="B7" i="9"/>
  <c r="Q17" i="9" s="1"/>
  <c r="Q18" i="6"/>
  <c r="B8" i="9"/>
  <c r="B7" i="5"/>
  <c r="P18" i="5" s="1"/>
  <c r="L3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L152" i="14"/>
  <c r="L153" i="14"/>
  <c r="L154" i="14"/>
  <c r="L155" i="14"/>
  <c r="L156" i="14"/>
  <c r="L157" i="14"/>
  <c r="L158" i="14"/>
  <c r="L159" i="14"/>
  <c r="L160" i="14"/>
  <c r="L161" i="14"/>
  <c r="L162" i="14"/>
  <c r="L163" i="14"/>
  <c r="L164" i="14"/>
  <c r="L165" i="14"/>
  <c r="L166" i="14"/>
  <c r="L167" i="14"/>
  <c r="L168" i="14"/>
  <c r="L169" i="14"/>
  <c r="L170" i="14"/>
  <c r="L171" i="14"/>
  <c r="L172" i="14"/>
  <c r="L173" i="14"/>
  <c r="L174" i="14"/>
  <c r="L175" i="14"/>
  <c r="L176" i="14"/>
  <c r="L177" i="14"/>
  <c r="L178" i="14"/>
  <c r="L179" i="14"/>
  <c r="L180" i="14"/>
  <c r="L181" i="14"/>
  <c r="L182" i="14"/>
  <c r="L183" i="14"/>
  <c r="L184" i="14"/>
  <c r="L185" i="14"/>
  <c r="L186" i="14"/>
  <c r="L187" i="14"/>
  <c r="L188" i="14"/>
  <c r="L189" i="14"/>
  <c r="L190" i="14"/>
  <c r="L191" i="14"/>
  <c r="L192" i="14"/>
  <c r="L193" i="14"/>
  <c r="L194" i="14"/>
  <c r="L195" i="14"/>
  <c r="L196" i="14"/>
  <c r="L197" i="14"/>
  <c r="L198" i="14"/>
  <c r="L199" i="14"/>
  <c r="L200" i="14"/>
  <c r="L201" i="14"/>
  <c r="L202" i="14"/>
  <c r="L203" i="14"/>
  <c r="L204" i="14"/>
  <c r="L205" i="14"/>
  <c r="L206" i="14"/>
  <c r="L207" i="14"/>
  <c r="L208" i="14"/>
  <c r="L209" i="14"/>
  <c r="L210" i="14"/>
  <c r="L211" i="14"/>
  <c r="L212" i="14"/>
  <c r="L213" i="14"/>
  <c r="L214" i="14"/>
  <c r="L215" i="14"/>
  <c r="L216" i="14"/>
  <c r="L217" i="14"/>
  <c r="L218" i="14"/>
  <c r="L219" i="14"/>
  <c r="L220" i="14"/>
  <c r="L221" i="14"/>
  <c r="L222" i="14"/>
  <c r="L223" i="14"/>
  <c r="L224" i="14"/>
  <c r="L225" i="14"/>
  <c r="L226" i="14"/>
  <c r="L227" i="14"/>
  <c r="L228" i="14"/>
  <c r="L229" i="14"/>
  <c r="L230" i="14"/>
  <c r="L231" i="14"/>
  <c r="L232" i="14"/>
  <c r="L233" i="14"/>
  <c r="L234" i="14"/>
  <c r="L235" i="14"/>
  <c r="L236" i="14"/>
  <c r="L237" i="14"/>
  <c r="L238" i="14"/>
  <c r="L239" i="14"/>
  <c r="L240" i="14"/>
  <c r="L241" i="14"/>
  <c r="L242" i="14"/>
  <c r="L243" i="14"/>
  <c r="L244" i="14"/>
  <c r="L245" i="14"/>
  <c r="L246" i="14"/>
  <c r="L247" i="14"/>
  <c r="L248" i="14"/>
  <c r="L249" i="14"/>
  <c r="L250" i="14"/>
  <c r="L251" i="14"/>
  <c r="L252" i="14"/>
  <c r="L253" i="14"/>
  <c r="L254" i="14"/>
  <c r="L255" i="14"/>
  <c r="L256" i="14"/>
  <c r="L257" i="14"/>
  <c r="L258" i="14"/>
  <c r="L259" i="14"/>
  <c r="L260" i="14"/>
  <c r="L261" i="14"/>
  <c r="L262" i="14"/>
  <c r="L263" i="14"/>
  <c r="L264" i="14"/>
  <c r="L265" i="14"/>
  <c r="L266" i="14"/>
  <c r="L267" i="14"/>
  <c r="L268" i="14"/>
  <c r="L269" i="14"/>
  <c r="L270" i="14"/>
  <c r="L271" i="14"/>
  <c r="L272" i="14"/>
  <c r="L273" i="14"/>
  <c r="L274" i="14"/>
  <c r="L275" i="14"/>
  <c r="L276" i="14"/>
  <c r="L277" i="14"/>
  <c r="L278" i="14"/>
  <c r="L279" i="14"/>
  <c r="L280" i="14"/>
  <c r="L281" i="14"/>
  <c r="L282" i="14"/>
  <c r="L283" i="14"/>
  <c r="L284" i="14"/>
  <c r="L285" i="14"/>
  <c r="L286" i="14"/>
  <c r="L287" i="14"/>
  <c r="L288" i="14"/>
  <c r="L289" i="14"/>
  <c r="L290" i="14"/>
  <c r="L291" i="14"/>
  <c r="L292" i="14"/>
  <c r="L293" i="14"/>
  <c r="L294" i="14"/>
  <c r="L295" i="14"/>
  <c r="L296" i="14"/>
  <c r="L297" i="14"/>
  <c r="L298" i="14"/>
  <c r="L299" i="14"/>
  <c r="L300" i="14"/>
  <c r="L301" i="14"/>
  <c r="L302" i="14"/>
  <c r="L303" i="14"/>
  <c r="L304" i="14"/>
  <c r="L305" i="14"/>
  <c r="L306" i="14"/>
  <c r="L307" i="14"/>
  <c r="L308" i="14"/>
  <c r="L309" i="14"/>
  <c r="L310" i="14"/>
  <c r="L311" i="14"/>
  <c r="L312" i="14"/>
  <c r="L313" i="14"/>
  <c r="L314" i="14"/>
  <c r="L315" i="14"/>
  <c r="L316" i="14"/>
  <c r="L317" i="14"/>
  <c r="L318" i="14"/>
  <c r="L319" i="14"/>
  <c r="L320" i="14"/>
  <c r="L321" i="14"/>
  <c r="L322" i="14"/>
  <c r="L323" i="14"/>
  <c r="L324" i="14"/>
  <c r="L325" i="14"/>
  <c r="L326" i="14"/>
  <c r="L327" i="14"/>
  <c r="L328" i="14"/>
  <c r="L329" i="14"/>
  <c r="L330" i="14"/>
  <c r="L331" i="14"/>
  <c r="L332" i="14"/>
  <c r="L333" i="14"/>
  <c r="L334" i="14"/>
  <c r="L335" i="14"/>
  <c r="L336" i="14"/>
  <c r="L337" i="14"/>
  <c r="L338" i="14"/>
  <c r="L339" i="14"/>
  <c r="L340" i="14"/>
  <c r="L341" i="14"/>
  <c r="L342" i="14"/>
  <c r="L343" i="14"/>
  <c r="L344" i="14"/>
  <c r="L345" i="14"/>
  <c r="L346" i="14"/>
  <c r="L347" i="14"/>
  <c r="L348" i="14"/>
  <c r="L349" i="14"/>
  <c r="L350" i="14"/>
  <c r="L351" i="14"/>
  <c r="L352" i="14"/>
  <c r="L353" i="14"/>
  <c r="L354" i="14"/>
  <c r="L355" i="14"/>
  <c r="L356" i="14"/>
  <c r="L357" i="14"/>
  <c r="L358" i="14"/>
  <c r="L359" i="14"/>
  <c r="L360" i="14"/>
  <c r="L361" i="14"/>
  <c r="L362" i="14"/>
  <c r="L363" i="14"/>
  <c r="L364" i="14"/>
  <c r="L365" i="14"/>
  <c r="L366" i="14"/>
  <c r="L367" i="14"/>
  <c r="L368" i="14"/>
  <c r="L369" i="14"/>
  <c r="L370" i="14"/>
  <c r="L371" i="14"/>
  <c r="L372" i="14"/>
  <c r="L373" i="14"/>
  <c r="L374" i="14"/>
  <c r="L375" i="14"/>
  <c r="L376" i="14"/>
  <c r="L377" i="14"/>
  <c r="L378" i="14"/>
  <c r="L379" i="14"/>
  <c r="L380" i="14"/>
  <c r="L381" i="14"/>
  <c r="L382" i="14"/>
  <c r="L383" i="14"/>
  <c r="L384" i="14"/>
  <c r="L385" i="14"/>
  <c r="L386" i="14"/>
  <c r="L387" i="14"/>
  <c r="L388" i="14"/>
  <c r="L389" i="14"/>
  <c r="L390" i="14"/>
  <c r="L391" i="14"/>
  <c r="L392" i="14"/>
  <c r="L393" i="14"/>
  <c r="L394" i="14"/>
  <c r="L395" i="14"/>
  <c r="L396" i="14"/>
  <c r="L397" i="14"/>
  <c r="L398" i="14"/>
  <c r="L399" i="14"/>
  <c r="L400" i="14"/>
  <c r="L401" i="14"/>
  <c r="L402" i="14"/>
  <c r="L403" i="14"/>
  <c r="L404" i="14"/>
  <c r="L405" i="14"/>
  <c r="L406" i="14"/>
  <c r="L407" i="14"/>
  <c r="L408" i="14"/>
  <c r="L409" i="14"/>
  <c r="L410" i="14"/>
  <c r="L411" i="14"/>
  <c r="L412" i="14"/>
  <c r="L413" i="14"/>
  <c r="L414" i="14"/>
  <c r="L415" i="14"/>
  <c r="L416" i="14"/>
  <c r="L417" i="14"/>
  <c r="L418" i="14"/>
  <c r="L419" i="14"/>
  <c r="L420" i="14"/>
  <c r="L421" i="14"/>
  <c r="L422" i="14"/>
  <c r="L423" i="14"/>
  <c r="L424" i="14"/>
  <c r="L425" i="14"/>
  <c r="L426" i="14"/>
  <c r="L427" i="14"/>
  <c r="L428" i="14"/>
  <c r="L429" i="14"/>
  <c r="L430" i="14"/>
  <c r="L431" i="14"/>
  <c r="L432" i="14"/>
  <c r="L433" i="14"/>
  <c r="L434" i="14"/>
  <c r="L435" i="14"/>
  <c r="L436" i="14"/>
  <c r="L437" i="14"/>
  <c r="L438" i="14"/>
  <c r="L439" i="14"/>
  <c r="L440" i="14"/>
  <c r="L441" i="14"/>
  <c r="L442" i="14"/>
  <c r="L443" i="14"/>
  <c r="L444" i="14"/>
  <c r="L445" i="14"/>
  <c r="L446" i="14"/>
  <c r="L447" i="14"/>
  <c r="L448" i="14"/>
  <c r="L449" i="14"/>
  <c r="L450" i="14"/>
  <c r="L451" i="14"/>
  <c r="L452" i="14"/>
  <c r="L453" i="14"/>
  <c r="L454" i="14"/>
  <c r="L455" i="14"/>
  <c r="L456" i="14"/>
  <c r="L457" i="14"/>
  <c r="L458" i="14"/>
  <c r="L459" i="14"/>
  <c r="L460" i="14"/>
  <c r="L461" i="14"/>
  <c r="L462" i="14"/>
  <c r="L463" i="14"/>
  <c r="L464" i="14"/>
  <c r="L465" i="14"/>
  <c r="L466" i="14"/>
  <c r="L467" i="14"/>
  <c r="L468" i="14"/>
  <c r="L469" i="14"/>
  <c r="L470" i="14"/>
  <c r="L471" i="14"/>
  <c r="L472" i="14"/>
  <c r="L473" i="14"/>
  <c r="L474" i="14"/>
  <c r="L475" i="14"/>
  <c r="L476" i="14"/>
  <c r="L477" i="14"/>
  <c r="L478" i="14"/>
  <c r="L479" i="14"/>
  <c r="L480" i="14"/>
  <c r="L481" i="14"/>
  <c r="L482" i="14"/>
  <c r="L483" i="14"/>
  <c r="L484" i="14"/>
  <c r="L485" i="14"/>
  <c r="L486" i="14"/>
  <c r="L487" i="14"/>
  <c r="L488" i="14"/>
  <c r="L489" i="14"/>
  <c r="L490" i="14"/>
  <c r="L491" i="14"/>
  <c r="L492" i="14"/>
  <c r="L493" i="14"/>
  <c r="L494" i="14"/>
  <c r="L495" i="14"/>
  <c r="L496" i="14"/>
  <c r="L497" i="14"/>
  <c r="L498" i="14"/>
  <c r="L499" i="14"/>
  <c r="L500" i="14"/>
  <c r="L501" i="14"/>
  <c r="L502" i="14"/>
  <c r="L503" i="14"/>
  <c r="L504" i="14"/>
  <c r="L505" i="14"/>
  <c r="L506" i="14"/>
  <c r="L507" i="14"/>
  <c r="L508" i="14"/>
  <c r="L509" i="14"/>
  <c r="L510" i="14"/>
  <c r="L511" i="14"/>
  <c r="L512" i="14"/>
  <c r="L513" i="14"/>
  <c r="L514" i="14"/>
  <c r="L515" i="14"/>
  <c r="L516" i="14"/>
  <c r="L517" i="14"/>
  <c r="L518" i="14"/>
  <c r="L519" i="14"/>
  <c r="L520" i="14"/>
  <c r="L521" i="14"/>
  <c r="L522" i="14"/>
  <c r="L523" i="14"/>
  <c r="L524" i="14"/>
  <c r="L525" i="14"/>
  <c r="L526" i="14"/>
  <c r="L527" i="14"/>
  <c r="L528" i="14"/>
  <c r="L529" i="14"/>
  <c r="L530" i="14"/>
  <c r="L531" i="14"/>
  <c r="L532" i="14"/>
  <c r="L533" i="14"/>
  <c r="L534" i="14"/>
  <c r="L535" i="14"/>
  <c r="L536" i="14"/>
  <c r="L537" i="14"/>
  <c r="L538" i="14"/>
  <c r="L539" i="14"/>
  <c r="L540" i="14"/>
  <c r="L541" i="14"/>
  <c r="L542" i="14"/>
  <c r="L543" i="14"/>
  <c r="L544" i="14"/>
  <c r="L545" i="14"/>
  <c r="L546" i="14"/>
  <c r="L547" i="14"/>
  <c r="L548" i="14"/>
  <c r="L549" i="14"/>
  <c r="L550" i="14"/>
  <c r="L551" i="14"/>
  <c r="L552" i="14"/>
  <c r="L553" i="14"/>
  <c r="L554" i="14"/>
  <c r="L555" i="14"/>
  <c r="L556" i="14"/>
  <c r="L557" i="14"/>
  <c r="L558" i="14"/>
  <c r="L559" i="14"/>
  <c r="L560" i="14"/>
  <c r="L561" i="14"/>
  <c r="L562" i="14"/>
  <c r="L563" i="14"/>
  <c r="L564" i="14"/>
  <c r="L565" i="14"/>
  <c r="L566" i="14"/>
  <c r="L567" i="14"/>
  <c r="L568" i="14"/>
  <c r="L569" i="14"/>
  <c r="L570" i="14"/>
  <c r="L571" i="14"/>
  <c r="L572" i="14"/>
  <c r="L573" i="14"/>
  <c r="L574" i="14"/>
  <c r="L575" i="14"/>
  <c r="L576" i="14"/>
  <c r="L577" i="14"/>
  <c r="L578" i="14"/>
  <c r="L579" i="14"/>
  <c r="L580" i="14"/>
  <c r="L581" i="14"/>
  <c r="L582" i="14"/>
  <c r="L583" i="14"/>
  <c r="L584" i="14"/>
  <c r="L585" i="14"/>
  <c r="L586" i="14"/>
  <c r="L587" i="14"/>
  <c r="L588" i="14"/>
  <c r="L589" i="14"/>
  <c r="L590" i="14"/>
  <c r="L591" i="14"/>
  <c r="L592" i="14"/>
  <c r="L593" i="14"/>
  <c r="L594" i="14"/>
  <c r="L595" i="14"/>
  <c r="L596" i="14"/>
  <c r="L597" i="14"/>
  <c r="L598" i="14"/>
  <c r="L599" i="14"/>
  <c r="L600" i="14"/>
  <c r="L601" i="14"/>
  <c r="L602" i="14"/>
  <c r="L603" i="14"/>
  <c r="L604" i="14"/>
  <c r="L605" i="14"/>
  <c r="L606" i="14"/>
  <c r="L607" i="14"/>
  <c r="L608" i="14"/>
  <c r="L609" i="14"/>
  <c r="L610" i="14"/>
  <c r="L611" i="14"/>
  <c r="L612" i="14"/>
  <c r="L613" i="14"/>
  <c r="L614" i="14"/>
  <c r="L615" i="14"/>
  <c r="L616" i="14"/>
  <c r="L617" i="14"/>
  <c r="L618" i="14"/>
  <c r="L619" i="14"/>
  <c r="L620" i="14"/>
  <c r="L621" i="14"/>
  <c r="L622" i="14"/>
  <c r="L623" i="14"/>
  <c r="L624" i="14"/>
  <c r="L625" i="14"/>
  <c r="L626" i="14"/>
  <c r="L627" i="14"/>
  <c r="L628" i="14"/>
  <c r="L629" i="14"/>
  <c r="L630" i="14"/>
  <c r="L631" i="14"/>
  <c r="L632" i="14"/>
  <c r="L633" i="14"/>
  <c r="L634" i="14"/>
  <c r="L635" i="14"/>
  <c r="L636" i="14"/>
  <c r="L637" i="14"/>
  <c r="L638" i="14"/>
  <c r="L639" i="14"/>
  <c r="L640" i="14"/>
  <c r="L641" i="14"/>
  <c r="L642" i="14"/>
  <c r="L643" i="14"/>
  <c r="L644" i="14"/>
  <c r="L645" i="14"/>
  <c r="L646" i="14"/>
  <c r="L647" i="14"/>
  <c r="L648" i="14"/>
  <c r="L649" i="14"/>
  <c r="L650" i="14"/>
  <c r="L651" i="14"/>
  <c r="L652" i="14"/>
  <c r="L653" i="14"/>
  <c r="L654" i="14"/>
  <c r="L655" i="14"/>
  <c r="L656" i="14"/>
  <c r="L657" i="14"/>
  <c r="L658" i="14"/>
  <c r="L659" i="14"/>
  <c r="L660" i="14"/>
  <c r="L661" i="14"/>
  <c r="L662" i="14"/>
  <c r="L663" i="14"/>
  <c r="L664" i="14"/>
  <c r="L665" i="14"/>
  <c r="L666" i="14"/>
  <c r="L667" i="14"/>
  <c r="L668" i="14"/>
  <c r="L669" i="14"/>
  <c r="L670" i="14"/>
  <c r="L671" i="14"/>
  <c r="L672" i="14"/>
  <c r="L673" i="14"/>
  <c r="L674" i="14"/>
  <c r="L675" i="14"/>
  <c r="L676" i="14"/>
  <c r="L677" i="14"/>
  <c r="L678" i="14"/>
  <c r="L679" i="14"/>
  <c r="L680" i="14"/>
  <c r="L681" i="14"/>
  <c r="L682" i="14"/>
  <c r="L683" i="14"/>
  <c r="L684" i="14"/>
  <c r="L685" i="14"/>
  <c r="L686" i="14"/>
  <c r="L687" i="14"/>
  <c r="L688" i="14"/>
  <c r="L689" i="14"/>
  <c r="L690" i="14"/>
  <c r="L691" i="14"/>
  <c r="L692" i="14"/>
  <c r="L693" i="14"/>
  <c r="L694" i="14"/>
  <c r="L695" i="14"/>
  <c r="L696" i="14"/>
  <c r="L697" i="14"/>
  <c r="L698" i="14"/>
  <c r="L699" i="14"/>
  <c r="L700" i="14"/>
  <c r="L701" i="14"/>
  <c r="L702" i="14"/>
  <c r="L703" i="14"/>
  <c r="L704" i="14"/>
  <c r="L705" i="14"/>
  <c r="L706" i="14"/>
  <c r="L707" i="14"/>
  <c r="L708" i="14"/>
  <c r="L709" i="14"/>
  <c r="L710" i="14"/>
  <c r="L711" i="14"/>
  <c r="L712" i="14"/>
  <c r="L713" i="14"/>
  <c r="L714" i="14"/>
  <c r="L715" i="14"/>
  <c r="L716" i="14"/>
  <c r="L717" i="14"/>
  <c r="L718" i="14"/>
  <c r="L719" i="14"/>
  <c r="L720" i="14"/>
  <c r="L721" i="14"/>
  <c r="L722" i="14"/>
  <c r="L723" i="14"/>
  <c r="L724" i="14"/>
  <c r="L725" i="14"/>
  <c r="L726" i="14"/>
  <c r="L727" i="14"/>
  <c r="L728" i="14"/>
  <c r="L729" i="14"/>
  <c r="L730" i="14"/>
  <c r="L731" i="14"/>
  <c r="L732" i="14"/>
  <c r="L733" i="14"/>
  <c r="L734" i="14"/>
  <c r="L735" i="14"/>
  <c r="L736" i="14"/>
  <c r="L737" i="14"/>
  <c r="L738" i="14"/>
  <c r="L739" i="14"/>
  <c r="L740" i="14"/>
  <c r="L741" i="14"/>
  <c r="L742" i="14"/>
  <c r="L743" i="14"/>
  <c r="L744" i="14"/>
  <c r="L745" i="14"/>
  <c r="L746" i="14"/>
  <c r="L747" i="14"/>
  <c r="L748" i="14"/>
  <c r="L749" i="14"/>
  <c r="L750" i="14"/>
  <c r="L751" i="14"/>
  <c r="L752" i="14"/>
  <c r="L753" i="14"/>
  <c r="L754" i="14"/>
  <c r="L755" i="14"/>
  <c r="L756" i="14"/>
  <c r="L757" i="14"/>
  <c r="L758" i="14"/>
  <c r="L759" i="14"/>
  <c r="L760" i="14"/>
  <c r="L761" i="14"/>
  <c r="L762" i="14"/>
  <c r="L763" i="14"/>
  <c r="L764" i="14"/>
  <c r="L765" i="14"/>
  <c r="L766" i="14"/>
  <c r="L767" i="14"/>
  <c r="L768" i="14"/>
  <c r="L769" i="14"/>
  <c r="L770" i="14"/>
  <c r="L771" i="14"/>
  <c r="L772" i="14"/>
  <c r="L773" i="14"/>
  <c r="L774" i="14"/>
  <c r="L775" i="14"/>
  <c r="L776" i="14"/>
  <c r="L777" i="14"/>
  <c r="L778" i="14"/>
  <c r="L779" i="14"/>
  <c r="L780" i="14"/>
  <c r="L781" i="14"/>
  <c r="L782" i="14"/>
  <c r="L783" i="14"/>
  <c r="L784" i="14"/>
  <c r="L785" i="14"/>
  <c r="L786" i="14"/>
  <c r="L787" i="14"/>
  <c r="L788" i="14"/>
  <c r="L789" i="14"/>
  <c r="L790" i="14"/>
  <c r="L791" i="14"/>
  <c r="L792" i="14"/>
  <c r="L793" i="14"/>
  <c r="L794" i="14"/>
  <c r="L795" i="14"/>
  <c r="L796" i="14"/>
  <c r="L797" i="14"/>
  <c r="L798" i="14"/>
  <c r="L799" i="14"/>
  <c r="L800" i="14"/>
  <c r="L801" i="14"/>
  <c r="L802" i="14"/>
  <c r="L803" i="14"/>
  <c r="L804" i="14"/>
  <c r="L805" i="14"/>
  <c r="L806" i="14"/>
  <c r="L807" i="14"/>
  <c r="L808" i="14"/>
  <c r="L809" i="14"/>
  <c r="L810" i="14"/>
  <c r="L811" i="14"/>
  <c r="L812" i="14"/>
  <c r="L813" i="14"/>
  <c r="L814" i="14"/>
  <c r="L815" i="14"/>
  <c r="L816" i="14"/>
  <c r="L817" i="14"/>
  <c r="L818" i="14"/>
  <c r="L819" i="14"/>
  <c r="L820" i="14"/>
  <c r="L821" i="14"/>
  <c r="L822" i="14"/>
  <c r="L823" i="14"/>
  <c r="L824" i="14"/>
  <c r="L825" i="14"/>
  <c r="L826" i="14"/>
  <c r="L827" i="14"/>
  <c r="L828" i="14"/>
  <c r="L829" i="14"/>
  <c r="L830" i="14"/>
  <c r="L831" i="14"/>
  <c r="L832" i="14"/>
  <c r="L833" i="14"/>
  <c r="L834" i="14"/>
  <c r="L835" i="14"/>
  <c r="L836" i="14"/>
  <c r="L837" i="14"/>
  <c r="L838" i="14"/>
  <c r="L839" i="14"/>
  <c r="L840" i="14"/>
  <c r="L841" i="14"/>
  <c r="L842" i="14"/>
  <c r="L843" i="14"/>
  <c r="L844" i="14"/>
  <c r="L845" i="14"/>
  <c r="L846" i="14"/>
  <c r="L847" i="14"/>
  <c r="L848" i="14"/>
  <c r="L849" i="14"/>
  <c r="L850" i="14"/>
  <c r="L851" i="14"/>
  <c r="L852" i="14"/>
  <c r="L853" i="14"/>
  <c r="L854" i="14"/>
  <c r="L855" i="14"/>
  <c r="L856" i="14"/>
  <c r="L857" i="14"/>
  <c r="L858" i="14"/>
  <c r="L859" i="14"/>
  <c r="L860" i="14"/>
  <c r="L861" i="14"/>
  <c r="L862" i="14"/>
  <c r="L863" i="14"/>
  <c r="L864" i="14"/>
  <c r="L865" i="14"/>
  <c r="L866" i="14"/>
  <c r="L867" i="14"/>
  <c r="L868" i="14"/>
  <c r="L869" i="14"/>
  <c r="L870" i="14"/>
  <c r="L871" i="14"/>
  <c r="L872" i="14"/>
  <c r="L873" i="14"/>
  <c r="L874" i="14"/>
  <c r="L875" i="14"/>
  <c r="L876" i="14"/>
  <c r="L877" i="14"/>
  <c r="L878" i="14"/>
  <c r="L879" i="14"/>
  <c r="L880" i="14"/>
  <c r="L881" i="14"/>
  <c r="L882" i="14"/>
  <c r="L883" i="14"/>
  <c r="L884" i="14"/>
  <c r="L885" i="14"/>
  <c r="L886" i="14"/>
  <c r="L887" i="14"/>
  <c r="L888" i="14"/>
  <c r="L889" i="14"/>
  <c r="L890" i="14"/>
  <c r="L891" i="14"/>
  <c r="L892" i="14"/>
  <c r="L893" i="14"/>
  <c r="L894" i="14"/>
  <c r="L895" i="14"/>
  <c r="L896" i="14"/>
  <c r="L897" i="14"/>
  <c r="L898" i="14"/>
  <c r="L899" i="14"/>
  <c r="L900" i="14"/>
  <c r="L901" i="14"/>
  <c r="L902" i="14"/>
  <c r="L903" i="14"/>
  <c r="L904" i="14"/>
  <c r="L905" i="14"/>
  <c r="L906" i="14"/>
  <c r="L907" i="14"/>
  <c r="L908" i="14"/>
  <c r="L909" i="14"/>
  <c r="L910" i="14"/>
  <c r="L911" i="14"/>
  <c r="L912" i="14"/>
  <c r="L913" i="14"/>
  <c r="L914" i="14"/>
  <c r="L915" i="14"/>
  <c r="L916" i="14"/>
  <c r="L917" i="14"/>
  <c r="L918" i="14"/>
  <c r="L919" i="14"/>
  <c r="L920" i="14"/>
  <c r="L921" i="14"/>
  <c r="L922" i="14"/>
  <c r="L923" i="14"/>
  <c r="L924" i="14"/>
  <c r="L925" i="14"/>
  <c r="L926" i="14"/>
  <c r="L927" i="14"/>
  <c r="L928" i="14"/>
  <c r="L929" i="14"/>
  <c r="L930" i="14"/>
  <c r="L931" i="14"/>
  <c r="L932" i="14"/>
  <c r="L933" i="14"/>
  <c r="L934" i="14"/>
  <c r="L935" i="14"/>
  <c r="L936" i="14"/>
  <c r="L937" i="14"/>
  <c r="L938" i="14"/>
  <c r="L939" i="14"/>
  <c r="L940" i="14"/>
  <c r="L941" i="14"/>
  <c r="L942" i="14"/>
  <c r="L943" i="14"/>
  <c r="L944" i="14"/>
  <c r="L945" i="14"/>
  <c r="L946" i="14"/>
  <c r="L947" i="14"/>
  <c r="L948" i="14"/>
  <c r="L949" i="14"/>
  <c r="L950" i="14"/>
  <c r="L951" i="14"/>
  <c r="L952" i="14"/>
  <c r="L953" i="14"/>
  <c r="L954" i="14"/>
  <c r="L955" i="14"/>
  <c r="L956" i="14"/>
  <c r="L957" i="14"/>
  <c r="L958" i="14"/>
  <c r="L959" i="14"/>
  <c r="L960" i="14"/>
  <c r="L961" i="14"/>
  <c r="L962" i="14"/>
  <c r="L963" i="14"/>
  <c r="L964" i="14"/>
  <c r="L965" i="14"/>
  <c r="L966" i="14"/>
  <c r="L967" i="14"/>
  <c r="L968" i="14"/>
  <c r="L969" i="14"/>
  <c r="L970" i="14"/>
  <c r="L971" i="14"/>
  <c r="L972" i="14"/>
  <c r="L973" i="14"/>
  <c r="L974" i="14"/>
  <c r="L975" i="14"/>
  <c r="L976" i="14"/>
  <c r="L977" i="14"/>
  <c r="L978" i="14"/>
  <c r="L979" i="14"/>
  <c r="L980" i="14"/>
  <c r="L981" i="14"/>
  <c r="L982" i="14"/>
  <c r="L983" i="14"/>
  <c r="L984" i="14"/>
  <c r="L985" i="14"/>
  <c r="L986" i="14"/>
  <c r="L987" i="14"/>
  <c r="L988" i="14"/>
  <c r="L989" i="14"/>
  <c r="L990" i="14"/>
  <c r="L991" i="14"/>
  <c r="L992" i="14"/>
  <c r="L993" i="14"/>
  <c r="L994" i="14"/>
  <c r="L995" i="14"/>
  <c r="L996" i="14"/>
  <c r="L997" i="14"/>
  <c r="L998" i="14"/>
  <c r="L999" i="14"/>
  <c r="L1000" i="14"/>
  <c r="L1001" i="14"/>
  <c r="L1002" i="14"/>
  <c r="L1003" i="14"/>
  <c r="L1004" i="14"/>
  <c r="L1005" i="14"/>
  <c r="L1006" i="14"/>
  <c r="L1007" i="14"/>
  <c r="L1008" i="14"/>
  <c r="L1009" i="14"/>
  <c r="L1010" i="14"/>
  <c r="L1011" i="14"/>
  <c r="L1012" i="14"/>
  <c r="L1013" i="14"/>
  <c r="L1014" i="14"/>
  <c r="L1015" i="14"/>
  <c r="L1016" i="14"/>
  <c r="L1017" i="14"/>
  <c r="L1018" i="14"/>
  <c r="L1019" i="14"/>
  <c r="L1020" i="14"/>
  <c r="L1021" i="14"/>
  <c r="L1022" i="14"/>
  <c r="L1023" i="14"/>
  <c r="L1024" i="14"/>
  <c r="L1025" i="14"/>
  <c r="L1026" i="14"/>
  <c r="L1027" i="14"/>
  <c r="L1028" i="14"/>
  <c r="L1029" i="14"/>
  <c r="L1030" i="14"/>
  <c r="L1031" i="14"/>
  <c r="L1032" i="14"/>
  <c r="L1033" i="14"/>
  <c r="L1034" i="14"/>
  <c r="L1035" i="14"/>
  <c r="L1036" i="14"/>
  <c r="L1037" i="14"/>
  <c r="L2" i="14"/>
  <c r="B13" i="5"/>
  <c r="B14" i="1"/>
  <c r="B10" i="1"/>
  <c r="D2" i="2"/>
  <c r="C2" i="9" l="1"/>
  <c r="C3" i="9"/>
  <c r="Q19" i="9"/>
  <c r="Q15" i="9"/>
  <c r="B10" i="9"/>
  <c r="Q16" i="9" s="1"/>
  <c r="P19" i="8"/>
  <c r="B10" i="8"/>
  <c r="P16" i="8" s="1"/>
  <c r="P15" i="8"/>
  <c r="C3" i="8"/>
  <c r="B8" i="7"/>
  <c r="Q15" i="7" s="1"/>
  <c r="Q17" i="7"/>
  <c r="B10" i="7"/>
  <c r="B9" i="7"/>
  <c r="Q14" i="7" s="1"/>
  <c r="C3" i="7"/>
  <c r="C2" i="7"/>
  <c r="E51" i="10"/>
  <c r="D51" i="10"/>
  <c r="C3" i="6"/>
  <c r="C2" i="6"/>
  <c r="B11" i="6"/>
  <c r="Q17" i="6" s="1"/>
  <c r="N23" i="1"/>
  <c r="P20" i="5"/>
  <c r="B11" i="5"/>
  <c r="P17" i="5" s="1"/>
  <c r="B10" i="5"/>
  <c r="B9" i="5"/>
  <c r="C3" i="5"/>
  <c r="C2" i="5"/>
  <c r="Q20" i="6"/>
  <c r="Q16" i="6"/>
  <c r="C3" i="1"/>
  <c r="B12" i="1"/>
  <c r="N18" i="1" s="1"/>
  <c r="Q18" i="9" l="1"/>
  <c r="Q20" i="9" s="1"/>
  <c r="Q16" i="7"/>
  <c r="Q18" i="7" s="1"/>
  <c r="P18" i="8"/>
  <c r="P20" i="8" s="1"/>
  <c r="Q19" i="6"/>
  <c r="Q21" i="6" s="1"/>
  <c r="P16" i="5"/>
  <c r="P19" i="5" l="1"/>
  <c r="P21" i="5" s="1"/>
  <c r="B11" i="1"/>
  <c r="N17" i="1" s="1"/>
  <c r="N20" i="1" s="1"/>
  <c r="B9" i="1"/>
  <c r="N21" i="1" s="1"/>
  <c r="N22" i="1" l="1"/>
  <c r="N24" i="1" s="1"/>
  <c r="C2" i="8"/>
  <c r="B8" i="8"/>
  <c r="P17" i="8" s="1"/>
</calcChain>
</file>

<file path=xl/sharedStrings.xml><?xml version="1.0" encoding="utf-8"?>
<sst xmlns="http://schemas.openxmlformats.org/spreadsheetml/2006/main" count="1635" uniqueCount="918">
  <si>
    <t xml:space="preserve">Certification Type: </t>
  </si>
  <si>
    <t>ODDEX Tuition Module</t>
  </si>
  <si>
    <t>EMIS Placement Codes</t>
  </si>
  <si>
    <t>C, D, J, P, T, W</t>
  </si>
  <si>
    <t>Educating District</t>
  </si>
  <si>
    <t>Resident District</t>
  </si>
  <si>
    <t>Funding Category</t>
  </si>
  <si>
    <t>Special Education FTE</t>
  </si>
  <si>
    <t>Cost to Educate</t>
  </si>
  <si>
    <t>Base Cost (b2 on SFPR)</t>
  </si>
  <si>
    <t xml:space="preserve">Local Capacity (b1 on SFPR) </t>
  </si>
  <si>
    <t>State Share Percentage</t>
  </si>
  <si>
    <t>These applications will process through the State Foundation Payment System.</t>
  </si>
  <si>
    <t>Calculation :  (Final #1 SFPR Worksheet Reports)</t>
  </si>
  <si>
    <t>Cost</t>
  </si>
  <si>
    <t>1.</t>
  </si>
  <si>
    <t>District Base Cost Per Pupil: [Base Cost (line b2 of the SFPR) - Local Capacity (line b1 SFPR)  x  Special Education FTE]</t>
  </si>
  <si>
    <t>2.</t>
  </si>
  <si>
    <t>Special Education Weighted Funding: [(Statewide Base Cost (line s1 of Detailed SFPR)* Weight based on Disability Category * State Share Percentage (line A2 of SFPR)*.9] * Special Education FTE</t>
  </si>
  <si>
    <t>3.</t>
  </si>
  <si>
    <t xml:space="preserve">Was Transportation included as a Related Service (see 'Total Cost' Tab)? </t>
  </si>
  <si>
    <t>NO</t>
  </si>
  <si>
    <t>4.</t>
  </si>
  <si>
    <t>Total Foundation Funding Received: (Sum of Lines 1, 2 and 3)</t>
  </si>
  <si>
    <t>5.</t>
  </si>
  <si>
    <t>Educating District Tuition Rate per Year  X  Special Education FTE:</t>
  </si>
  <si>
    <t>6.</t>
  </si>
  <si>
    <t>Amount Received under Chapter 3317 of Revised Code: (Sum of line 4 and 5)</t>
  </si>
  <si>
    <t>7.</t>
  </si>
  <si>
    <r>
      <t>Cost to Educate: (Cost per FTE from 'Total Cost' tab</t>
    </r>
    <r>
      <rPr>
        <b/>
        <sz val="11"/>
        <color theme="1"/>
        <rFont val="Calibri"/>
        <family val="2"/>
        <scheme val="minor"/>
      </rPr>
      <t xml:space="preserve">) </t>
    </r>
    <r>
      <rPr>
        <sz val="11"/>
        <color theme="1"/>
        <rFont val="Calibri"/>
        <family val="2"/>
        <scheme val="minor"/>
      </rPr>
      <t>X Special Education FTE)</t>
    </r>
  </si>
  <si>
    <t>8.</t>
  </si>
  <si>
    <t>Excess Costs: (Line 7 minus Line 6)</t>
  </si>
  <si>
    <t>Base Per Pupil</t>
  </si>
  <si>
    <t>Total Weighted Funding (Base x Weight)</t>
  </si>
  <si>
    <t>Hardin</t>
  </si>
  <si>
    <t>Ross</t>
  </si>
  <si>
    <t>Summit</t>
  </si>
  <si>
    <t>Athens</t>
  </si>
  <si>
    <t>Allen</t>
  </si>
  <si>
    <t>Stark</t>
  </si>
  <si>
    <t>Fairfield</t>
  </si>
  <si>
    <t>Lorain</t>
  </si>
  <si>
    <t>Shelby</t>
  </si>
  <si>
    <t>Darke</t>
  </si>
  <si>
    <t>Lucas</t>
  </si>
  <si>
    <t>Paulding</t>
  </si>
  <si>
    <t>Hancock</t>
  </si>
  <si>
    <t>Fulton</t>
  </si>
  <si>
    <t>Ashland</t>
  </si>
  <si>
    <t>Ashtabula</t>
  </si>
  <si>
    <t>Portage</t>
  </si>
  <si>
    <t>Mahoning</t>
  </si>
  <si>
    <t>Defiance</t>
  </si>
  <si>
    <t>Belmont</t>
  </si>
  <si>
    <t>Clermont</t>
  </si>
  <si>
    <t>Cuyahoga</t>
  </si>
  <si>
    <t>Columbiana</t>
  </si>
  <si>
    <t>Greene</t>
  </si>
  <si>
    <t>Logan</t>
  </si>
  <si>
    <t>Huron</t>
  </si>
  <si>
    <t>Washington</t>
  </si>
  <si>
    <t>Ottawa</t>
  </si>
  <si>
    <t>Geauga</t>
  </si>
  <si>
    <t>Miami</t>
  </si>
  <si>
    <t>Franklin</t>
  </si>
  <si>
    <t>Delaware</t>
  </si>
  <si>
    <t>Medina</t>
  </si>
  <si>
    <t>Clinton</t>
  </si>
  <si>
    <t>Scioto</t>
  </si>
  <si>
    <t>Trumbull</t>
  </si>
  <si>
    <t>Wood</t>
  </si>
  <si>
    <t>Highland</t>
  </si>
  <si>
    <t>Montgomery</t>
  </si>
  <si>
    <t>Carroll</t>
  </si>
  <si>
    <t>Williams</t>
  </si>
  <si>
    <t>Crawford</t>
  </si>
  <si>
    <t>Jefferson</t>
  </si>
  <si>
    <t>Noble</t>
  </si>
  <si>
    <t>Guernsey</t>
  </si>
  <si>
    <t>Morrow</t>
  </si>
  <si>
    <t>Wyandot</t>
  </si>
  <si>
    <t>Warren</t>
  </si>
  <si>
    <t>Mercer</t>
  </si>
  <si>
    <t>Knox</t>
  </si>
  <si>
    <t>Lawrence</t>
  </si>
  <si>
    <t>Wayne</t>
  </si>
  <si>
    <t>Hamilton</t>
  </si>
  <si>
    <t>Pickaway</t>
  </si>
  <si>
    <t>Clark</t>
  </si>
  <si>
    <t>Tuscarawas</t>
  </si>
  <si>
    <t>Richland</t>
  </si>
  <si>
    <t>Sandusky</t>
  </si>
  <si>
    <t>Preble</t>
  </si>
  <si>
    <t>Putnam</t>
  </si>
  <si>
    <t>Conotton Valley Union Local</t>
  </si>
  <si>
    <t>Harrison</t>
  </si>
  <si>
    <t>Coshocton</t>
  </si>
  <si>
    <t>Van Wert</t>
  </si>
  <si>
    <t>Perry</t>
  </si>
  <si>
    <t>Holmes</t>
  </si>
  <si>
    <t>Muskingum</t>
  </si>
  <si>
    <t>Brown</t>
  </si>
  <si>
    <t>Meigs</t>
  </si>
  <si>
    <t>Pike</t>
  </si>
  <si>
    <t>Butler</t>
  </si>
  <si>
    <t>Erie</t>
  </si>
  <si>
    <t>Marion</t>
  </si>
  <si>
    <t>Union</t>
  </si>
  <si>
    <t>Lake</t>
  </si>
  <si>
    <t>Seneca</t>
  </si>
  <si>
    <t>Gallia</t>
  </si>
  <si>
    <t>Champaign</t>
  </si>
  <si>
    <t>Licking</t>
  </si>
  <si>
    <t>Henry</t>
  </si>
  <si>
    <t>Jackson</t>
  </si>
  <si>
    <t>Madison</t>
  </si>
  <si>
    <t>Liberty Union-Thurston Local</t>
  </si>
  <si>
    <t>Hocking</t>
  </si>
  <si>
    <t>Adams</t>
  </si>
  <si>
    <t>Medina City SD</t>
  </si>
  <si>
    <t>Fayette</t>
  </si>
  <si>
    <t>Auglaize</t>
  </si>
  <si>
    <t>Morgan</t>
  </si>
  <si>
    <t>South Euclid-Lyndhurst City</t>
  </si>
  <si>
    <t>St Clairsville-Richland City</t>
  </si>
  <si>
    <t>St Henry Consolidated Local</t>
  </si>
  <si>
    <t>Monroe</t>
  </si>
  <si>
    <t>Twin Valley Community Local</t>
  </si>
  <si>
    <t>Vinton</t>
  </si>
  <si>
    <t>Washington Court House City</t>
  </si>
  <si>
    <t>IRN Dist</t>
  </si>
  <si>
    <t xml:space="preserve">District Names </t>
  </si>
  <si>
    <t>County Name</t>
  </si>
  <si>
    <t>Per-Pupil Capacity Amount</t>
  </si>
  <si>
    <t>District Base Cost Per-Pupil</t>
  </si>
  <si>
    <t>State Share Percent</t>
  </si>
  <si>
    <t>Manchester Local</t>
  </si>
  <si>
    <t>Akron City</t>
  </si>
  <si>
    <t>Alliance City</t>
  </si>
  <si>
    <t>Ashland City</t>
  </si>
  <si>
    <t>Ashtabula Area City</t>
  </si>
  <si>
    <t>Athens City</t>
  </si>
  <si>
    <t>Barberton City</t>
  </si>
  <si>
    <t>Bay Village City</t>
  </si>
  <si>
    <t>Beachwood City</t>
  </si>
  <si>
    <t>Bedford City</t>
  </si>
  <si>
    <t>Bellaire Local</t>
  </si>
  <si>
    <t xml:space="preserve">Bellefontaine City </t>
  </si>
  <si>
    <t>Bellevue City</t>
  </si>
  <si>
    <t>Belpre City</t>
  </si>
  <si>
    <t>Berea City</t>
  </si>
  <si>
    <t>Bexley City</t>
  </si>
  <si>
    <t>Bowling Green City School District</t>
  </si>
  <si>
    <t>Brecksville-Broadview Heights City</t>
  </si>
  <si>
    <t>Brooklyn City</t>
  </si>
  <si>
    <t>Brunswick City</t>
  </si>
  <si>
    <t>Bryan City</t>
  </si>
  <si>
    <t>Bucyrus City</t>
  </si>
  <si>
    <t>Cambridge City</t>
  </si>
  <si>
    <t>Campbell City</t>
  </si>
  <si>
    <t>Canton City</t>
  </si>
  <si>
    <t>Celina City</t>
  </si>
  <si>
    <t>Centerville City</t>
  </si>
  <si>
    <t>Chillicothe City</t>
  </si>
  <si>
    <t>Cincinnati Public Schools</t>
  </si>
  <si>
    <t>Circleville City</t>
  </si>
  <si>
    <t>Claymont City</t>
  </si>
  <si>
    <t>Cleveland Municipal</t>
  </si>
  <si>
    <t>Cleveland Heights-University Heights City</t>
  </si>
  <si>
    <t>Conneaut Area City</t>
  </si>
  <si>
    <t>Coshocton City</t>
  </si>
  <si>
    <t>Cuyahoga Falls City</t>
  </si>
  <si>
    <t>Dayton City</t>
  </si>
  <si>
    <t>Deer Park Community City</t>
  </si>
  <si>
    <t>Defiance City</t>
  </si>
  <si>
    <t>Delaware City</t>
  </si>
  <si>
    <t>Delphos City</t>
  </si>
  <si>
    <t>Dover City</t>
  </si>
  <si>
    <t>East Cleveland City School District</t>
  </si>
  <si>
    <t>East Liverpool City</t>
  </si>
  <si>
    <t>East Palestine City</t>
  </si>
  <si>
    <t>Eaton Community City</t>
  </si>
  <si>
    <t>Elyria City Schools</t>
  </si>
  <si>
    <t>Euclid City</t>
  </si>
  <si>
    <t xml:space="preserve">Fairborn City </t>
  </si>
  <si>
    <t>Fairview Park City</t>
  </si>
  <si>
    <t>Findlay City</t>
  </si>
  <si>
    <t>Fostoria City</t>
  </si>
  <si>
    <t>Franklin City</t>
  </si>
  <si>
    <t>Fremont City</t>
  </si>
  <si>
    <t>Galion City</t>
  </si>
  <si>
    <t xml:space="preserve">Gallipolis City </t>
  </si>
  <si>
    <t>Garfield Heights City Schools</t>
  </si>
  <si>
    <t>Geneva Area City</t>
  </si>
  <si>
    <t>Girard City School District</t>
  </si>
  <si>
    <t>Grandview Heights Schools</t>
  </si>
  <si>
    <t>Winton Woods City</t>
  </si>
  <si>
    <t xml:space="preserve">Greenville City </t>
  </si>
  <si>
    <t>Hamilton City</t>
  </si>
  <si>
    <t>Heath City</t>
  </si>
  <si>
    <t>Hillsboro City</t>
  </si>
  <si>
    <t>Huron City Schools</t>
  </si>
  <si>
    <t>Ironton City School District</t>
  </si>
  <si>
    <t>Jackson City</t>
  </si>
  <si>
    <t>Kent City</t>
  </si>
  <si>
    <t>Kenton City</t>
  </si>
  <si>
    <t>Kettering City School District</t>
  </si>
  <si>
    <t>Lakewood City</t>
  </si>
  <si>
    <t>Lancaster City</t>
  </si>
  <si>
    <t>Lebanon City</t>
  </si>
  <si>
    <t>Lima City</t>
  </si>
  <si>
    <t>Lockland Local</t>
  </si>
  <si>
    <t>Logan-Hocking Local</t>
  </si>
  <si>
    <t>London City</t>
  </si>
  <si>
    <t>Lorain City</t>
  </si>
  <si>
    <t>Loveland City</t>
  </si>
  <si>
    <t>Madeira City</t>
  </si>
  <si>
    <t>Mansfield City</t>
  </si>
  <si>
    <t>Maple Heights City</t>
  </si>
  <si>
    <t>Mariemont City</t>
  </si>
  <si>
    <t>Marietta City</t>
  </si>
  <si>
    <t>Marion City</t>
  </si>
  <si>
    <t>Martins Ferry City</t>
  </si>
  <si>
    <t>Massillon City</t>
  </si>
  <si>
    <t>Maumee City</t>
  </si>
  <si>
    <t>Mayfield City</t>
  </si>
  <si>
    <t>Miamisburg City</t>
  </si>
  <si>
    <t>Middletown City</t>
  </si>
  <si>
    <t>Mt Healthy City</t>
  </si>
  <si>
    <t>Mount Vernon City</t>
  </si>
  <si>
    <t>Napoleon Area City</t>
  </si>
  <si>
    <t>Nelsonville-York City</t>
  </si>
  <si>
    <t>Newark City</t>
  </si>
  <si>
    <t>New Boston Local</t>
  </si>
  <si>
    <t>New Lexington School District</t>
  </si>
  <si>
    <t>New Philadelphia City</t>
  </si>
  <si>
    <t>Niles City</t>
  </si>
  <si>
    <t>North Canton City</t>
  </si>
  <si>
    <t>North College Hill City</t>
  </si>
  <si>
    <t>North Olmsted City</t>
  </si>
  <si>
    <t>North Ridgeville City</t>
  </si>
  <si>
    <t>North Royalton City</t>
  </si>
  <si>
    <t>Norton City</t>
  </si>
  <si>
    <t>Norwalk City</t>
  </si>
  <si>
    <t xml:space="preserve">Norwood City </t>
  </si>
  <si>
    <t>Oakwood City</t>
  </si>
  <si>
    <t>Oberlin City Schools</t>
  </si>
  <si>
    <t>Oregon City</t>
  </si>
  <si>
    <t>Orrville City</t>
  </si>
  <si>
    <t>Painesville City Local</t>
  </si>
  <si>
    <t>Parma City</t>
  </si>
  <si>
    <t>Piqua City</t>
  </si>
  <si>
    <t>Port Clinton City</t>
  </si>
  <si>
    <t>Portsmouth City</t>
  </si>
  <si>
    <t>Princeton City</t>
  </si>
  <si>
    <t>Ravenna City</t>
  </si>
  <si>
    <t>Reading Community City</t>
  </si>
  <si>
    <t>Rocky River City</t>
  </si>
  <si>
    <t>St Bernard-Elmwood Place City</t>
  </si>
  <si>
    <t>St Marys City</t>
  </si>
  <si>
    <t>Salem City</t>
  </si>
  <si>
    <t>Sandusky City</t>
  </si>
  <si>
    <t>Shaker Heights City</t>
  </si>
  <si>
    <t>Sheffield-Sheffield Lake City</t>
  </si>
  <si>
    <t>Shelby City</t>
  </si>
  <si>
    <t>Sidney City</t>
  </si>
  <si>
    <t>South-Western City</t>
  </si>
  <si>
    <t>Springfield City School District</t>
  </si>
  <si>
    <t>Steubenville City</t>
  </si>
  <si>
    <t>Stow-Munroe Falls City School District</t>
  </si>
  <si>
    <t>Strongsville City</t>
  </si>
  <si>
    <t>Struthers City</t>
  </si>
  <si>
    <t>Sycamore Community City</t>
  </si>
  <si>
    <t>Sylvania Schools</t>
  </si>
  <si>
    <t>Tallmadge City</t>
  </si>
  <si>
    <t>Toledo City</t>
  </si>
  <si>
    <t>Toronto City</t>
  </si>
  <si>
    <t>Troy City</t>
  </si>
  <si>
    <t>Upper Arlington City</t>
  </si>
  <si>
    <t>Urbana City</t>
  </si>
  <si>
    <t>Vandalia-Butler City</t>
  </si>
  <si>
    <t>Van Wert City</t>
  </si>
  <si>
    <t xml:space="preserve">Wadsworth City </t>
  </si>
  <si>
    <t>Wapakoneta City</t>
  </si>
  <si>
    <t>Warren City</t>
  </si>
  <si>
    <t>Warrensville Heights City</t>
  </si>
  <si>
    <t xml:space="preserve">Wellston City </t>
  </si>
  <si>
    <t>Wellsville Local</t>
  </si>
  <si>
    <t>Westerville City</t>
  </si>
  <si>
    <t>West Carrollton City</t>
  </si>
  <si>
    <t>Westlake City</t>
  </si>
  <si>
    <t>Whitehall City</t>
  </si>
  <si>
    <t>Wickliffe City</t>
  </si>
  <si>
    <t>Willard City</t>
  </si>
  <si>
    <t>Willoughby-Eastlake City</t>
  </si>
  <si>
    <t>Wilmington City</t>
  </si>
  <si>
    <t>Wooster City</t>
  </si>
  <si>
    <t>Worthington City</t>
  </si>
  <si>
    <t>Wyoming City</t>
  </si>
  <si>
    <t>Xenia Community City</t>
  </si>
  <si>
    <t>Youngstown City</t>
  </si>
  <si>
    <t>Zanesville City</t>
  </si>
  <si>
    <t>Ada Exempted Village</t>
  </si>
  <si>
    <t>Amherst Exempted Village</t>
  </si>
  <si>
    <t>Barnesville Exempted Village</t>
  </si>
  <si>
    <t>Bluffton Exempted Village</t>
  </si>
  <si>
    <t>Bradford Exempted Village</t>
  </si>
  <si>
    <t>Bridgeport Exempted Village</t>
  </si>
  <si>
    <t>Harrison Hills City</t>
  </si>
  <si>
    <t>Caldwell Exempted Village</t>
  </si>
  <si>
    <t>Carey Exempted Village Schools</t>
  </si>
  <si>
    <t>Carrollton Exempted Village</t>
  </si>
  <si>
    <t>Chagrin Falls Exempted Village</t>
  </si>
  <si>
    <t>Chesapeake Union Exempted Village</t>
  </si>
  <si>
    <t>Clyde-Green Springs Exempted Village</t>
  </si>
  <si>
    <t>Coldwater Exempted Village</t>
  </si>
  <si>
    <t>Columbiana Exempted Village</t>
  </si>
  <si>
    <t>Covington Exempted Village</t>
  </si>
  <si>
    <t>Crestline Exempted Village</t>
  </si>
  <si>
    <t>Crooksville Exempted Village</t>
  </si>
  <si>
    <t>Fairport Harbor Exempted Village</t>
  </si>
  <si>
    <t>Georgetown Exempted Village</t>
  </si>
  <si>
    <t>Gibsonburg Exempted Village</t>
  </si>
  <si>
    <t>Granville Exempted Village</t>
  </si>
  <si>
    <t>Greenfield Exempted Village</t>
  </si>
  <si>
    <t>Hubbard Exempted Village</t>
  </si>
  <si>
    <t>Indian Hill Exempted Village</t>
  </si>
  <si>
    <t>Leetonia Exempted Village School District</t>
  </si>
  <si>
    <t>Lisbon Exempted Village</t>
  </si>
  <si>
    <t>Loudonville-Perrysville Exempted Village</t>
  </si>
  <si>
    <t>Marysville Exempted Village</t>
  </si>
  <si>
    <t>Mechanicsburg Exempted Village</t>
  </si>
  <si>
    <t>Mentor Exempted Village</t>
  </si>
  <si>
    <t>Milford Exempted Village</t>
  </si>
  <si>
    <t>Milton-Union Exempted Village</t>
  </si>
  <si>
    <t>Montpelier Exempted Village</t>
  </si>
  <si>
    <t>Mount Gilead Exempted Village</t>
  </si>
  <si>
    <t>Newcomerstown Exempted Village</t>
  </si>
  <si>
    <t>New Richmond Exempted Village</t>
  </si>
  <si>
    <t>Newton Falls Exempted Village</t>
  </si>
  <si>
    <t>Paulding Exempted Village</t>
  </si>
  <si>
    <t>Perrysburg Exempted Village</t>
  </si>
  <si>
    <t>Rittman Exempted Village</t>
  </si>
  <si>
    <t>Rossford Exempted Village</t>
  </si>
  <si>
    <t>Tipp City Exempted Village</t>
  </si>
  <si>
    <t>Upper Sandusky Exempted Village</t>
  </si>
  <si>
    <t>Versailles Exempted Village</t>
  </si>
  <si>
    <t>Wauseon Exempted Village</t>
  </si>
  <si>
    <t>Wellington Exempted Village</t>
  </si>
  <si>
    <t>Windham Exempted Village</t>
  </si>
  <si>
    <t>Yellow Springs Exempted Village</t>
  </si>
  <si>
    <t>Allen East Local</t>
  </si>
  <si>
    <t>Bath Local</t>
  </si>
  <si>
    <t>Elida Local</t>
  </si>
  <si>
    <t>Perry Local</t>
  </si>
  <si>
    <t>Shawnee Local</t>
  </si>
  <si>
    <t>Spencerville Local</t>
  </si>
  <si>
    <t>Hillsdale Local</t>
  </si>
  <si>
    <t>Mapleton Local</t>
  </si>
  <si>
    <t>Buckeye Local</t>
  </si>
  <si>
    <t>Grand Valley Local</t>
  </si>
  <si>
    <t>Jefferson Area Local</t>
  </si>
  <si>
    <t>Pymatuning Valley Local</t>
  </si>
  <si>
    <t>Alexander Local</t>
  </si>
  <si>
    <t>Federal Hocking Local</t>
  </si>
  <si>
    <t>Trimble Local</t>
  </si>
  <si>
    <t>Minster Local</t>
  </si>
  <si>
    <t>New Bremen Local</t>
  </si>
  <si>
    <t>New Knoxville Local</t>
  </si>
  <si>
    <t>Waynesfield-Goshen Local</t>
  </si>
  <si>
    <t>Shadyside Local</t>
  </si>
  <si>
    <t>Union Local</t>
  </si>
  <si>
    <t>Eastern Local School District</t>
  </si>
  <si>
    <t>Fayetteville-Perry Local</t>
  </si>
  <si>
    <t>Western Brown Local</t>
  </si>
  <si>
    <t>Ripley-Union-Lewis-Huntington Local</t>
  </si>
  <si>
    <t>Fairfield City</t>
  </si>
  <si>
    <t>Lakota Local</t>
  </si>
  <si>
    <t>Madison Local</t>
  </si>
  <si>
    <t>New Miami Local</t>
  </si>
  <si>
    <t>Ross Local</t>
  </si>
  <si>
    <t>Talawanda City</t>
  </si>
  <si>
    <t>Brown Local</t>
  </si>
  <si>
    <t>Graham Local</t>
  </si>
  <si>
    <t>Triad Local</t>
  </si>
  <si>
    <t>West Liberty-Salem Local</t>
  </si>
  <si>
    <t>Greenon Local</t>
  </si>
  <si>
    <t>Tecumseh Local</t>
  </si>
  <si>
    <t>Northeastern Local</t>
  </si>
  <si>
    <t>Northwestern Local</t>
  </si>
  <si>
    <t>Southeastern Local</t>
  </si>
  <si>
    <t>Clark-Shawnee Local</t>
  </si>
  <si>
    <t>Batavia Local</t>
  </si>
  <si>
    <t>Bethel-Tate Local</t>
  </si>
  <si>
    <t>Clermont Northeastern Local</t>
  </si>
  <si>
    <t>Felicity-Franklin Local</t>
  </si>
  <si>
    <t>Goshen Local</t>
  </si>
  <si>
    <t>West Clermont Local</t>
  </si>
  <si>
    <t>Williamsburg Local</t>
  </si>
  <si>
    <t>Blanchester Local</t>
  </si>
  <si>
    <t>Clinton-Massie Local</t>
  </si>
  <si>
    <t>East Clinton Local</t>
  </si>
  <si>
    <t>Beaver Local</t>
  </si>
  <si>
    <t>Crestview Local</t>
  </si>
  <si>
    <t>Southern Local</t>
  </si>
  <si>
    <t>United Local</t>
  </si>
  <si>
    <t>Ridgewood Local</t>
  </si>
  <si>
    <t>River View Local</t>
  </si>
  <si>
    <t>Buckeye Central Local</t>
  </si>
  <si>
    <t>Colonel Crawford Local</t>
  </si>
  <si>
    <t>Wynford Local</t>
  </si>
  <si>
    <t>Cuyahoga Heights Local</t>
  </si>
  <si>
    <t>Independence Local</t>
  </si>
  <si>
    <t>Olmsted Falls City</t>
  </si>
  <si>
    <t xml:space="preserve">Orange City </t>
  </si>
  <si>
    <t>Richmond Heights Local</t>
  </si>
  <si>
    <t>Solon City</t>
  </si>
  <si>
    <t>Ansonia Local</t>
  </si>
  <si>
    <t xml:space="preserve">Arcanum-Butler Local </t>
  </si>
  <si>
    <t>Franklin Monroe Local</t>
  </si>
  <si>
    <t>Mississinawa Valley Local</t>
  </si>
  <si>
    <t>Tri-Village Local</t>
  </si>
  <si>
    <t xml:space="preserve">Ayersville Local </t>
  </si>
  <si>
    <t xml:space="preserve">Central Local </t>
  </si>
  <si>
    <t>Big Walnut Local</t>
  </si>
  <si>
    <t>Buckeye Valley Local</t>
  </si>
  <si>
    <t>Olentangy Local</t>
  </si>
  <si>
    <t>Edison Local (formerly Berlin-Milan)</t>
  </si>
  <si>
    <t>Kelleys Island Local</t>
  </si>
  <si>
    <t>Margaretta Local</t>
  </si>
  <si>
    <t>Perkins Local</t>
  </si>
  <si>
    <t>Vermilion Local</t>
  </si>
  <si>
    <t>Amanda-Clearcreek Local</t>
  </si>
  <si>
    <t>Berne Union Local</t>
  </si>
  <si>
    <t>Bloom-Carroll Local</t>
  </si>
  <si>
    <t>Fairfield Union Local</t>
  </si>
  <si>
    <t>Pickerington Local</t>
  </si>
  <si>
    <t>Walnut Township Local</t>
  </si>
  <si>
    <t>Miami Trace Local</t>
  </si>
  <si>
    <t>Canal Winchester Local</t>
  </si>
  <si>
    <t>Hamilton Local</t>
  </si>
  <si>
    <t>Gahanna-Jefferson City</t>
  </si>
  <si>
    <t>Groveport Madison Local</t>
  </si>
  <si>
    <t>New Albany-Plain Local</t>
  </si>
  <si>
    <t>Reynoldsburg City</t>
  </si>
  <si>
    <t>Hilliard City</t>
  </si>
  <si>
    <t>Dublin City</t>
  </si>
  <si>
    <t>Archbold-Area Local</t>
  </si>
  <si>
    <t>Evergreen Local</t>
  </si>
  <si>
    <t>Fayette Local</t>
  </si>
  <si>
    <t>Pettisville Local</t>
  </si>
  <si>
    <t>Pike-Delta-York Local</t>
  </si>
  <si>
    <t>Swanton Local</t>
  </si>
  <si>
    <t>Berkshire Local</t>
  </si>
  <si>
    <t>Cardinal Local</t>
  </si>
  <si>
    <t>Chardon Local</t>
  </si>
  <si>
    <t>Kenston Local</t>
  </si>
  <si>
    <t>West Geauga Local</t>
  </si>
  <si>
    <t>Beavercreek City</t>
  </si>
  <si>
    <t>Cedar Cliff Local</t>
  </si>
  <si>
    <t>Greeneview Local</t>
  </si>
  <si>
    <t>Bellbrook-Sugarcreek Local</t>
  </si>
  <si>
    <t>Rolling Hills Local</t>
  </si>
  <si>
    <t>Finneytown Local</t>
  </si>
  <si>
    <t>Forest Hills Local</t>
  </si>
  <si>
    <t xml:space="preserve">Northwest Local </t>
  </si>
  <si>
    <t xml:space="preserve">Oak Hills Local </t>
  </si>
  <si>
    <t>Southwest Local</t>
  </si>
  <si>
    <t xml:space="preserve">Three Rivers Local </t>
  </si>
  <si>
    <t>Arcadia Local</t>
  </si>
  <si>
    <t>Arlington Local</t>
  </si>
  <si>
    <t>Cory-Rawson Local</t>
  </si>
  <si>
    <t>Liberty-Benton Local</t>
  </si>
  <si>
    <t>McComb Local</t>
  </si>
  <si>
    <t>Van Buren Local</t>
  </si>
  <si>
    <t>Vanlue Local</t>
  </si>
  <si>
    <t>Hardin Northern Local</t>
  </si>
  <si>
    <t>Ridgemont Local</t>
  </si>
  <si>
    <t>Riverdale Local</t>
  </si>
  <si>
    <t>Upper Scioto Valley Local</t>
  </si>
  <si>
    <t>Holgate Local</t>
  </si>
  <si>
    <t>Liberty Center Local</t>
  </si>
  <si>
    <t>Patrick Henry Local</t>
  </si>
  <si>
    <t>Bright Local</t>
  </si>
  <si>
    <t>Fairfield Local</t>
  </si>
  <si>
    <t>Lynchburg-Clay Local</t>
  </si>
  <si>
    <t xml:space="preserve">East Holmes Local </t>
  </si>
  <si>
    <t>West Holmes Local</t>
  </si>
  <si>
    <t>Monroeville Local</t>
  </si>
  <si>
    <t>New London Local</t>
  </si>
  <si>
    <t>South Central Local</t>
  </si>
  <si>
    <t>Western Reserve Local</t>
  </si>
  <si>
    <t>Oak Hill Union Local</t>
  </si>
  <si>
    <t xml:space="preserve">Buckeye Local </t>
  </si>
  <si>
    <t>Edison Local</t>
  </si>
  <si>
    <t>Indian Creek Local</t>
  </si>
  <si>
    <t>Centerburg Local</t>
  </si>
  <si>
    <t xml:space="preserve">Danville Local </t>
  </si>
  <si>
    <t>East Knox Local</t>
  </si>
  <si>
    <t>Fredericktown Local</t>
  </si>
  <si>
    <t>Kirtland Local</t>
  </si>
  <si>
    <t xml:space="preserve">Madison Local </t>
  </si>
  <si>
    <t>Riverside Local</t>
  </si>
  <si>
    <t>Dawson-Bryant Local</t>
  </si>
  <si>
    <t xml:space="preserve">Fairland Local </t>
  </si>
  <si>
    <t>Rock Hill Local</t>
  </si>
  <si>
    <t>South Point Local</t>
  </si>
  <si>
    <t>Symmes Valley Local</t>
  </si>
  <si>
    <t>Johnstown-Monroe Local</t>
  </si>
  <si>
    <t>Lakewood Local</t>
  </si>
  <si>
    <t>Licking Heights Local</t>
  </si>
  <si>
    <t>Licking Valley Local</t>
  </si>
  <si>
    <t>North Fork Local</t>
  </si>
  <si>
    <t>Northridge Local</t>
  </si>
  <si>
    <t>Southwest Licking Local</t>
  </si>
  <si>
    <t>Benjamin Logan Local</t>
  </si>
  <si>
    <t>Indian Lake Local</t>
  </si>
  <si>
    <t>Avon Local</t>
  </si>
  <si>
    <t>Avon Lake City</t>
  </si>
  <si>
    <t>Clearview Local</t>
  </si>
  <si>
    <t>Columbia Local</t>
  </si>
  <si>
    <t>Firelands Local</t>
  </si>
  <si>
    <t>Keystone Local</t>
  </si>
  <si>
    <t>Midview Local</t>
  </si>
  <si>
    <t>Anthony Wayne Local</t>
  </si>
  <si>
    <t>Ottawa Hills Local</t>
  </si>
  <si>
    <t>Springfield Local</t>
  </si>
  <si>
    <t xml:space="preserve">Washington Local </t>
  </si>
  <si>
    <t>Jefferson Local</t>
  </si>
  <si>
    <t>Jonathan Alder Local</t>
  </si>
  <si>
    <t>Madison-Plains Local</t>
  </si>
  <si>
    <t>Austintown Local Schools</t>
  </si>
  <si>
    <t>Boardman Local</t>
  </si>
  <si>
    <t>Canfield Local</t>
  </si>
  <si>
    <t>Jackson-Milton Local</t>
  </si>
  <si>
    <t>Lowellville Local</t>
  </si>
  <si>
    <t>Poland Local</t>
  </si>
  <si>
    <t>Sebring Local</t>
  </si>
  <si>
    <t>South Range Local</t>
  </si>
  <si>
    <t>West Branch Local</t>
  </si>
  <si>
    <t>Elgin Local</t>
  </si>
  <si>
    <t>Pleasant Local</t>
  </si>
  <si>
    <t xml:space="preserve">Ridgedale Local </t>
  </si>
  <si>
    <t>River Valley Local</t>
  </si>
  <si>
    <t>Black River Local</t>
  </si>
  <si>
    <t>Cloverleaf Local</t>
  </si>
  <si>
    <t>Highland Local</t>
  </si>
  <si>
    <t>Eastern Local</t>
  </si>
  <si>
    <t>Meigs Local</t>
  </si>
  <si>
    <t>Marion Local</t>
  </si>
  <si>
    <t>Parkway Local</t>
  </si>
  <si>
    <t>Fort Recovery Local</t>
  </si>
  <si>
    <t>Bethel Local</t>
  </si>
  <si>
    <t>Miami East Local</t>
  </si>
  <si>
    <t>Newton Local</t>
  </si>
  <si>
    <t>Switzerland of Ohio Local</t>
  </si>
  <si>
    <t>Brookville Local</t>
  </si>
  <si>
    <t>Jefferson Township Local</t>
  </si>
  <si>
    <t>Trotwood-Madison City</t>
  </si>
  <si>
    <t>Mad River Local</t>
  </si>
  <si>
    <t>New Lebanon Local School District</t>
  </si>
  <si>
    <t>Northmont City</t>
  </si>
  <si>
    <t>Valley View Local</t>
  </si>
  <si>
    <t>Huber Heights City</t>
  </si>
  <si>
    <t>Morgan Local</t>
  </si>
  <si>
    <t>Cardington-Lincoln Local</t>
  </si>
  <si>
    <t>Northmor Local</t>
  </si>
  <si>
    <t>East Muskingum Local</t>
  </si>
  <si>
    <t xml:space="preserve">Franklin Local </t>
  </si>
  <si>
    <t>Maysville Local</t>
  </si>
  <si>
    <t xml:space="preserve">Tri-Valley Local </t>
  </si>
  <si>
    <t>West Muskingum Local</t>
  </si>
  <si>
    <t>Noble Local</t>
  </si>
  <si>
    <t>Benton Carroll Salem Local</t>
  </si>
  <si>
    <t>Danbury Local</t>
  </si>
  <si>
    <t>Genoa Area Local</t>
  </si>
  <si>
    <t>Middle Bass Local</t>
  </si>
  <si>
    <t>North Bass Local</t>
  </si>
  <si>
    <t>Put-In-Bay Local</t>
  </si>
  <si>
    <t>Antwerp Local</t>
  </si>
  <si>
    <t>Wayne Trace Local</t>
  </si>
  <si>
    <t>Northern Local</t>
  </si>
  <si>
    <t>Logan Elm Local</t>
  </si>
  <si>
    <t>Teays Valley Local</t>
  </si>
  <si>
    <t>Westfall Local</t>
  </si>
  <si>
    <t>Scioto Valley Local</t>
  </si>
  <si>
    <t>Waverly City</t>
  </si>
  <si>
    <t>Western Local</t>
  </si>
  <si>
    <t>Aurora City</t>
  </si>
  <si>
    <t>Crestwood Local</t>
  </si>
  <si>
    <t>Field Local</t>
  </si>
  <si>
    <t>James A Garfield Local</t>
  </si>
  <si>
    <t>Rootstown Local</t>
  </si>
  <si>
    <t>Southeast Local</t>
  </si>
  <si>
    <t>Streetsboro City</t>
  </si>
  <si>
    <t>Waterloo Local</t>
  </si>
  <si>
    <t>National Trail Local</t>
  </si>
  <si>
    <t>Preble Shawnee Local</t>
  </si>
  <si>
    <t>Columbus Grove Local</t>
  </si>
  <si>
    <t>Continental Local</t>
  </si>
  <si>
    <t>Jennings Local</t>
  </si>
  <si>
    <t>Kalida Local</t>
  </si>
  <si>
    <t>Leipsic Local</t>
  </si>
  <si>
    <t>Miller City-New Cleveland Local</t>
  </si>
  <si>
    <t>Ottawa-Glandorf Local</t>
  </si>
  <si>
    <t>Ottoville Local</t>
  </si>
  <si>
    <t>Pandora-Gilboa Local</t>
  </si>
  <si>
    <t>Clear Fork Valley Local</t>
  </si>
  <si>
    <t>Lexington Local</t>
  </si>
  <si>
    <t>Lucas Local</t>
  </si>
  <si>
    <t>Plymouth-Shiloh Local</t>
  </si>
  <si>
    <t>Ontario Local</t>
  </si>
  <si>
    <t>Adena Local</t>
  </si>
  <si>
    <t>Huntington Local</t>
  </si>
  <si>
    <t>Paint Valley Local</t>
  </si>
  <si>
    <t>Union-Scioto Local</t>
  </si>
  <si>
    <t>Zane Trace Local</t>
  </si>
  <si>
    <t>Woodmore Local</t>
  </si>
  <si>
    <t>Bloom-Vernon Local</t>
  </si>
  <si>
    <t>Clay Local</t>
  </si>
  <si>
    <t>Green Local</t>
  </si>
  <si>
    <t>Minford Local</t>
  </si>
  <si>
    <t>Northwest Local</t>
  </si>
  <si>
    <t>Valley Local</t>
  </si>
  <si>
    <t>Washington-Nile Local</t>
  </si>
  <si>
    <t>Wheelersburg Local</t>
  </si>
  <si>
    <t>Seneca East Local</t>
  </si>
  <si>
    <t>Hopewell-Loudon Local</t>
  </si>
  <si>
    <t>New Riegel Local</t>
  </si>
  <si>
    <t>Old Fort Local</t>
  </si>
  <si>
    <t>Anna Local</t>
  </si>
  <si>
    <t>Botkins Local</t>
  </si>
  <si>
    <t>Fairlawn Local</t>
  </si>
  <si>
    <t>Fort Loramie Local</t>
  </si>
  <si>
    <t>Hardin-Houston Local</t>
  </si>
  <si>
    <t>Jackson Center Local</t>
  </si>
  <si>
    <t>Russia Local</t>
  </si>
  <si>
    <t>Canton Local</t>
  </si>
  <si>
    <t>Fairless Local</t>
  </si>
  <si>
    <t>Jackson Local</t>
  </si>
  <si>
    <t>Lake Local</t>
  </si>
  <si>
    <t>Louisville City</t>
  </si>
  <si>
    <t>Marlington Local</t>
  </si>
  <si>
    <t>Minerva Local</t>
  </si>
  <si>
    <t>Osnaburg Local</t>
  </si>
  <si>
    <t>Plain Local</t>
  </si>
  <si>
    <t>Sandy Valley Local</t>
  </si>
  <si>
    <t>Tuslaw Local</t>
  </si>
  <si>
    <t>Woodridge Local</t>
  </si>
  <si>
    <t>Copley-Fairlawn City</t>
  </si>
  <si>
    <t>Coventry Local</t>
  </si>
  <si>
    <t>Hudson City</t>
  </si>
  <si>
    <t>Mogadore Local</t>
  </si>
  <si>
    <t>Nordonia Hills City</t>
  </si>
  <si>
    <t>Revere Local</t>
  </si>
  <si>
    <t>Twinsburg City</t>
  </si>
  <si>
    <t>Bloomfield-Mespo Local</t>
  </si>
  <si>
    <t>Bristol Local</t>
  </si>
  <si>
    <t xml:space="preserve">Brookfield Local </t>
  </si>
  <si>
    <t>Champion Local</t>
  </si>
  <si>
    <t>Mathews Local</t>
  </si>
  <si>
    <t>Howland Local</t>
  </si>
  <si>
    <t>Joseph Badger Local</t>
  </si>
  <si>
    <t>Lakeview Local</t>
  </si>
  <si>
    <t>Liberty Local</t>
  </si>
  <si>
    <t>Lordstown Local</t>
  </si>
  <si>
    <t>Maplewood Local</t>
  </si>
  <si>
    <t>McDonald Local</t>
  </si>
  <si>
    <t>Southington Local</t>
  </si>
  <si>
    <t>LaBrae Local</t>
  </si>
  <si>
    <t>Weathersfield Local</t>
  </si>
  <si>
    <t>Garaway Local</t>
  </si>
  <si>
    <t>Indian Valley Local</t>
  </si>
  <si>
    <t>Strasburg-Franklin Local</t>
  </si>
  <si>
    <t>Tuscarawas Valley Local</t>
  </si>
  <si>
    <t>Fairbanks Local</t>
  </si>
  <si>
    <t>North Union Local School District</t>
  </si>
  <si>
    <t>Lincolnview Local</t>
  </si>
  <si>
    <t>Vinton County Local</t>
  </si>
  <si>
    <t>Carlisle Local</t>
  </si>
  <si>
    <t>Springboro Community City</t>
  </si>
  <si>
    <t>Kings Local</t>
  </si>
  <si>
    <t>Little Miami Local</t>
  </si>
  <si>
    <t>Mason City</t>
  </si>
  <si>
    <t>Wayne Local</t>
  </si>
  <si>
    <t>Fort Frye Local</t>
  </si>
  <si>
    <t>Frontier Local</t>
  </si>
  <si>
    <t>Warren Local</t>
  </si>
  <si>
    <t>Wolf Creek Local</t>
  </si>
  <si>
    <t>Chippewa Local</t>
  </si>
  <si>
    <t>Dalton Local</t>
  </si>
  <si>
    <t>Norwayne Local</t>
  </si>
  <si>
    <t>Triway Local</t>
  </si>
  <si>
    <t>Edgerton Local</t>
  </si>
  <si>
    <t>Edon Northwest Local</t>
  </si>
  <si>
    <t>Millcreek-West Unity Local</t>
  </si>
  <si>
    <t>North Central Local</t>
  </si>
  <si>
    <t>Stryker Local</t>
  </si>
  <si>
    <t>Eastwood Local</t>
  </si>
  <si>
    <t>Elmwood Local</t>
  </si>
  <si>
    <t>North Baltimore Local</t>
  </si>
  <si>
    <t>Northwood Local Schools</t>
  </si>
  <si>
    <t>Otsego Local</t>
  </si>
  <si>
    <t>Mohawk Local</t>
  </si>
  <si>
    <t>Adams County Ohio Valley Local</t>
  </si>
  <si>
    <t>College Corner Local</t>
  </si>
  <si>
    <t>Gallia County Local</t>
  </si>
  <si>
    <t>East Guernsey Local</t>
  </si>
  <si>
    <t>Tri-County North Local</t>
  </si>
  <si>
    <t>Monroe Local</t>
  </si>
  <si>
    <t>Statewide Base Cost</t>
  </si>
  <si>
    <t>Open Enrolled</t>
  </si>
  <si>
    <t>9, B, G</t>
  </si>
  <si>
    <t>Cost to Educate: (Cost per FTE from 'Total Cost' tab) X Special Education FTE)</t>
  </si>
  <si>
    <t>Excess Costs: (Line 5 minus Line 4)</t>
  </si>
  <si>
    <t>Pre School</t>
  </si>
  <si>
    <t>Base Amount</t>
  </si>
  <si>
    <t>State Share Percentage:</t>
  </si>
  <si>
    <t>Proration Factor</t>
  </si>
  <si>
    <t>These applications will need to be direct billed.</t>
  </si>
  <si>
    <t>Calculation :</t>
  </si>
  <si>
    <t xml:space="preserve">Base Amount Per Pupil: (Base Amount  * Special Education FTE ) </t>
  </si>
  <si>
    <t>Preschool Tution: (Line 5 minus Line 4)</t>
  </si>
  <si>
    <t>DD (School Age)</t>
  </si>
  <si>
    <t>Franklin County Board of DD</t>
  </si>
  <si>
    <t xml:space="preserve">	Average Base Cost Per-Pupil</t>
  </si>
  <si>
    <t>Statewide Average Base Cost Per Pupil x  Special Education FTE</t>
  </si>
  <si>
    <t>Special Education Weighted Funding: [((Statewide Average Base Cost Per Pupil * Weight)* Resident District (as reported in application) State Share Percentage)*  Special Education FTE )]</t>
  </si>
  <si>
    <t>Was Transportation included as a Related Service(see 'Total Cost' Tab)?</t>
  </si>
  <si>
    <t>e</t>
  </si>
  <si>
    <t>DD (PreK)</t>
  </si>
  <si>
    <t xml:space="preserve">Statewide Base Cost </t>
  </si>
  <si>
    <t>Special Education Weighted Funding: [(((Statewide Base Cost (line s1 of Detailed SFPR)* Weight based on Disability Category) * Resident State (as reported in application) Share Percentage (line A2 of SFPR))* 0.5) *  Special Education FTE ]</t>
  </si>
  <si>
    <t>Total Foundation Funding Received: (Sum of Line 1, 2 and 3)</t>
  </si>
  <si>
    <t>Special Education Weighted Funding: [(((Statewide Base Cost (line s1 of Detailed SFPR)* Weight based on Disability Category) * State Share Percentage (line A2 of SFPR))* 0.5) * Proration Factor * Special Education FTE]</t>
  </si>
  <si>
    <t>JVS</t>
  </si>
  <si>
    <t>Four County Career Center</t>
  </si>
  <si>
    <t>Average Base Cost Per Pupil</t>
  </si>
  <si>
    <t>District Base Cost Per Pupil: (District's State Share of the Base Cost (Line A of Detailed SFPR) / Enrolled ADM (line a of the Detailed SFPR)  x Special Education FTE</t>
  </si>
  <si>
    <t>Special Education Weighted Funding: [(Statewide Base Cost (line s1 of Detailed SFPR)* Weight based on Disability Category * State Share Percentage (line A2 of SFPR)*.9] *  Special Education FTE</t>
  </si>
  <si>
    <t>Total Foundation Funding for this Pupil: (Sum of lines 1 and 2)</t>
  </si>
  <si>
    <t>Excess Costs: (Line 4 minus Line 3)</t>
  </si>
  <si>
    <t>JVSD IRN</t>
  </si>
  <si>
    <t>Joint Vocational School District Names</t>
  </si>
  <si>
    <t>Enrolled ADM</t>
  </si>
  <si>
    <t>District’s State Share of the Base Cost</t>
  </si>
  <si>
    <t>Apollo</t>
  </si>
  <si>
    <t>Southern Hills</t>
  </si>
  <si>
    <t>Ashtabula County Technical and Career Center</t>
  </si>
  <si>
    <t>Belmont-Harrison</t>
  </si>
  <si>
    <t>Butler Technology &amp; Career Development Schools</t>
  </si>
  <si>
    <t>Columbiana County</t>
  </si>
  <si>
    <t>Cuyahoga Valley Career Center</t>
  </si>
  <si>
    <t>Polaris</t>
  </si>
  <si>
    <t>Delaware Area Career Center</t>
  </si>
  <si>
    <t>Eastland-Fairfield Career &amp; Technical Schools</t>
  </si>
  <si>
    <t>EHOVE Career Center</t>
  </si>
  <si>
    <t>Greene County Vocational School District</t>
  </si>
  <si>
    <t>Great Oaks Career Campuses</t>
  </si>
  <si>
    <t>Jefferson County</t>
  </si>
  <si>
    <t>Knox County JVSD</t>
  </si>
  <si>
    <t>Auburn</t>
  </si>
  <si>
    <t>Lawrence County</t>
  </si>
  <si>
    <t>Career and Technology Educational Centers</t>
  </si>
  <si>
    <t>Lorain County JVS</t>
  </si>
  <si>
    <t>Mahoning Co Career &amp; Tech Ctr</t>
  </si>
  <si>
    <t>Miami Valley Career Tech</t>
  </si>
  <si>
    <t>Mid-East Career and Technology Centers</t>
  </si>
  <si>
    <t>Ohio Hi-Point Career Center</t>
  </si>
  <si>
    <t>Penta Career Center - District</t>
  </si>
  <si>
    <t>Pike County Area</t>
  </si>
  <si>
    <t>Maplewood Career Center District</t>
  </si>
  <si>
    <t>Pioneer Career &amp; Technology</t>
  </si>
  <si>
    <t>Pickaway-Ross County JVSD</t>
  </si>
  <si>
    <t>Vanguard-Sentinel Career &amp; Technology Centers</t>
  </si>
  <si>
    <t>Warren County Vocational School</t>
  </si>
  <si>
    <t>Scioto County Joint Vocational School</t>
  </si>
  <si>
    <t>Springfield-Clark County</t>
  </si>
  <si>
    <t>Tri-County Career Center</t>
  </si>
  <si>
    <t>Trumbull Career &amp; Tech Ctr</t>
  </si>
  <si>
    <t>Buckeye</t>
  </si>
  <si>
    <t>Vantage Career Center</t>
  </si>
  <si>
    <t>Washington County Career Center District</t>
  </si>
  <si>
    <t>Wayne County JVSD</t>
  </si>
  <si>
    <t>Stark County Area</t>
  </si>
  <si>
    <t>Ashland County-West Holmes Joint Vocational School</t>
  </si>
  <si>
    <t>Gallia-Jackson-Vinton</t>
  </si>
  <si>
    <t>Medina County Joint Vocational School District</t>
  </si>
  <si>
    <t>Upper Valley Career Center</t>
  </si>
  <si>
    <t>U S Grant</t>
  </si>
  <si>
    <t xml:space="preserve">Portage Lakes </t>
  </si>
  <si>
    <t>Tolles Career &amp; Technical Center</t>
  </si>
  <si>
    <t>Coshocton County</t>
  </si>
  <si>
    <t>Tri-Rivers</t>
  </si>
  <si>
    <t>District’s State Share of the Base Cost (line A SFPR)</t>
  </si>
  <si>
    <t>Enrolled ADM (line a SFPR)</t>
  </si>
  <si>
    <t>IRN</t>
  </si>
  <si>
    <t>ORGANIZATION NAME</t>
  </si>
  <si>
    <t>Fairfield County Board of DD</t>
  </si>
  <si>
    <t>Athens County Board of DD</t>
  </si>
  <si>
    <t>Jefferson County Board of DD</t>
  </si>
  <si>
    <t>Crawford County Board of DD</t>
  </si>
  <si>
    <t>Mercer County Board of DD</t>
  </si>
  <si>
    <t>Greene County Board of DD</t>
  </si>
  <si>
    <t>Belmont County Board of DD</t>
  </si>
  <si>
    <t>Putnam County Board of DD</t>
  </si>
  <si>
    <t>Erie County Board of DD</t>
  </si>
  <si>
    <t>Knox County Board of DD</t>
  </si>
  <si>
    <t>Lorain County Board of DD</t>
  </si>
  <si>
    <t>Henry County Board of DD</t>
  </si>
  <si>
    <t>Harrison County Board of DD</t>
  </si>
  <si>
    <t>Holmes County Board of DD</t>
  </si>
  <si>
    <t>Paulding County Board of DD</t>
  </si>
  <si>
    <t>Carroll County Board of DD</t>
  </si>
  <si>
    <t>Miami County Board of DD</t>
  </si>
  <si>
    <t>Scioto County Board of DD</t>
  </si>
  <si>
    <t>Allen County Board of DD</t>
  </si>
  <si>
    <t>Northwest Ohio Develop Center</t>
  </si>
  <si>
    <t>Lake County Board of DD</t>
  </si>
  <si>
    <t>Summit County Board of DD</t>
  </si>
  <si>
    <t>Butler County Board of DD</t>
  </si>
  <si>
    <t>Wyandot County Board of DD</t>
  </si>
  <si>
    <t>Wood County Board of DD</t>
  </si>
  <si>
    <t>Lawrence County Board of DD</t>
  </si>
  <si>
    <t>Preble County Board of DD</t>
  </si>
  <si>
    <t>Pickaway County Board of DD</t>
  </si>
  <si>
    <t>Clermont County Board of DD</t>
  </si>
  <si>
    <t>Adams County Board of DD</t>
  </si>
  <si>
    <t>Seneca County Board of DD</t>
  </si>
  <si>
    <t>Clinton County Board of DD</t>
  </si>
  <si>
    <t>Richland County Board of DD</t>
  </si>
  <si>
    <t>Noble County Board of DD</t>
  </si>
  <si>
    <t>Gallia County Board of DD</t>
  </si>
  <si>
    <t>Sandusky County Board of DD</t>
  </si>
  <si>
    <t>Coshocton County Board of DD</t>
  </si>
  <si>
    <t>Portage County Board of DD</t>
  </si>
  <si>
    <t>Washington County Board of DD</t>
  </si>
  <si>
    <t>Madison County Board of DD</t>
  </si>
  <si>
    <t>Apple Creek Developmental Ctr</t>
  </si>
  <si>
    <t>Fayette County Board of DD</t>
  </si>
  <si>
    <t>Wayne County Board of DD</t>
  </si>
  <si>
    <t>Hancock County Board of DD</t>
  </si>
  <si>
    <t>Logan County Board of DD</t>
  </si>
  <si>
    <t>Union County Board of DD</t>
  </si>
  <si>
    <t>Lucas County Board of DD</t>
  </si>
  <si>
    <t>Delaware County Board of DD</t>
  </si>
  <si>
    <t>Marion County Board of DD</t>
  </si>
  <si>
    <t>Springview Center (494)</t>
  </si>
  <si>
    <t>Pike County Board of DD</t>
  </si>
  <si>
    <t>Mahoning County Board of DD</t>
  </si>
  <si>
    <t>Trumbull County Board of DD</t>
  </si>
  <si>
    <t>Clark County Board of DD</t>
  </si>
  <si>
    <t>Jackson County Board of DD</t>
  </si>
  <si>
    <t>Auglaize County Board of DD</t>
  </si>
  <si>
    <t>Meigs County Board of DD</t>
  </si>
  <si>
    <t>Perry County Board of DD</t>
  </si>
  <si>
    <t>Warren County Board of DD</t>
  </si>
  <si>
    <t>Medina County Board of DD</t>
  </si>
  <si>
    <t>Ottawa County Board of DD</t>
  </si>
  <si>
    <t>Warrensville Center (500)</t>
  </si>
  <si>
    <t>Mt Vernon Developmental Center</t>
  </si>
  <si>
    <t>Huron County Board of DD</t>
  </si>
  <si>
    <t>Shelby County Board of DD</t>
  </si>
  <si>
    <t>Stark County Board of DD</t>
  </si>
  <si>
    <t>Hamilton County Board of DD</t>
  </si>
  <si>
    <t>Defiance County Board of DD</t>
  </si>
  <si>
    <t>Monroe County Board of DD</t>
  </si>
  <si>
    <t>Muskingum County Board of DD</t>
  </si>
  <si>
    <t>Tuscarawas County Board of DD</t>
  </si>
  <si>
    <t>Fulton County Board of DD</t>
  </si>
  <si>
    <t>Ashtabula County Board of DD</t>
  </si>
  <si>
    <t>Williams County Board of DD</t>
  </si>
  <si>
    <t>Columbiana County Board of DD</t>
  </si>
  <si>
    <t>Morrow County Board of DD</t>
  </si>
  <si>
    <t>Tiffin Devel And Mh Center</t>
  </si>
  <si>
    <t>Licking County Board of DD</t>
  </si>
  <si>
    <t>Darke County Board of DD</t>
  </si>
  <si>
    <t>Cuyahoga County Board of DD</t>
  </si>
  <si>
    <t>Hardin County Board of DD</t>
  </si>
  <si>
    <t>Montgomery County Board of DD</t>
  </si>
  <si>
    <t>Ashland County Board of DD</t>
  </si>
  <si>
    <t>Hocking County Board of DD</t>
  </si>
  <si>
    <t>Highland County Board of DD</t>
  </si>
  <si>
    <t>Van Wert County Board of DD</t>
  </si>
  <si>
    <t>Geauga County Board of DD</t>
  </si>
  <si>
    <t>Gallipolis Developmental Centr</t>
  </si>
  <si>
    <t>Guernsey County Board of DD</t>
  </si>
  <si>
    <t>Ross County Board of DD</t>
  </si>
  <si>
    <t>State Share Percentage (Resident District)</t>
  </si>
  <si>
    <t>Transportation</t>
  </si>
  <si>
    <t>YES</t>
  </si>
  <si>
    <t>Columbus City Schools District</t>
  </si>
  <si>
    <t>Tiffin City Schools</t>
  </si>
  <si>
    <t>Hicksville Exempted Village School District</t>
  </si>
  <si>
    <t>Edgewood City School District</t>
  </si>
  <si>
    <t>Estimated Per Capita</t>
  </si>
  <si>
    <t>RPTING_LEA_IRN</t>
  </si>
  <si>
    <t>disadm_nospch</t>
  </si>
  <si>
    <t>disability_salben</t>
  </si>
  <si>
    <t>reg_salben</t>
  </si>
  <si>
    <t>instr_sup</t>
  </si>
  <si>
    <t>instr_eq</t>
  </si>
  <si>
    <t>admin_gf_total</t>
  </si>
  <si>
    <t>ops_gf_total</t>
  </si>
  <si>
    <t>staff_gf_total</t>
  </si>
  <si>
    <t>pupil_gf_total</t>
  </si>
  <si>
    <t>adm1</t>
  </si>
  <si>
    <t>This calculation is an estimate only for school year 2022-23 filing (FY2023).</t>
  </si>
  <si>
    <t>Transportation (SFPR)</t>
  </si>
  <si>
    <t>Transportation Riders (T1)</t>
  </si>
  <si>
    <t>Riders</t>
  </si>
  <si>
    <t>Waynedale Local</t>
  </si>
  <si>
    <t>In-State Tuition Rate</t>
  </si>
  <si>
    <t>Out-State Tuition Rate</t>
  </si>
  <si>
    <t>Educating DD</t>
  </si>
  <si>
    <t>Weight Percent</t>
  </si>
  <si>
    <t>Y</t>
  </si>
  <si>
    <t>Tuition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</si>
</sst>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00%"/>
    <numFmt numFmtId="166" formatCode="#,##0.0000_);\(#,##0.0000\)"/>
    <numFmt numFmtId="167" formatCode="0.00000000"/>
    <numFmt numFmtId="168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15" fillId="7" borderId="8" applyNumberFormat="0" applyAlignment="0" applyProtection="0"/>
  </cellStyleXfs>
  <cellXfs count="63">
    <xf numFmtId="0" fontId="0" fillId="0" borderId="0" xfId="0"/>
    <xf numFmtId="44" fontId="0" fillId="0" borderId="0" xfId="1" applyFont="1"/>
    <xf numFmtId="164" fontId="0" fillId="0" borderId="0" xfId="0" applyNumberFormat="1"/>
    <xf numFmtId="0" fontId="4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3" fillId="0" borderId="0" xfId="0" applyFont="1"/>
    <xf numFmtId="49" fontId="0" fillId="0" borderId="0" xfId="0" applyNumberFormat="1" applyAlignment="1">
      <alignment horizontal="center"/>
    </xf>
    <xf numFmtId="44" fontId="3" fillId="0" borderId="0" xfId="1" applyFont="1"/>
    <xf numFmtId="4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8" fontId="0" fillId="0" borderId="0" xfId="0" applyNumberFormat="1"/>
    <xf numFmtId="165" fontId="0" fillId="0" borderId="0" xfId="0" applyNumberFormat="1"/>
    <xf numFmtId="0" fontId="7" fillId="0" borderId="0" xfId="0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40" fontId="0" fillId="0" borderId="0" xfId="0" applyNumberFormat="1"/>
    <xf numFmtId="40" fontId="0" fillId="0" borderId="0" xfId="3" applyNumberFormat="1" applyFont="1"/>
    <xf numFmtId="8" fontId="0" fillId="0" borderId="0" xfId="3" applyNumberFormat="1" applyFont="1"/>
    <xf numFmtId="43" fontId="0" fillId="0" borderId="0" xfId="3" applyFont="1"/>
    <xf numFmtId="49" fontId="0" fillId="0" borderId="0" xfId="1" applyNumberFormat="1" applyFont="1" applyFill="1" applyAlignment="1">
      <alignment horizontal="center"/>
    </xf>
    <xf numFmtId="0" fontId="10" fillId="4" borderId="1" xfId="0" applyFont="1" applyFill="1" applyBorder="1"/>
    <xf numFmtId="44" fontId="10" fillId="4" borderId="1" xfId="1" applyFont="1" applyFill="1" applyBorder="1"/>
    <xf numFmtId="164" fontId="10" fillId="4" borderId="1" xfId="0" applyNumberFormat="1" applyFont="1" applyFill="1" applyBorder="1"/>
    <xf numFmtId="0" fontId="11" fillId="0" borderId="2" xfId="4"/>
    <xf numFmtId="44" fontId="10" fillId="5" borderId="7" xfId="1" applyFont="1" applyFill="1" applyBorder="1"/>
    <xf numFmtId="164" fontId="10" fillId="5" borderId="7" xfId="0" applyNumberFormat="1" applyFont="1" applyFill="1" applyBorder="1"/>
    <xf numFmtId="0" fontId="10" fillId="5" borderId="7" xfId="0" applyFont="1" applyFill="1" applyBorder="1"/>
    <xf numFmtId="0" fontId="12" fillId="0" borderId="0" xfId="5"/>
    <xf numFmtId="166" fontId="10" fillId="5" borderId="7" xfId="1" applyNumberFormat="1" applyFont="1" applyFill="1" applyBorder="1"/>
    <xf numFmtId="39" fontId="10" fillId="5" borderId="7" xfId="1" applyNumberFormat="1" applyFont="1" applyFill="1" applyBorder="1"/>
    <xf numFmtId="0" fontId="10" fillId="6" borderId="7" xfId="0" applyFont="1" applyFill="1" applyBorder="1"/>
    <xf numFmtId="44" fontId="10" fillId="6" borderId="7" xfId="1" applyFont="1" applyFill="1" applyBorder="1"/>
    <xf numFmtId="164" fontId="10" fillId="6" borderId="7" xfId="0" applyNumberFormat="1" applyFont="1" applyFill="1" applyBorder="1"/>
    <xf numFmtId="0" fontId="13" fillId="0" borderId="0" xfId="0" applyFont="1"/>
    <xf numFmtId="167" fontId="10" fillId="5" borderId="7" xfId="0" applyNumberFormat="1" applyFont="1" applyFill="1" applyBorder="1"/>
    <xf numFmtId="44" fontId="0" fillId="0" borderId="0" xfId="0" applyNumberFormat="1"/>
    <xf numFmtId="0" fontId="10" fillId="7" borderId="8" xfId="6" applyFont="1"/>
    <xf numFmtId="44" fontId="10" fillId="7" borderId="8" xfId="1" applyFont="1" applyFill="1" applyBorder="1"/>
    <xf numFmtId="44" fontId="5" fillId="0" borderId="0" xfId="1" applyFont="1"/>
    <xf numFmtId="0" fontId="7" fillId="2" borderId="1" xfId="2" applyNumberFormat="1" applyFont="1" applyProtection="1">
      <protection locked="0"/>
    </xf>
    <xf numFmtId="0" fontId="7" fillId="2" borderId="1" xfId="2" applyFont="1" applyProtection="1">
      <protection locked="0"/>
    </xf>
    <xf numFmtId="44" fontId="7" fillId="2" borderId="3" xfId="2" applyNumberFormat="1" applyFont="1" applyBorder="1" applyProtection="1">
      <protection locked="0"/>
    </xf>
    <xf numFmtId="44" fontId="7" fillId="0" borderId="0" xfId="0" applyNumberFormat="1" applyFont="1"/>
    <xf numFmtId="168" fontId="0" fillId="0" borderId="0" xfId="0" applyNumberFormat="1"/>
    <xf numFmtId="8" fontId="10" fillId="4" borderId="1" xfId="1" applyNumberFormat="1" applyFont="1" applyFill="1" applyBorder="1"/>
    <xf numFmtId="44" fontId="5" fillId="0" borderId="0" xfId="1" applyFont="1" applyFill="1"/>
    <xf numFmtId="44" fontId="7" fillId="0" borderId="0" xfId="1" applyFont="1"/>
    <xf numFmtId="8" fontId="10" fillId="5" borderId="7" xfId="1" applyNumberFormat="1" applyFont="1" applyFill="1" applyBorder="1"/>
    <xf numFmtId="0" fontId="0" fillId="2" borderId="1" xfId="2" applyFont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2" borderId="1" xfId="2" applyFont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</cellXfs>
  <cellStyles count="7">
    <cellStyle name="Calculation" xfId="6" builtinId="22"/>
    <cellStyle name="Comma" xfId="3" builtinId="3"/>
    <cellStyle name="Currency" xfId="1" builtinId="4"/>
    <cellStyle name="Heading 2" xfId="4" builtinId="17"/>
    <cellStyle name="Heading 4" xfId="5" builtinId="19"/>
    <cellStyle name="Normal" xfId="0" builtinId="0"/>
    <cellStyle name="Note" xfId="2" builtinId="10"/>
  </cellStyles>
  <dxfs count="13">
    <dxf>
      <numFmt numFmtId="8" formatCode="#,##0.00_);[Red]\(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68" formatCode="0.000000"/>
    </dxf>
    <dxf>
      <numFmt numFmtId="12" formatCode="&quot;$&quot;#,##0.00_);[Red]\(&quot;$&quot;#,##0.00\)"/>
    </dxf>
    <dxf>
      <numFmt numFmtId="12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numFmt numFmtId="165" formatCode="0.000000%"/>
    </dxf>
    <dxf>
      <numFmt numFmtId="12" formatCode="&quot;$&quot;#,##0.00_);[Red]\(&quot;$&quot;#,##0.00\)"/>
    </dxf>
    <dxf>
      <numFmt numFmtId="8" formatCode="#,##0.00_);[Red]\(#,##0.00\)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A3D2B9-371C-4CBB-B97C-DA4AAA22908A}" name="Table1" displayName="Table1" ref="A1:D7" totalsRowShown="0">
  <autoFilter ref="A1:D7" xr:uid="{FAA3D2B9-371C-4CBB-B97C-DA4AAA22908A}"/>
  <tableColumns count="4">
    <tableColumn id="1" xr3:uid="{E6052018-E310-4919-97CD-99A7F69DDD29}" name="Funding Category"/>
    <tableColumn id="2" xr3:uid="{627711F8-C8CC-4099-99E2-86CA381CD1FA}" name="Weight Percent"/>
    <tableColumn id="3" xr3:uid="{1A14EAF9-D962-457E-98B2-24B27F9D4FE8}" name="Base Per Pupil" dataCellStyle="Currency"/>
    <tableColumn id="4" xr3:uid="{DB8A7521-09D5-461D-82D0-937CA98C9DD8}" name="Total Weighted Funding (Base x Weight)" dataCellStyle="Currency">
      <calculatedColumnFormula>Table1[[#This Row],[Base Per Pupil]]*Table1[[#This Row],[Weight Percent]]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B6B17B-CA3E-4CF4-A9B8-38A2D5E96CAA}" name="Table4" displayName="Table4" ref="A1:D92" totalsRowShown="0">
  <autoFilter ref="A1:D92" xr:uid="{CBB6B17B-CA3E-4CF4-A9B8-38A2D5E96CAA}"/>
  <tableColumns count="4">
    <tableColumn id="1" xr3:uid="{278D841C-F71D-4165-9167-F5EE95C3F554}" name="IRN"/>
    <tableColumn id="2" xr3:uid="{A3E41211-1C2D-41F0-8B68-2296525777A1}" name="ORGANIZATION NAME"/>
    <tableColumn id="3" xr3:uid="{9F40C60B-23A7-46D6-98D0-AF5A145CF774}" name="Transportation"/>
    <tableColumn id="4" xr3:uid="{FCEDEE23-AD3D-4589-9A1D-BEEA7CD2D6A2}" name="Riders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39929D-CFCC-4B9B-8CFB-52FAE4AFD784}" name="Table2" displayName="Table2" ref="A1:F50" totalsRowShown="0" headerRowDxfId="12">
  <autoFilter ref="A1:F50" xr:uid="{7F39929D-CFCC-4B9B-8CFB-52FAE4AFD784}"/>
  <tableColumns count="6">
    <tableColumn id="1" xr3:uid="{614B6486-27C9-4816-9D96-640ED903661C}" name="JVSD IRN" dataDxfId="11"/>
    <tableColumn id="2" xr3:uid="{C6FF2657-7C26-464E-B3E3-3F6AAD356624}" name="Joint Vocational School District Names"/>
    <tableColumn id="3" xr3:uid="{A736717C-D550-4BC2-AE24-E7A10FE9D476}" name="County Name"/>
    <tableColumn id="4" xr3:uid="{A0F96E44-F0B0-4B21-BF74-25484A83ACFA}" name="Enrolled ADM" dataDxfId="10"/>
    <tableColumn id="5" xr3:uid="{716305D7-FD66-406B-95AE-B1D8AB706B3A}" name="District’s State Share of the Base Cost" dataDxfId="9"/>
    <tableColumn id="6" xr3:uid="{06B3EB06-4EBC-4B26-8319-A0712D3E8A9C}" name="State Share Percent" dataDxfId="8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9892C0-8494-4B89-8BF6-B102DF201DF4}" name="Table3" displayName="Table3" ref="A1:J612" totalsRowShown="0" headerRowDxfId="7">
  <autoFilter ref="A1:J612" xr:uid="{BD9892C0-8494-4B89-8BF6-B102DF201DF4}"/>
  <tableColumns count="10">
    <tableColumn id="1" xr3:uid="{320E52C8-FECF-4F35-9CD6-54CAC7D709B5}" name="IRN Dist"/>
    <tableColumn id="2" xr3:uid="{1F87C5E2-789F-44DE-B3D8-3D7DAB2A6697}" name="District Names "/>
    <tableColumn id="3" xr3:uid="{C7EF8ACD-336E-49B7-8E9F-C58E109C13FA}" name="County Name"/>
    <tableColumn id="4" xr3:uid="{A9B8F5FC-6315-4E3D-904B-3F5953F056A4}" name="Per-Pupil Capacity Amount" dataDxfId="6"/>
    <tableColumn id="5" xr3:uid="{078300E7-EB5A-4B44-989D-572681503094}" name="District Base Cost Per-Pupil" dataDxfId="5"/>
    <tableColumn id="6" xr3:uid="{4A8EBC6F-805A-49FB-8FB8-B3C2F00CB704}" name="State Share Percent" dataDxfId="4"/>
    <tableColumn id="7" xr3:uid="{E6B80872-6B9B-4A73-A9D4-AABC9E1A05F5}" name="In-State Tuition Rate" dataDxfId="3"/>
    <tableColumn id="8" xr3:uid="{EAF9A00E-F0F2-4739-B737-3CBD2D9FD6B6}" name="Out-State Tuition Rate" dataDxfId="2"/>
    <tableColumn id="9" xr3:uid="{D414F71E-15D5-4ACC-A145-67CE0DC68A98}" name="Transportation" dataDxfId="1"/>
    <tableColumn id="10" xr3:uid="{F56FEE0F-27A5-47BB-8A57-3777EE4152AA}" name="Riders" dataDxfId="0"/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9365BC-2B82-4A5E-AA1E-3CA196ECA326}" name="Table5" displayName="Table5" ref="A1:L1037" totalsRowShown="0">
  <autoFilter ref="A1:L1037" xr:uid="{329365BC-2B82-4A5E-AA1E-3CA196ECA326}"/>
  <tableColumns count="12">
    <tableColumn id="1" xr3:uid="{FF79633C-46D6-4976-A5FE-B91B1B92D8B9}" name="RPTING_LEA_IRN"/>
    <tableColumn id="2" xr3:uid="{A5D19DCF-AAFC-451E-9953-EE1B0F6D7920}" name="disadm_nospch"/>
    <tableColumn id="3" xr3:uid="{44D3A3BA-3D3D-4792-A8D5-EBDB26BBAD1B}" name="disability_salben"/>
    <tableColumn id="4" xr3:uid="{8EC3860D-6FBF-4991-8495-4450313C6C85}" name="reg_salben"/>
    <tableColumn id="5" xr3:uid="{61FFC97A-E773-4203-BE2B-AF64A3DB3B3B}" name="instr_sup"/>
    <tableColumn id="6" xr3:uid="{CAFC9CF5-307B-4247-9056-383B1850F3E5}" name="instr_eq"/>
    <tableColumn id="7" xr3:uid="{3859BC9C-D53E-475E-A170-412F83F9963D}" name="admin_gf_total"/>
    <tableColumn id="8" xr3:uid="{6440B1DD-C524-4787-846B-66CC4102E0B1}" name="ops_gf_total"/>
    <tableColumn id="9" xr3:uid="{19D3BA5E-6D3B-4FF7-A8A2-E50478DA6F25}" name="staff_gf_total"/>
    <tableColumn id="10" xr3:uid="{FC0C1667-AB40-4203-A98D-05875E6CBB4B}" name="pupil_gf_total"/>
    <tableColumn id="11" xr3:uid="{8AA6D4F7-DAA3-4847-8B48-CD5C644FA5A1}" name="adm1"/>
    <tableColumn id="12" xr3:uid="{9AE9FD46-6D4F-46D7-90D9-F1623C3726C6}" name="Estimated Per Capita">
      <calculatedColumnFormula>IFERROR(SUM(Table5[[#This Row],[reg_salben]:[pupil_gf_total]])/Table5[[#This Row],[adm1]],0)+IFERROR(Table5[[#This Row],[disability_salben]]/Table5[[#This Row],[disadm_nospch]], 0)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D7A14-E1FB-4E9D-8A20-A75B88FA81DA}">
  <dimension ref="A1:P29"/>
  <sheetViews>
    <sheetView tabSelected="1" zoomScale="70" zoomScaleNormal="70" workbookViewId="0">
      <selection activeCell="B2" sqref="B2"/>
    </sheetView>
  </sheetViews>
  <sheetFormatPr defaultColWidth="12.85546875" defaultRowHeight="15" x14ac:dyDescent="0.25"/>
  <cols>
    <col min="1" max="1" width="29.5703125" customWidth="1"/>
    <col min="2" max="2" width="23.85546875" customWidth="1"/>
    <col min="3" max="3" width="20.5703125" customWidth="1"/>
    <col min="8" max="8" width="16.42578125" customWidth="1"/>
    <col min="14" max="14" width="17.85546875" customWidth="1"/>
  </cols>
  <sheetData>
    <row r="1" spans="1:14" ht="18" thickBot="1" x14ac:dyDescent="0.35">
      <c r="A1" s="26" t="s">
        <v>0</v>
      </c>
      <c r="B1" s="26" t="s">
        <v>1</v>
      </c>
      <c r="K1" s="30" t="s">
        <v>2</v>
      </c>
      <c r="L1" s="30"/>
      <c r="M1" s="30" t="s">
        <v>3</v>
      </c>
    </row>
    <row r="2" spans="1:14" ht="15.75" thickTop="1" x14ac:dyDescent="0.25">
      <c r="A2" s="14" t="s">
        <v>4</v>
      </c>
      <c r="B2" s="42"/>
      <c r="C2" s="52" t="e">
        <f>VLOOKUP(B2, Table3[], 2, FALSE)</f>
        <v>#N/A</v>
      </c>
      <c r="D2" s="53"/>
      <c r="E2" s="54"/>
    </row>
    <row r="3" spans="1:14" x14ac:dyDescent="0.25">
      <c r="A3" s="14" t="s">
        <v>5</v>
      </c>
      <c r="B3" s="51"/>
      <c r="C3" s="52" t="e">
        <f>VLOOKUP(B3, Table3[], 2, FALSE)</f>
        <v>#N/A</v>
      </c>
      <c r="D3" s="53"/>
      <c r="E3" s="54"/>
    </row>
    <row r="4" spans="1:14" x14ac:dyDescent="0.25">
      <c r="A4" s="14" t="s">
        <v>6</v>
      </c>
      <c r="B4" s="43"/>
    </row>
    <row r="5" spans="1:14" x14ac:dyDescent="0.25">
      <c r="A5" s="14" t="s">
        <v>7</v>
      </c>
      <c r="B5" s="43"/>
      <c r="F5" s="1"/>
      <c r="I5" s="1"/>
    </row>
    <row r="6" spans="1:14" x14ac:dyDescent="0.25">
      <c r="A6" s="14" t="s">
        <v>8</v>
      </c>
      <c r="B6" s="44"/>
      <c r="F6" s="1"/>
      <c r="I6" s="1"/>
    </row>
    <row r="7" spans="1:14" x14ac:dyDescent="0.25">
      <c r="A7" s="29" t="s">
        <v>908</v>
      </c>
      <c r="B7" s="27" t="e">
        <f>VLOOKUP(B2, 'Trad Dist Calc Data'!A:I, 9, FALSE)</f>
        <v>#N/A</v>
      </c>
      <c r="F7" s="1"/>
    </row>
    <row r="8" spans="1:14" x14ac:dyDescent="0.25">
      <c r="A8" s="29" t="s">
        <v>909</v>
      </c>
      <c r="B8" s="27" t="e">
        <f>VLOOKUP(B2,Table3[#All], 10, FALSE)</f>
        <v>#N/A</v>
      </c>
      <c r="F8" s="1"/>
    </row>
    <row r="9" spans="1:14" x14ac:dyDescent="0.25">
      <c r="A9" s="29" t="s">
        <v>917</v>
      </c>
      <c r="B9" s="27" t="e">
        <f>VLOOKUP(B2, Table3[#All],7, FALSE)</f>
        <v>#N/A</v>
      </c>
      <c r="F9" s="1"/>
    </row>
    <row r="10" spans="1:14" x14ac:dyDescent="0.25">
      <c r="A10" s="29" t="s">
        <v>9</v>
      </c>
      <c r="B10" s="27" t="e">
        <f>VLOOKUP(B2, Table3[#All], 5, FALSE)</f>
        <v>#N/A</v>
      </c>
      <c r="F10" s="1"/>
      <c r="I10" s="1"/>
    </row>
    <row r="11" spans="1:14" x14ac:dyDescent="0.25">
      <c r="A11" s="29" t="s">
        <v>10</v>
      </c>
      <c r="B11" s="27" t="e">
        <f>VLOOKUP(B2, Table3[#All], 4, FALSE)</f>
        <v>#N/A</v>
      </c>
      <c r="F11" s="1"/>
      <c r="I11" s="1"/>
    </row>
    <row r="12" spans="1:14" x14ac:dyDescent="0.25">
      <c r="A12" s="29" t="s">
        <v>11</v>
      </c>
      <c r="B12" s="37" t="e">
        <f>VLOOKUP(B2, Table3[#All], 6, FALSE)</f>
        <v>#N/A</v>
      </c>
      <c r="F12" s="1"/>
      <c r="I12" s="1"/>
      <c r="M12" t="s">
        <v>916</v>
      </c>
    </row>
    <row r="13" spans="1:14" x14ac:dyDescent="0.25">
      <c r="A13" s="29" t="s">
        <v>710</v>
      </c>
      <c r="B13" s="27">
        <v>8241.61</v>
      </c>
      <c r="F13" s="1"/>
      <c r="I13" s="1"/>
    </row>
    <row r="14" spans="1:14" x14ac:dyDescent="0.25">
      <c r="A14" s="39" t="s">
        <v>895</v>
      </c>
      <c r="B14" s="40" t="e">
        <f>VLOOKUP(B2,'Per Capita Estimate'!A1:L1002, 12, FALSE)</f>
        <v>#N/A</v>
      </c>
      <c r="F14" s="1"/>
      <c r="I14" s="1"/>
    </row>
    <row r="15" spans="1:14" x14ac:dyDescent="0.25">
      <c r="A15" s="3" t="s">
        <v>12</v>
      </c>
      <c r="F15" s="1"/>
      <c r="I15" s="1"/>
    </row>
    <row r="16" spans="1:14" s="6" customFormat="1" x14ac:dyDescent="0.25">
      <c r="A16" s="4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 t="s">
        <v>14</v>
      </c>
    </row>
    <row r="17" spans="1:16" x14ac:dyDescent="0.25">
      <c r="A17" s="7" t="s">
        <v>15</v>
      </c>
      <c r="B17" s="57" t="s">
        <v>16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41" t="e">
        <f>ROUND((B10-B11)*B5, 2)</f>
        <v>#N/A</v>
      </c>
    </row>
    <row r="18" spans="1:16" ht="31.5" customHeight="1" x14ac:dyDescent="0.25">
      <c r="A18" s="7" t="s">
        <v>17</v>
      </c>
      <c r="B18" s="58" t="s">
        <v>18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41" t="e">
        <f>(((B13*(VLOOKUP(B4,Table1[#All],2,FALSE)))*(B12)*0.9)*B5)</f>
        <v>#N/A</v>
      </c>
      <c r="P18" s="38"/>
    </row>
    <row r="19" spans="1:16" x14ac:dyDescent="0.25">
      <c r="A19" s="7" t="s">
        <v>19</v>
      </c>
      <c r="B19" s="55" t="s">
        <v>20</v>
      </c>
      <c r="C19" s="55"/>
      <c r="D19" s="55"/>
      <c r="E19" s="55"/>
      <c r="F19" s="55"/>
      <c r="G19" s="59" t="s">
        <v>21</v>
      </c>
      <c r="H19" s="59"/>
      <c r="I19" s="59"/>
      <c r="J19" s="59"/>
      <c r="K19" s="59"/>
      <c r="L19" s="59"/>
      <c r="M19" s="59"/>
      <c r="N19" s="48">
        <f>IF(G19="YES", IFERROR(B7/B8,0), 0)</f>
        <v>0</v>
      </c>
    </row>
    <row r="20" spans="1:16" x14ac:dyDescent="0.25">
      <c r="A20" s="7" t="s">
        <v>22</v>
      </c>
      <c r="B20" s="55" t="s">
        <v>23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41" t="e">
        <f>SUM(N17,N18,N19)</f>
        <v>#N/A</v>
      </c>
    </row>
    <row r="21" spans="1:16" x14ac:dyDescent="0.25">
      <c r="A21" s="7" t="s">
        <v>24</v>
      </c>
      <c r="B21" s="55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41" t="e">
        <f>B9*B5</f>
        <v>#N/A</v>
      </c>
    </row>
    <row r="22" spans="1:16" x14ac:dyDescent="0.25">
      <c r="A22" s="7" t="s">
        <v>26</v>
      </c>
      <c r="B22" s="55" t="s">
        <v>27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41" t="e">
        <f>SUM(N20:N21)</f>
        <v>#N/A</v>
      </c>
    </row>
    <row r="23" spans="1:16" x14ac:dyDescent="0.25">
      <c r="A23" s="7" t="s">
        <v>28</v>
      </c>
      <c r="B23" s="55" t="s">
        <v>29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41">
        <f>B6*B5</f>
        <v>0</v>
      </c>
    </row>
    <row r="24" spans="1:16" x14ac:dyDescent="0.25">
      <c r="A24" s="7" t="s">
        <v>30</v>
      </c>
      <c r="B24" s="56" t="s">
        <v>31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49" t="e">
        <f>N23-N22</f>
        <v>#N/A</v>
      </c>
    </row>
    <row r="25" spans="1:16" x14ac:dyDescent="0.25">
      <c r="N25" s="1"/>
    </row>
    <row r="29" spans="1:16" x14ac:dyDescent="0.25">
      <c r="A29" s="36" t="s">
        <v>907</v>
      </c>
    </row>
  </sheetData>
  <sheetProtection algorithmName="SHA-512" hashValue="W0HtAlL7PXP3CN3tsqARpETEEZi6wI+MVegFRv9u5us+QQRcE1oj2BlfeBc90db60q48g0FVXCajnp7rKnbBwA==" saltValue="TSIF6dd3VUIk8FOqzzaJ9A==" spinCount="100000" sheet="1" selectLockedCells="1"/>
  <mergeCells count="11">
    <mergeCell ref="C2:E2"/>
    <mergeCell ref="C3:E3"/>
    <mergeCell ref="B22:M22"/>
    <mergeCell ref="B23:M23"/>
    <mergeCell ref="B24:M24"/>
    <mergeCell ref="B17:M17"/>
    <mergeCell ref="B18:M18"/>
    <mergeCell ref="B19:F19"/>
    <mergeCell ref="G19:M19"/>
    <mergeCell ref="B20:M20"/>
    <mergeCell ref="B21:M21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CBA38-4992-4B9B-BA67-517B4052B363}">
          <x14:formula1>
            <xm:f>List!$A$1:$A$2</xm:f>
          </x14:formula1>
          <xm:sqref>G19:M19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469B-D430-4393-AF29-C36CF0DFE999}">
  <sheetPr>
    <tabColor theme="0" tint="-0.499984740745262"/>
  </sheetPr>
  <dimension ref="A1:J613"/>
  <sheetViews>
    <sheetView workbookViewId="0">
      <selection activeCell="A12" sqref="A12"/>
    </sheetView>
  </sheetViews>
  <sheetFormatPr defaultColWidth="11.42578125" defaultRowHeight="15" x14ac:dyDescent="0.25"/>
  <cols>
    <col min="1" max="1" width="10.140625" customWidth="1"/>
    <col min="2" max="2" width="41.7109375" customWidth="1"/>
    <col min="3" max="3" width="15.140625" customWidth="1"/>
    <col min="4" max="4" width="26.85546875" customWidth="1"/>
    <col min="5" max="5" width="27" customWidth="1"/>
    <col min="6" max="6" width="20.42578125" customWidth="1"/>
    <col min="7" max="7" width="25.85546875" customWidth="1"/>
    <col min="8" max="8" width="27.42578125" customWidth="1"/>
    <col min="9" max="9" width="18.140625" customWidth="1"/>
  </cols>
  <sheetData>
    <row r="1" spans="1:10" s="10" customFormat="1" x14ac:dyDescent="0.25">
      <c r="A1" s="10" t="s">
        <v>130</v>
      </c>
      <c r="B1" s="11" t="s">
        <v>131</v>
      </c>
      <c r="C1" s="11" t="s">
        <v>132</v>
      </c>
      <c r="D1" s="11" t="s">
        <v>133</v>
      </c>
      <c r="E1" s="11" t="s">
        <v>134</v>
      </c>
      <c r="F1" s="11" t="s">
        <v>135</v>
      </c>
      <c r="G1" s="11" t="s">
        <v>912</v>
      </c>
      <c r="H1" s="11" t="s">
        <v>913</v>
      </c>
      <c r="I1" s="11" t="s">
        <v>889</v>
      </c>
      <c r="J1" s="11" t="s">
        <v>910</v>
      </c>
    </row>
    <row r="2" spans="1:10" x14ac:dyDescent="0.25">
      <c r="A2">
        <v>442</v>
      </c>
      <c r="B2" t="s">
        <v>136</v>
      </c>
      <c r="C2" t="s">
        <v>118</v>
      </c>
      <c r="D2" s="12">
        <v>1919.59</v>
      </c>
      <c r="E2" s="12">
        <v>9139.52</v>
      </c>
      <c r="F2" s="46">
        <v>0.78996820000000001</v>
      </c>
      <c r="G2" s="12">
        <v>3131.86</v>
      </c>
      <c r="H2" s="12">
        <v>10754.92</v>
      </c>
      <c r="I2" s="12">
        <v>45833.15</v>
      </c>
      <c r="J2" s="18">
        <v>11</v>
      </c>
    </row>
    <row r="3" spans="1:10" x14ac:dyDescent="0.25">
      <c r="A3">
        <v>43489</v>
      </c>
      <c r="B3" t="s">
        <v>137</v>
      </c>
      <c r="C3" t="s">
        <v>36</v>
      </c>
      <c r="D3" s="12">
        <v>2370.6999999999998</v>
      </c>
      <c r="E3" s="12">
        <v>8201.99</v>
      </c>
      <c r="F3" s="46">
        <v>0.71096040000000005</v>
      </c>
      <c r="G3" s="12">
        <v>5510.62</v>
      </c>
      <c r="H3" s="12">
        <v>11793.33</v>
      </c>
      <c r="I3" s="12">
        <v>3610229.02</v>
      </c>
      <c r="J3" s="18">
        <v>1078</v>
      </c>
    </row>
    <row r="4" spans="1:10" x14ac:dyDescent="0.25">
      <c r="A4">
        <v>43497</v>
      </c>
      <c r="B4" t="s">
        <v>138</v>
      </c>
      <c r="C4" t="s">
        <v>39</v>
      </c>
      <c r="D4" s="12">
        <v>1825.35</v>
      </c>
      <c r="E4" s="12">
        <v>8157.09</v>
      </c>
      <c r="F4" s="46">
        <v>0.77622530000000001</v>
      </c>
      <c r="G4" s="12">
        <v>3198.74</v>
      </c>
      <c r="H4" s="12">
        <v>11321.97</v>
      </c>
      <c r="I4" s="12">
        <v>140809.24</v>
      </c>
      <c r="J4" s="18">
        <v>63</v>
      </c>
    </row>
    <row r="5" spans="1:10" x14ac:dyDescent="0.25">
      <c r="A5">
        <v>43505</v>
      </c>
      <c r="B5" t="s">
        <v>139</v>
      </c>
      <c r="C5" t="s">
        <v>48</v>
      </c>
      <c r="D5" s="12">
        <v>4202.82</v>
      </c>
      <c r="E5" s="12">
        <v>8124.17</v>
      </c>
      <c r="F5" s="46">
        <v>0.48267700000000002</v>
      </c>
      <c r="G5" s="12">
        <v>7863.25</v>
      </c>
      <c r="H5" s="12">
        <v>11609.2</v>
      </c>
      <c r="I5" s="12">
        <v>89335.81</v>
      </c>
      <c r="J5" s="18">
        <v>29</v>
      </c>
    </row>
    <row r="6" spans="1:10" x14ac:dyDescent="0.25">
      <c r="A6">
        <v>43513</v>
      </c>
      <c r="B6" t="s">
        <v>140</v>
      </c>
      <c r="C6" t="s">
        <v>49</v>
      </c>
      <c r="D6" s="12">
        <v>2743.92</v>
      </c>
      <c r="E6" s="12">
        <v>8106.1</v>
      </c>
      <c r="F6" s="46">
        <v>0.66149939999999996</v>
      </c>
      <c r="G6" s="12">
        <v>3533.04</v>
      </c>
      <c r="H6" s="12">
        <v>9721.73</v>
      </c>
      <c r="I6" s="12">
        <v>855361.91</v>
      </c>
      <c r="J6" s="18">
        <v>144</v>
      </c>
    </row>
    <row r="7" spans="1:10" x14ac:dyDescent="0.25">
      <c r="A7">
        <v>43521</v>
      </c>
      <c r="B7" t="s">
        <v>141</v>
      </c>
      <c r="C7" t="s">
        <v>37</v>
      </c>
      <c r="D7" s="12">
        <v>4558.0600000000004</v>
      </c>
      <c r="E7" s="12">
        <v>8101.12</v>
      </c>
      <c r="F7" s="46">
        <v>0.43735429999999997</v>
      </c>
      <c r="G7" s="12">
        <v>11300.3</v>
      </c>
      <c r="H7" s="12">
        <v>14662.11</v>
      </c>
      <c r="I7" s="12">
        <v>70715.48</v>
      </c>
      <c r="J7" s="18">
        <v>8</v>
      </c>
    </row>
    <row r="8" spans="1:10" x14ac:dyDescent="0.25">
      <c r="A8">
        <v>43539</v>
      </c>
      <c r="B8" t="s">
        <v>142</v>
      </c>
      <c r="C8" t="s">
        <v>36</v>
      </c>
      <c r="D8" s="12">
        <v>2165.66</v>
      </c>
      <c r="E8" s="12">
        <v>8165.92</v>
      </c>
      <c r="F8" s="46">
        <v>0.73479289999999997</v>
      </c>
      <c r="G8" s="12">
        <v>4556.1000000000004</v>
      </c>
      <c r="H8" s="12">
        <v>11950.88</v>
      </c>
      <c r="I8" s="12">
        <v>326281.13</v>
      </c>
      <c r="J8" s="18">
        <v>72</v>
      </c>
    </row>
    <row r="9" spans="1:10" x14ac:dyDescent="0.25">
      <c r="A9">
        <v>43547</v>
      </c>
      <c r="B9" t="s">
        <v>143</v>
      </c>
      <c r="C9" t="s">
        <v>55</v>
      </c>
      <c r="D9" s="12">
        <v>8592.09</v>
      </c>
      <c r="E9" s="12">
        <v>8119.22</v>
      </c>
      <c r="F9" s="46">
        <v>0.1</v>
      </c>
      <c r="G9" s="12">
        <v>15418.67</v>
      </c>
      <c r="H9" s="12">
        <v>16632.080000000002</v>
      </c>
      <c r="I9" s="12">
        <v>99359.14</v>
      </c>
      <c r="J9" s="18">
        <v>19</v>
      </c>
    </row>
    <row r="10" spans="1:10" x14ac:dyDescent="0.25">
      <c r="A10">
        <v>43554</v>
      </c>
      <c r="B10" t="s">
        <v>144</v>
      </c>
      <c r="C10" t="s">
        <v>55</v>
      </c>
      <c r="D10" s="12">
        <v>14762.5</v>
      </c>
      <c r="E10" s="12">
        <v>8149.3</v>
      </c>
      <c r="F10" s="46">
        <v>0.1</v>
      </c>
      <c r="G10" s="12">
        <v>23790.01</v>
      </c>
      <c r="H10" s="12">
        <v>23985.29</v>
      </c>
      <c r="I10" s="12">
        <v>167527.17000000001</v>
      </c>
      <c r="J10" s="18">
        <v>46</v>
      </c>
    </row>
    <row r="11" spans="1:10" x14ac:dyDescent="0.25">
      <c r="A11">
        <v>43562</v>
      </c>
      <c r="B11" t="s">
        <v>145</v>
      </c>
      <c r="C11" t="s">
        <v>55</v>
      </c>
      <c r="D11" s="12">
        <v>5110.5</v>
      </c>
      <c r="E11" s="12">
        <v>8145.01</v>
      </c>
      <c r="F11" s="46">
        <v>0.37256060000000002</v>
      </c>
      <c r="G11" s="12">
        <v>12168.75</v>
      </c>
      <c r="H11" s="12">
        <v>14352.94</v>
      </c>
      <c r="I11" s="12">
        <v>339939.31</v>
      </c>
      <c r="J11" s="18">
        <v>165</v>
      </c>
    </row>
    <row r="12" spans="1:10" x14ac:dyDescent="0.25">
      <c r="A12">
        <v>43570</v>
      </c>
      <c r="B12" t="s">
        <v>146</v>
      </c>
      <c r="C12" t="s">
        <v>53</v>
      </c>
      <c r="D12" s="12">
        <v>4182.54</v>
      </c>
      <c r="E12" s="12">
        <v>8335.1</v>
      </c>
      <c r="F12" s="46">
        <v>0.49820160000000002</v>
      </c>
      <c r="G12" s="12">
        <v>7151.08</v>
      </c>
      <c r="H12" s="12">
        <v>13126.1</v>
      </c>
      <c r="I12" s="12">
        <v>0</v>
      </c>
      <c r="J12" s="18">
        <v>0</v>
      </c>
    </row>
    <row r="13" spans="1:10" x14ac:dyDescent="0.25">
      <c r="A13">
        <v>43588</v>
      </c>
      <c r="B13" t="s">
        <v>147</v>
      </c>
      <c r="C13" t="s">
        <v>58</v>
      </c>
      <c r="D13" s="12">
        <v>3145.69</v>
      </c>
      <c r="E13" s="12">
        <v>8108.84</v>
      </c>
      <c r="F13" s="46">
        <v>0.61206660000000002</v>
      </c>
      <c r="G13" s="12">
        <v>5407.61</v>
      </c>
      <c r="H13" s="12">
        <v>10864.17</v>
      </c>
      <c r="I13" s="12">
        <v>102918.38</v>
      </c>
      <c r="J13" s="18">
        <v>64</v>
      </c>
    </row>
    <row r="14" spans="1:10" x14ac:dyDescent="0.25">
      <c r="A14">
        <v>43596</v>
      </c>
      <c r="B14" t="s">
        <v>148</v>
      </c>
      <c r="C14" t="s">
        <v>59</v>
      </c>
      <c r="D14" s="12">
        <v>3965.69</v>
      </c>
      <c r="E14" s="12">
        <v>8121.78</v>
      </c>
      <c r="F14" s="46">
        <v>0.5117216</v>
      </c>
      <c r="G14" s="12">
        <v>6734.64</v>
      </c>
      <c r="H14" s="12">
        <v>11164.24</v>
      </c>
      <c r="I14" s="12">
        <v>72920.45</v>
      </c>
      <c r="J14" s="18">
        <v>25</v>
      </c>
    </row>
    <row r="15" spans="1:10" x14ac:dyDescent="0.25">
      <c r="A15">
        <v>43604</v>
      </c>
      <c r="B15" t="s">
        <v>149</v>
      </c>
      <c r="C15" t="s">
        <v>60</v>
      </c>
      <c r="D15" s="12">
        <v>4233.92</v>
      </c>
      <c r="E15" s="12">
        <v>8525.85</v>
      </c>
      <c r="F15" s="46">
        <v>0.50340200000000002</v>
      </c>
      <c r="G15" s="12">
        <v>8334.9</v>
      </c>
      <c r="H15" s="12">
        <v>12223.46</v>
      </c>
      <c r="I15" s="12">
        <v>38963.83</v>
      </c>
      <c r="J15" s="18">
        <v>32</v>
      </c>
    </row>
    <row r="16" spans="1:10" x14ac:dyDescent="0.25">
      <c r="A16">
        <v>43612</v>
      </c>
      <c r="B16" t="s">
        <v>150</v>
      </c>
      <c r="C16" t="s">
        <v>55</v>
      </c>
      <c r="D16" s="12">
        <v>6786.41</v>
      </c>
      <c r="E16" s="12">
        <v>8144.59</v>
      </c>
      <c r="F16" s="46">
        <v>0.1667585</v>
      </c>
      <c r="G16" s="12">
        <v>12951.07</v>
      </c>
      <c r="H16" s="12">
        <v>14152.76</v>
      </c>
      <c r="I16" s="12">
        <v>608479.68999999994</v>
      </c>
      <c r="J16" s="18">
        <v>163</v>
      </c>
    </row>
    <row r="17" spans="1:10" x14ac:dyDescent="0.25">
      <c r="A17">
        <v>43620</v>
      </c>
      <c r="B17" t="s">
        <v>151</v>
      </c>
      <c r="C17" t="s">
        <v>64</v>
      </c>
      <c r="D17" s="12">
        <v>7384.19</v>
      </c>
      <c r="E17" s="12">
        <v>8101.88</v>
      </c>
      <c r="F17" s="46">
        <v>0.1000002</v>
      </c>
      <c r="G17" s="12">
        <v>16087.73</v>
      </c>
      <c r="H17" s="12">
        <v>17255.43</v>
      </c>
      <c r="I17" s="12">
        <v>231295.79</v>
      </c>
      <c r="J17" s="18">
        <v>39</v>
      </c>
    </row>
    <row r="18" spans="1:10" x14ac:dyDescent="0.25">
      <c r="A18">
        <v>43638</v>
      </c>
      <c r="B18" t="s">
        <v>152</v>
      </c>
      <c r="C18" t="s">
        <v>70</v>
      </c>
      <c r="D18" s="12">
        <v>5737.45</v>
      </c>
      <c r="E18" s="12">
        <v>8074.63</v>
      </c>
      <c r="F18" s="46">
        <v>0.28944730000000002</v>
      </c>
      <c r="G18" s="12">
        <v>10451.76</v>
      </c>
      <c r="H18" s="12">
        <v>12664.1</v>
      </c>
      <c r="I18" s="12">
        <v>79716.960000000006</v>
      </c>
      <c r="J18" s="18">
        <v>21</v>
      </c>
    </row>
    <row r="19" spans="1:10" x14ac:dyDescent="0.25">
      <c r="A19">
        <v>43646</v>
      </c>
      <c r="B19" t="s">
        <v>153</v>
      </c>
      <c r="C19" t="s">
        <v>55</v>
      </c>
      <c r="D19" s="12">
        <v>9947.66</v>
      </c>
      <c r="E19" s="12">
        <v>8104.65</v>
      </c>
      <c r="F19" s="46">
        <v>0.1000006</v>
      </c>
      <c r="G19" s="12">
        <v>13980.63</v>
      </c>
      <c r="H19" s="12">
        <v>14728.89</v>
      </c>
      <c r="I19" s="12">
        <v>255506.9</v>
      </c>
      <c r="J19" s="18">
        <v>62</v>
      </c>
    </row>
    <row r="20" spans="1:10" x14ac:dyDescent="0.25">
      <c r="A20">
        <v>43653</v>
      </c>
      <c r="B20" t="s">
        <v>154</v>
      </c>
      <c r="C20" t="s">
        <v>55</v>
      </c>
      <c r="D20" s="12">
        <v>5911.62</v>
      </c>
      <c r="E20" s="12">
        <v>8319.27</v>
      </c>
      <c r="F20" s="46">
        <v>0.28940640000000001</v>
      </c>
      <c r="G20" s="12">
        <v>15941.48</v>
      </c>
      <c r="H20" s="12">
        <v>17076.98</v>
      </c>
      <c r="I20" s="12">
        <v>120133.09</v>
      </c>
      <c r="J20" s="18">
        <v>26</v>
      </c>
    </row>
    <row r="21" spans="1:10" x14ac:dyDescent="0.25">
      <c r="A21">
        <v>43661</v>
      </c>
      <c r="B21" t="s">
        <v>155</v>
      </c>
      <c r="C21" t="s">
        <v>66</v>
      </c>
      <c r="D21" s="12">
        <v>5527.78</v>
      </c>
      <c r="E21" s="12">
        <v>8108.61</v>
      </c>
      <c r="F21" s="46">
        <v>0.31828269999999997</v>
      </c>
      <c r="G21" s="12">
        <v>9675.34</v>
      </c>
      <c r="H21" s="12">
        <v>13145.99</v>
      </c>
      <c r="I21" s="12">
        <v>522194.85</v>
      </c>
      <c r="J21" s="18">
        <v>145</v>
      </c>
    </row>
    <row r="22" spans="1:10" x14ac:dyDescent="0.25">
      <c r="A22">
        <v>43679</v>
      </c>
      <c r="B22" t="s">
        <v>156</v>
      </c>
      <c r="C22" t="s">
        <v>74</v>
      </c>
      <c r="D22" s="12">
        <v>3375.14</v>
      </c>
      <c r="E22" s="12">
        <v>8122.73</v>
      </c>
      <c r="F22" s="46">
        <v>0.5844821</v>
      </c>
      <c r="G22" s="12">
        <v>7561.22</v>
      </c>
      <c r="H22" s="12">
        <v>11962.64</v>
      </c>
      <c r="I22" s="12">
        <v>73393.81</v>
      </c>
      <c r="J22" s="18">
        <v>26</v>
      </c>
    </row>
    <row r="23" spans="1:10" x14ac:dyDescent="0.25">
      <c r="A23">
        <v>43687</v>
      </c>
      <c r="B23" t="s">
        <v>157</v>
      </c>
      <c r="C23" t="s">
        <v>75</v>
      </c>
      <c r="D23" s="12">
        <v>2709.28</v>
      </c>
      <c r="E23" s="12">
        <v>8461.9</v>
      </c>
      <c r="F23" s="46">
        <v>0.67982600000000004</v>
      </c>
      <c r="G23" s="12">
        <v>3812.01</v>
      </c>
      <c r="H23" s="12">
        <v>10570.34</v>
      </c>
      <c r="I23" s="12">
        <v>86948.88</v>
      </c>
      <c r="J23" s="18">
        <v>0</v>
      </c>
    </row>
    <row r="24" spans="1:10" x14ac:dyDescent="0.25">
      <c r="A24">
        <v>43695</v>
      </c>
      <c r="B24" t="s">
        <v>158</v>
      </c>
      <c r="C24" t="s">
        <v>78</v>
      </c>
      <c r="D24" s="12">
        <v>2846.58</v>
      </c>
      <c r="E24" s="12">
        <v>8127.76</v>
      </c>
      <c r="F24" s="46">
        <v>0.64977070000000003</v>
      </c>
      <c r="G24" s="12">
        <v>4349.3900000000003</v>
      </c>
      <c r="H24" s="12">
        <v>10111.959999999999</v>
      </c>
      <c r="I24" s="12">
        <v>109776.19</v>
      </c>
      <c r="J24" s="18">
        <v>16</v>
      </c>
    </row>
    <row r="25" spans="1:10" x14ac:dyDescent="0.25">
      <c r="A25">
        <v>43703</v>
      </c>
      <c r="B25" t="s">
        <v>159</v>
      </c>
      <c r="C25" t="s">
        <v>51</v>
      </c>
      <c r="D25" s="12">
        <v>1208.45</v>
      </c>
      <c r="E25" s="12">
        <v>8371.81</v>
      </c>
      <c r="F25" s="46">
        <v>0.85565250000000004</v>
      </c>
      <c r="G25" s="12">
        <v>2081.92</v>
      </c>
      <c r="H25" s="12">
        <v>11808.95</v>
      </c>
      <c r="I25" s="12">
        <v>57896.31</v>
      </c>
      <c r="J25" s="18">
        <v>40</v>
      </c>
    </row>
    <row r="26" spans="1:10" x14ac:dyDescent="0.25">
      <c r="A26">
        <v>43711</v>
      </c>
      <c r="B26" t="s">
        <v>160</v>
      </c>
      <c r="C26" t="s">
        <v>39</v>
      </c>
      <c r="D26" s="12">
        <v>1280.6199999999999</v>
      </c>
      <c r="E26" s="12">
        <v>8188.17</v>
      </c>
      <c r="F26" s="46">
        <v>0.84360120000000005</v>
      </c>
      <c r="G26" s="12">
        <v>3712.77</v>
      </c>
      <c r="H26" s="12">
        <v>11686.27</v>
      </c>
      <c r="I26" s="12">
        <v>1548277.45</v>
      </c>
      <c r="J26" s="18">
        <v>189</v>
      </c>
    </row>
    <row r="27" spans="1:10" x14ac:dyDescent="0.25">
      <c r="A27">
        <v>43729</v>
      </c>
      <c r="B27" t="s">
        <v>161</v>
      </c>
      <c r="C27" t="s">
        <v>82</v>
      </c>
      <c r="D27" s="12">
        <v>4282.93</v>
      </c>
      <c r="E27" s="12">
        <v>8151.42</v>
      </c>
      <c r="F27" s="46">
        <v>0.47457870000000002</v>
      </c>
      <c r="G27" s="12">
        <v>7100.98</v>
      </c>
      <c r="H27" s="12">
        <v>10851.51</v>
      </c>
      <c r="I27" s="12">
        <v>59069.41</v>
      </c>
      <c r="J27" s="18">
        <v>37</v>
      </c>
    </row>
    <row r="28" spans="1:10" x14ac:dyDescent="0.25">
      <c r="A28">
        <v>43737</v>
      </c>
      <c r="B28" t="s">
        <v>162</v>
      </c>
      <c r="C28" t="s">
        <v>72</v>
      </c>
      <c r="D28" s="12">
        <v>7976.62</v>
      </c>
      <c r="E28" s="12">
        <v>8134.85</v>
      </c>
      <c r="F28" s="46">
        <v>0.1000006</v>
      </c>
      <c r="G28" s="12">
        <v>12123.02</v>
      </c>
      <c r="H28" s="12">
        <v>13152.88</v>
      </c>
      <c r="I28" s="12">
        <v>737366.96</v>
      </c>
      <c r="J28" s="18">
        <v>316</v>
      </c>
    </row>
    <row r="29" spans="1:10" x14ac:dyDescent="0.25">
      <c r="A29">
        <v>43745</v>
      </c>
      <c r="B29" t="s">
        <v>163</v>
      </c>
      <c r="C29" t="s">
        <v>35</v>
      </c>
      <c r="D29" s="12">
        <v>3273.53</v>
      </c>
      <c r="E29" s="12">
        <v>8102.53</v>
      </c>
      <c r="F29" s="46">
        <v>0.59598669999999998</v>
      </c>
      <c r="G29" s="12">
        <v>4485.95</v>
      </c>
      <c r="H29" s="12">
        <v>8927.0400000000009</v>
      </c>
      <c r="I29" s="12">
        <v>177337.12</v>
      </c>
      <c r="J29" s="18">
        <v>17</v>
      </c>
    </row>
    <row r="30" spans="1:10" x14ac:dyDescent="0.25">
      <c r="A30">
        <v>43752</v>
      </c>
      <c r="B30" t="s">
        <v>164</v>
      </c>
      <c r="C30" t="s">
        <v>86</v>
      </c>
      <c r="D30" s="12">
        <v>4630.67</v>
      </c>
      <c r="E30" s="12">
        <v>8096.65</v>
      </c>
      <c r="F30" s="46">
        <v>0.42807580000000001</v>
      </c>
      <c r="G30" s="12">
        <v>7688.97</v>
      </c>
      <c r="H30" s="12">
        <v>10418.25</v>
      </c>
      <c r="I30" s="12">
        <v>6237404.4500000002</v>
      </c>
      <c r="J30" s="18">
        <v>853</v>
      </c>
    </row>
    <row r="31" spans="1:10" x14ac:dyDescent="0.25">
      <c r="A31">
        <v>43760</v>
      </c>
      <c r="B31" t="s">
        <v>165</v>
      </c>
      <c r="C31" t="s">
        <v>87</v>
      </c>
      <c r="D31" s="12">
        <v>3245.89</v>
      </c>
      <c r="E31" s="12">
        <v>8096.69</v>
      </c>
      <c r="F31" s="46">
        <v>0.599109</v>
      </c>
      <c r="G31" s="12">
        <v>7077.87</v>
      </c>
      <c r="H31" s="12">
        <v>12927.77</v>
      </c>
      <c r="I31" s="12">
        <v>73843.45</v>
      </c>
      <c r="J31" s="18">
        <v>24</v>
      </c>
    </row>
    <row r="32" spans="1:10" x14ac:dyDescent="0.25">
      <c r="A32">
        <v>43778</v>
      </c>
      <c r="B32" t="s">
        <v>166</v>
      </c>
      <c r="C32" t="s">
        <v>89</v>
      </c>
      <c r="D32" s="12">
        <v>2465.69</v>
      </c>
      <c r="E32" s="12">
        <v>8159.41</v>
      </c>
      <c r="F32" s="46">
        <v>0.69781029999999999</v>
      </c>
      <c r="G32" s="12">
        <v>3369.61</v>
      </c>
      <c r="H32" s="12">
        <v>11195.68</v>
      </c>
      <c r="I32" s="12">
        <v>107848.15</v>
      </c>
      <c r="J32" s="18">
        <v>13</v>
      </c>
    </row>
    <row r="33" spans="1:10" x14ac:dyDescent="0.25">
      <c r="A33">
        <v>43786</v>
      </c>
      <c r="B33" t="s">
        <v>167</v>
      </c>
      <c r="C33" t="s">
        <v>55</v>
      </c>
      <c r="D33" s="12">
        <v>2562.6</v>
      </c>
      <c r="E33" s="12">
        <v>8099.37</v>
      </c>
      <c r="F33" s="46">
        <v>0.68360500000000002</v>
      </c>
      <c r="G33" s="12">
        <v>6041.87</v>
      </c>
      <c r="H33" s="12">
        <v>11874.82</v>
      </c>
      <c r="I33" s="12">
        <v>3549598.16</v>
      </c>
      <c r="J33" s="18">
        <v>1013</v>
      </c>
    </row>
    <row r="34" spans="1:10" x14ac:dyDescent="0.25">
      <c r="A34">
        <v>43794</v>
      </c>
      <c r="B34" t="s">
        <v>168</v>
      </c>
      <c r="C34" t="s">
        <v>55</v>
      </c>
      <c r="D34" s="12">
        <v>6719.45</v>
      </c>
      <c r="E34" s="12">
        <v>8176.65</v>
      </c>
      <c r="F34" s="46">
        <v>0.17821480000000001</v>
      </c>
      <c r="G34" s="12">
        <v>12930.26</v>
      </c>
      <c r="H34" s="12">
        <v>14233.61</v>
      </c>
      <c r="I34" s="12">
        <v>758938.07</v>
      </c>
      <c r="J34" s="18">
        <v>241</v>
      </c>
    </row>
    <row r="35" spans="1:10" x14ac:dyDescent="0.25">
      <c r="A35">
        <v>43802</v>
      </c>
      <c r="B35" t="s">
        <v>891</v>
      </c>
      <c r="C35" t="s">
        <v>64</v>
      </c>
      <c r="D35" s="12">
        <v>5617.66</v>
      </c>
      <c r="E35" s="12">
        <v>8091</v>
      </c>
      <c r="F35" s="46">
        <v>0.30569030000000003</v>
      </c>
      <c r="G35" s="12">
        <v>7377.8</v>
      </c>
      <c r="H35" s="12">
        <v>9340.67</v>
      </c>
      <c r="I35" s="12">
        <v>0</v>
      </c>
      <c r="J35" s="18">
        <v>755</v>
      </c>
    </row>
    <row r="36" spans="1:10" x14ac:dyDescent="0.25">
      <c r="A36">
        <v>43810</v>
      </c>
      <c r="B36" t="s">
        <v>169</v>
      </c>
      <c r="C36" t="s">
        <v>49</v>
      </c>
      <c r="D36" s="12">
        <v>2791.39</v>
      </c>
      <c r="E36" s="12">
        <v>8144.2</v>
      </c>
      <c r="F36" s="46">
        <v>0.65725420000000001</v>
      </c>
      <c r="G36" s="12">
        <v>4154.82</v>
      </c>
      <c r="H36" s="12">
        <v>10693.76</v>
      </c>
      <c r="I36" s="12">
        <v>161312.4</v>
      </c>
      <c r="J36" s="18">
        <v>16</v>
      </c>
    </row>
    <row r="37" spans="1:10" x14ac:dyDescent="0.25">
      <c r="A37">
        <v>43828</v>
      </c>
      <c r="B37" t="s">
        <v>170</v>
      </c>
      <c r="C37" t="s">
        <v>96</v>
      </c>
      <c r="D37" s="12">
        <v>2065.4</v>
      </c>
      <c r="E37" s="12">
        <v>8124.82</v>
      </c>
      <c r="F37" s="46">
        <v>0.74579130000000005</v>
      </c>
      <c r="G37" s="12">
        <v>3695.88</v>
      </c>
      <c r="H37" s="12">
        <v>10382.02</v>
      </c>
      <c r="I37" s="12">
        <v>42950.65</v>
      </c>
      <c r="J37" s="18">
        <v>10</v>
      </c>
    </row>
    <row r="38" spans="1:10" x14ac:dyDescent="0.25">
      <c r="A38">
        <v>43836</v>
      </c>
      <c r="B38" t="s">
        <v>171</v>
      </c>
      <c r="C38" t="s">
        <v>36</v>
      </c>
      <c r="D38" s="12">
        <v>5427.21</v>
      </c>
      <c r="E38" s="12">
        <v>8218.1299999999992</v>
      </c>
      <c r="F38" s="46">
        <v>0.3396052</v>
      </c>
      <c r="G38" s="12">
        <v>9726.6200000000008</v>
      </c>
      <c r="H38" s="12">
        <v>13257.89</v>
      </c>
      <c r="I38" s="12">
        <v>197090.65</v>
      </c>
      <c r="J38" s="18">
        <v>101</v>
      </c>
    </row>
    <row r="39" spans="1:10" x14ac:dyDescent="0.25">
      <c r="A39">
        <v>43844</v>
      </c>
      <c r="B39" t="s">
        <v>172</v>
      </c>
      <c r="C39" t="s">
        <v>72</v>
      </c>
      <c r="D39" s="12">
        <v>2297.59</v>
      </c>
      <c r="E39" s="12">
        <v>8136.72</v>
      </c>
      <c r="F39" s="46">
        <v>0.71762700000000001</v>
      </c>
      <c r="G39" s="12">
        <v>3393.24</v>
      </c>
      <c r="H39" s="12">
        <v>8151.15</v>
      </c>
      <c r="I39" s="12">
        <v>2959282.35</v>
      </c>
      <c r="J39" s="18">
        <v>397</v>
      </c>
    </row>
    <row r="40" spans="1:10" x14ac:dyDescent="0.25">
      <c r="A40">
        <v>43851</v>
      </c>
      <c r="B40" t="s">
        <v>173</v>
      </c>
      <c r="C40" t="s">
        <v>86</v>
      </c>
      <c r="D40" s="12">
        <v>6182.53</v>
      </c>
      <c r="E40" s="12">
        <v>8253.65</v>
      </c>
      <c r="F40" s="46">
        <v>0.25093379999999998</v>
      </c>
      <c r="G40" s="12">
        <v>12516</v>
      </c>
      <c r="H40" s="12">
        <v>14793.58</v>
      </c>
      <c r="I40" s="12">
        <v>114577.22</v>
      </c>
      <c r="J40" s="18">
        <v>26</v>
      </c>
    </row>
    <row r="41" spans="1:10" x14ac:dyDescent="0.25">
      <c r="A41">
        <v>43869</v>
      </c>
      <c r="B41" t="s">
        <v>174</v>
      </c>
      <c r="C41" t="s">
        <v>52</v>
      </c>
      <c r="D41" s="12">
        <v>2706.19</v>
      </c>
      <c r="E41" s="12">
        <v>8123.81</v>
      </c>
      <c r="F41" s="46">
        <v>0.66688170000000002</v>
      </c>
      <c r="G41" s="12">
        <v>4544.46</v>
      </c>
      <c r="H41" s="12">
        <v>10592.69</v>
      </c>
      <c r="I41" s="12">
        <v>130670.03</v>
      </c>
      <c r="J41" s="18">
        <v>82</v>
      </c>
    </row>
    <row r="42" spans="1:10" x14ac:dyDescent="0.25">
      <c r="A42">
        <v>43877</v>
      </c>
      <c r="B42" t="s">
        <v>175</v>
      </c>
      <c r="C42" t="s">
        <v>65</v>
      </c>
      <c r="D42" s="12">
        <v>4726.53</v>
      </c>
      <c r="E42" s="12">
        <v>8139.02</v>
      </c>
      <c r="F42" s="46">
        <v>0.41927530000000002</v>
      </c>
      <c r="G42" s="12">
        <v>9134.2999999999993</v>
      </c>
      <c r="H42" s="12">
        <v>12203.41</v>
      </c>
      <c r="I42" s="12">
        <v>539824.82999999996</v>
      </c>
      <c r="J42" s="18">
        <v>226</v>
      </c>
    </row>
    <row r="43" spans="1:10" x14ac:dyDescent="0.25">
      <c r="A43">
        <v>43885</v>
      </c>
      <c r="B43" t="s">
        <v>176</v>
      </c>
      <c r="C43" t="s">
        <v>38</v>
      </c>
      <c r="D43" s="12">
        <v>6329.68</v>
      </c>
      <c r="E43" s="12">
        <v>8750.69</v>
      </c>
      <c r="F43" s="46">
        <v>0.27666499999999999</v>
      </c>
      <c r="G43" s="12">
        <v>8547.49</v>
      </c>
      <c r="H43" s="12">
        <v>11535.11</v>
      </c>
      <c r="I43" s="12">
        <v>29830.12</v>
      </c>
      <c r="J43" s="18">
        <v>12</v>
      </c>
    </row>
    <row r="44" spans="1:10" x14ac:dyDescent="0.25">
      <c r="A44">
        <v>43893</v>
      </c>
      <c r="B44" t="s">
        <v>177</v>
      </c>
      <c r="C44" t="s">
        <v>89</v>
      </c>
      <c r="D44" s="12">
        <v>3998.81</v>
      </c>
      <c r="E44" s="12">
        <v>8106.85</v>
      </c>
      <c r="F44" s="46">
        <v>0.50673690000000005</v>
      </c>
      <c r="G44" s="12">
        <v>6518.33</v>
      </c>
      <c r="H44" s="12">
        <v>10101.200000000001</v>
      </c>
      <c r="I44" s="12">
        <v>17156.740000000002</v>
      </c>
      <c r="J44" s="18">
        <v>14</v>
      </c>
    </row>
    <row r="45" spans="1:10" x14ac:dyDescent="0.25">
      <c r="A45">
        <v>43901</v>
      </c>
      <c r="B45" t="s">
        <v>178</v>
      </c>
      <c r="C45" t="s">
        <v>55</v>
      </c>
      <c r="D45" s="12">
        <v>1276.95</v>
      </c>
      <c r="E45" s="12">
        <v>8204.83</v>
      </c>
      <c r="F45" s="46">
        <v>0.84436610000000001</v>
      </c>
      <c r="G45" s="12">
        <v>5009.5</v>
      </c>
      <c r="H45" s="12">
        <v>16926.66</v>
      </c>
      <c r="I45" s="12">
        <v>489942.83</v>
      </c>
      <c r="J45" s="18">
        <v>76</v>
      </c>
    </row>
    <row r="46" spans="1:10" x14ac:dyDescent="0.25">
      <c r="A46">
        <v>43919</v>
      </c>
      <c r="B46" t="s">
        <v>179</v>
      </c>
      <c r="C46" t="s">
        <v>56</v>
      </c>
      <c r="D46" s="12">
        <v>1842.97</v>
      </c>
      <c r="E46" s="12">
        <v>8172.77</v>
      </c>
      <c r="F46" s="46">
        <v>0.77449869999999998</v>
      </c>
      <c r="G46" s="12">
        <v>2517.36</v>
      </c>
      <c r="H46" s="12">
        <v>10753.64</v>
      </c>
      <c r="I46" s="12">
        <v>203779.14</v>
      </c>
      <c r="J46" s="18">
        <v>59</v>
      </c>
    </row>
    <row r="47" spans="1:10" x14ac:dyDescent="0.25">
      <c r="A47">
        <v>43927</v>
      </c>
      <c r="B47" t="s">
        <v>180</v>
      </c>
      <c r="C47" t="s">
        <v>56</v>
      </c>
      <c r="D47" s="12">
        <v>3256.32</v>
      </c>
      <c r="E47" s="12">
        <v>8558.9599999999991</v>
      </c>
      <c r="F47" s="46">
        <v>0.61954260000000005</v>
      </c>
      <c r="G47" s="12">
        <v>3942.4</v>
      </c>
      <c r="H47" s="12">
        <v>9918.83</v>
      </c>
      <c r="I47" s="12">
        <v>0</v>
      </c>
      <c r="J47" s="18">
        <v>0</v>
      </c>
    </row>
    <row r="48" spans="1:10" x14ac:dyDescent="0.25">
      <c r="A48">
        <v>43935</v>
      </c>
      <c r="B48" t="s">
        <v>181</v>
      </c>
      <c r="C48" t="s">
        <v>92</v>
      </c>
      <c r="D48" s="12">
        <v>4089.09</v>
      </c>
      <c r="E48" s="12">
        <v>8105.81</v>
      </c>
      <c r="F48" s="46">
        <v>0.49553589999999997</v>
      </c>
      <c r="G48" s="12">
        <v>7178.43</v>
      </c>
      <c r="H48" s="12">
        <v>11839.15</v>
      </c>
      <c r="I48" s="12">
        <v>48504.12</v>
      </c>
      <c r="J48" s="18">
        <v>14</v>
      </c>
    </row>
    <row r="49" spans="1:10" x14ac:dyDescent="0.25">
      <c r="A49">
        <v>43943</v>
      </c>
      <c r="B49" t="s">
        <v>182</v>
      </c>
      <c r="C49" t="s">
        <v>41</v>
      </c>
      <c r="D49" s="12">
        <v>3056.2</v>
      </c>
      <c r="E49" s="12">
        <v>8145.98</v>
      </c>
      <c r="F49" s="46">
        <v>0.62482110000000002</v>
      </c>
      <c r="G49" s="12">
        <v>5790.96</v>
      </c>
      <c r="H49" s="12">
        <v>10438.99</v>
      </c>
      <c r="I49" s="12">
        <v>574943.47</v>
      </c>
      <c r="J49" s="18">
        <v>62</v>
      </c>
    </row>
    <row r="50" spans="1:10" x14ac:dyDescent="0.25">
      <c r="A50">
        <v>43950</v>
      </c>
      <c r="B50" t="s">
        <v>183</v>
      </c>
      <c r="C50" t="s">
        <v>55</v>
      </c>
      <c r="D50" s="12">
        <v>2803.35</v>
      </c>
      <c r="E50" s="12">
        <v>8173.65</v>
      </c>
      <c r="F50" s="46">
        <v>0.65702590000000005</v>
      </c>
      <c r="G50" s="12">
        <v>5302.97</v>
      </c>
      <c r="H50" s="12">
        <v>9093.2800000000007</v>
      </c>
      <c r="I50" s="12">
        <v>1750584.66</v>
      </c>
      <c r="J50" s="18">
        <v>162</v>
      </c>
    </row>
    <row r="51" spans="1:10" x14ac:dyDescent="0.25">
      <c r="A51">
        <v>43968</v>
      </c>
      <c r="B51" t="s">
        <v>184</v>
      </c>
      <c r="C51" t="s">
        <v>57</v>
      </c>
      <c r="D51" s="12">
        <v>4017.49</v>
      </c>
      <c r="E51" s="12">
        <v>8211.44</v>
      </c>
      <c r="F51" s="46">
        <v>0.5107448</v>
      </c>
      <c r="G51" s="12">
        <v>6510.9</v>
      </c>
      <c r="H51" s="12">
        <v>10825.16</v>
      </c>
      <c r="I51" s="12">
        <v>380241.04</v>
      </c>
      <c r="J51" s="18">
        <v>127</v>
      </c>
    </row>
    <row r="52" spans="1:10" x14ac:dyDescent="0.25">
      <c r="A52">
        <v>43976</v>
      </c>
      <c r="B52" t="s">
        <v>185</v>
      </c>
      <c r="C52" t="s">
        <v>55</v>
      </c>
      <c r="D52" s="12">
        <v>8238.4500000000007</v>
      </c>
      <c r="E52" s="12">
        <v>8109.09</v>
      </c>
      <c r="F52" s="46">
        <v>0.10000009999999999</v>
      </c>
      <c r="G52" s="12">
        <v>15653.09</v>
      </c>
      <c r="H52" s="12">
        <v>16694.419999999998</v>
      </c>
      <c r="I52" s="12">
        <v>88910.75</v>
      </c>
      <c r="J52" s="18">
        <v>36</v>
      </c>
    </row>
    <row r="53" spans="1:10" x14ac:dyDescent="0.25">
      <c r="A53">
        <v>43984</v>
      </c>
      <c r="B53" t="s">
        <v>186</v>
      </c>
      <c r="C53" t="s">
        <v>46</v>
      </c>
      <c r="D53" s="12">
        <v>4574.88</v>
      </c>
      <c r="E53" s="12">
        <v>8199.67</v>
      </c>
      <c r="F53" s="46">
        <v>0.4420654</v>
      </c>
      <c r="G53" s="12">
        <v>6223.3</v>
      </c>
      <c r="H53" s="12">
        <v>10046.14</v>
      </c>
      <c r="I53" s="12">
        <v>170943.26</v>
      </c>
      <c r="J53" s="18">
        <v>141</v>
      </c>
    </row>
    <row r="54" spans="1:10" x14ac:dyDescent="0.25">
      <c r="A54">
        <v>43992</v>
      </c>
      <c r="B54" t="s">
        <v>187</v>
      </c>
      <c r="C54" t="s">
        <v>109</v>
      </c>
      <c r="D54" s="12">
        <v>2160.98</v>
      </c>
      <c r="E54" s="12">
        <v>8115.61</v>
      </c>
      <c r="F54" s="46">
        <v>0.73372550000000003</v>
      </c>
      <c r="G54" s="12">
        <v>4299.49</v>
      </c>
      <c r="H54" s="12">
        <v>9747.59</v>
      </c>
      <c r="I54" s="12">
        <v>136133.91</v>
      </c>
      <c r="J54" s="18">
        <v>27</v>
      </c>
    </row>
    <row r="55" spans="1:10" x14ac:dyDescent="0.25">
      <c r="A55">
        <v>44008</v>
      </c>
      <c r="B55" t="s">
        <v>188</v>
      </c>
      <c r="C55" t="s">
        <v>81</v>
      </c>
      <c r="D55" s="12">
        <v>4094.5</v>
      </c>
      <c r="E55" s="12">
        <v>8113.36</v>
      </c>
      <c r="F55" s="46">
        <v>0.49533860000000002</v>
      </c>
      <c r="G55" s="12">
        <v>7809.05</v>
      </c>
      <c r="H55" s="12">
        <v>12118.97</v>
      </c>
      <c r="I55" s="12">
        <v>320510.5</v>
      </c>
      <c r="J55" s="18">
        <v>105</v>
      </c>
    </row>
    <row r="56" spans="1:10" x14ac:dyDescent="0.25">
      <c r="A56">
        <v>44016</v>
      </c>
      <c r="B56" t="s">
        <v>189</v>
      </c>
      <c r="C56" t="s">
        <v>91</v>
      </c>
      <c r="D56" s="12">
        <v>4223.2700000000004</v>
      </c>
      <c r="E56" s="12">
        <v>8127.05</v>
      </c>
      <c r="F56" s="46">
        <v>0.48034399999999999</v>
      </c>
      <c r="G56" s="12">
        <v>7627.43</v>
      </c>
      <c r="H56" s="12">
        <v>11263.68</v>
      </c>
      <c r="I56" s="12">
        <v>205875.77</v>
      </c>
      <c r="J56" s="18">
        <v>96</v>
      </c>
    </row>
    <row r="57" spans="1:10" x14ac:dyDescent="0.25">
      <c r="A57">
        <v>44024</v>
      </c>
      <c r="B57" t="s">
        <v>190</v>
      </c>
      <c r="C57" t="s">
        <v>75</v>
      </c>
      <c r="D57" s="12">
        <v>2534.59</v>
      </c>
      <c r="E57" s="12">
        <v>8133.83</v>
      </c>
      <c r="F57" s="46">
        <v>0.68838909999999998</v>
      </c>
      <c r="G57" s="12">
        <v>3359.25</v>
      </c>
      <c r="H57" s="12">
        <v>10132.65</v>
      </c>
      <c r="I57" s="12">
        <v>158663.04999999999</v>
      </c>
      <c r="J57" s="18">
        <v>36</v>
      </c>
    </row>
    <row r="58" spans="1:10" x14ac:dyDescent="0.25">
      <c r="A58">
        <v>44032</v>
      </c>
      <c r="B58" t="s">
        <v>191</v>
      </c>
      <c r="C58" t="s">
        <v>110</v>
      </c>
      <c r="D58" s="12">
        <v>2885.42</v>
      </c>
      <c r="E58" s="12">
        <v>8103.32</v>
      </c>
      <c r="F58" s="46">
        <v>0.64392130000000003</v>
      </c>
      <c r="G58" s="12">
        <v>3557.78</v>
      </c>
      <c r="H58" s="12">
        <v>9215.11</v>
      </c>
      <c r="I58" s="12">
        <v>6681.61</v>
      </c>
      <c r="J58" s="18">
        <v>6</v>
      </c>
    </row>
    <row r="59" spans="1:10" x14ac:dyDescent="0.25">
      <c r="A59">
        <v>44040</v>
      </c>
      <c r="B59" t="s">
        <v>192</v>
      </c>
      <c r="C59" t="s">
        <v>55</v>
      </c>
      <c r="D59" s="12">
        <v>2113.7199999999998</v>
      </c>
      <c r="E59" s="12">
        <v>8089.55</v>
      </c>
      <c r="F59" s="46">
        <v>0.73870979999999997</v>
      </c>
      <c r="G59" s="12">
        <v>4926.6499999999996</v>
      </c>
      <c r="H59" s="12">
        <v>10070.09</v>
      </c>
      <c r="I59" s="12">
        <v>335447.64</v>
      </c>
      <c r="J59" s="18">
        <v>341</v>
      </c>
    </row>
    <row r="60" spans="1:10" x14ac:dyDescent="0.25">
      <c r="A60">
        <v>44057</v>
      </c>
      <c r="B60" t="s">
        <v>193</v>
      </c>
      <c r="C60" t="s">
        <v>49</v>
      </c>
      <c r="D60" s="12">
        <v>3648.17</v>
      </c>
      <c r="E60" s="12">
        <v>8085.39</v>
      </c>
      <c r="F60" s="46">
        <v>0.54879480000000003</v>
      </c>
      <c r="G60" s="12">
        <v>6791.84</v>
      </c>
      <c r="H60" s="12">
        <v>12005.38</v>
      </c>
      <c r="I60" s="12">
        <v>199686.6</v>
      </c>
      <c r="J60" s="18">
        <v>71</v>
      </c>
    </row>
    <row r="61" spans="1:10" x14ac:dyDescent="0.25">
      <c r="A61">
        <v>44065</v>
      </c>
      <c r="B61" t="s">
        <v>194</v>
      </c>
      <c r="C61" t="s">
        <v>69</v>
      </c>
      <c r="D61" s="12">
        <v>1875.98</v>
      </c>
      <c r="E61" s="12">
        <v>8142.01</v>
      </c>
      <c r="F61" s="46">
        <v>0.76959250000000001</v>
      </c>
      <c r="G61" s="12">
        <v>3576.09</v>
      </c>
      <c r="H61" s="12">
        <v>12714.28</v>
      </c>
      <c r="I61" s="12">
        <v>198130.29</v>
      </c>
      <c r="J61" s="18">
        <v>39</v>
      </c>
    </row>
    <row r="62" spans="1:10" x14ac:dyDescent="0.25">
      <c r="A62">
        <v>44073</v>
      </c>
      <c r="B62" t="s">
        <v>195</v>
      </c>
      <c r="C62" t="s">
        <v>64</v>
      </c>
      <c r="D62" s="12">
        <v>10714.33</v>
      </c>
      <c r="E62" s="12">
        <v>8282.5300000000007</v>
      </c>
      <c r="F62" s="46">
        <v>0.1</v>
      </c>
      <c r="G62" s="12">
        <v>14897.17</v>
      </c>
      <c r="H62" s="12">
        <v>15815.39</v>
      </c>
      <c r="I62" s="12">
        <v>67143.679999999993</v>
      </c>
      <c r="J62" s="18">
        <v>16</v>
      </c>
    </row>
    <row r="63" spans="1:10" x14ac:dyDescent="0.25">
      <c r="A63">
        <v>44081</v>
      </c>
      <c r="B63" t="s">
        <v>196</v>
      </c>
      <c r="C63" t="s">
        <v>86</v>
      </c>
      <c r="D63" s="12">
        <v>3264.52</v>
      </c>
      <c r="E63" s="12">
        <v>8136.43</v>
      </c>
      <c r="F63" s="46">
        <v>0.59877740000000002</v>
      </c>
      <c r="G63" s="12">
        <v>6887.96</v>
      </c>
      <c r="H63" s="12">
        <v>11335.91</v>
      </c>
      <c r="I63" s="12">
        <v>721291.97</v>
      </c>
      <c r="J63" s="18">
        <v>210</v>
      </c>
    </row>
    <row r="64" spans="1:10" x14ac:dyDescent="0.25">
      <c r="A64">
        <v>44099</v>
      </c>
      <c r="B64" t="s">
        <v>197</v>
      </c>
      <c r="C64" t="s">
        <v>43</v>
      </c>
      <c r="D64" s="12">
        <v>4181.97</v>
      </c>
      <c r="E64" s="12">
        <v>8199.39</v>
      </c>
      <c r="F64" s="46">
        <v>0.4899657</v>
      </c>
      <c r="G64" s="12">
        <v>5717.76</v>
      </c>
      <c r="H64" s="12">
        <v>9265.91</v>
      </c>
      <c r="I64" s="12">
        <v>70785.13</v>
      </c>
      <c r="J64" s="18">
        <v>40</v>
      </c>
    </row>
    <row r="65" spans="1:10" x14ac:dyDescent="0.25">
      <c r="A65">
        <v>44107</v>
      </c>
      <c r="B65" t="s">
        <v>198</v>
      </c>
      <c r="C65" t="s">
        <v>104</v>
      </c>
      <c r="D65" s="12">
        <v>2129.52</v>
      </c>
      <c r="E65" s="12">
        <v>8103.41</v>
      </c>
      <c r="F65" s="46">
        <v>0.7372069</v>
      </c>
      <c r="G65" s="12">
        <v>2429.6</v>
      </c>
      <c r="H65" s="12">
        <v>10086.9</v>
      </c>
      <c r="I65" s="12">
        <v>595413.86</v>
      </c>
      <c r="J65" s="18">
        <v>256</v>
      </c>
    </row>
    <row r="66" spans="1:10" x14ac:dyDescent="0.25">
      <c r="A66">
        <v>44115</v>
      </c>
      <c r="B66" t="s">
        <v>199</v>
      </c>
      <c r="C66" t="s">
        <v>112</v>
      </c>
      <c r="D66" s="12">
        <v>3730.6</v>
      </c>
      <c r="E66" s="12">
        <v>8103.06</v>
      </c>
      <c r="F66" s="46">
        <v>0.53960600000000003</v>
      </c>
      <c r="G66" s="12">
        <v>8069.48</v>
      </c>
      <c r="H66" s="12">
        <v>12823.32</v>
      </c>
      <c r="I66" s="12">
        <v>81689.27</v>
      </c>
      <c r="J66" s="18">
        <v>45</v>
      </c>
    </row>
    <row r="67" spans="1:10" x14ac:dyDescent="0.25">
      <c r="A67">
        <v>44123</v>
      </c>
      <c r="B67" t="s">
        <v>200</v>
      </c>
      <c r="C67" t="s">
        <v>71</v>
      </c>
      <c r="D67" s="12">
        <v>3114.93</v>
      </c>
      <c r="E67" s="12">
        <v>8120.12</v>
      </c>
      <c r="F67" s="46">
        <v>0.61639359999999999</v>
      </c>
      <c r="G67" s="12">
        <v>5838.38</v>
      </c>
      <c r="H67" s="12">
        <v>11706.23</v>
      </c>
      <c r="I67" s="12">
        <v>147599.32999999999</v>
      </c>
      <c r="J67" s="18">
        <v>22</v>
      </c>
    </row>
    <row r="68" spans="1:10" x14ac:dyDescent="0.25">
      <c r="A68">
        <v>44131</v>
      </c>
      <c r="B68" t="s">
        <v>201</v>
      </c>
      <c r="C68" t="s">
        <v>105</v>
      </c>
      <c r="D68" s="12">
        <v>8055.94</v>
      </c>
      <c r="E68" s="12">
        <v>8235.6299999999992</v>
      </c>
      <c r="F68" s="46">
        <v>0.1</v>
      </c>
      <c r="G68" s="12">
        <v>12654.88</v>
      </c>
      <c r="H68" s="12">
        <v>14202.7</v>
      </c>
      <c r="I68" s="12">
        <v>33446.07</v>
      </c>
      <c r="J68" s="18">
        <v>6</v>
      </c>
    </row>
    <row r="69" spans="1:10" x14ac:dyDescent="0.25">
      <c r="A69">
        <v>44149</v>
      </c>
      <c r="B69" t="s">
        <v>202</v>
      </c>
      <c r="C69" t="s">
        <v>84</v>
      </c>
      <c r="D69" s="12">
        <v>2238.5300000000002</v>
      </c>
      <c r="E69" s="12">
        <v>8181.35</v>
      </c>
      <c r="F69" s="46">
        <v>0.72638619999999998</v>
      </c>
      <c r="G69" s="12">
        <v>3410.95</v>
      </c>
      <c r="H69" s="12">
        <v>11580.86</v>
      </c>
      <c r="I69" s="12">
        <v>59318.01</v>
      </c>
      <c r="J69" s="18">
        <v>65</v>
      </c>
    </row>
    <row r="70" spans="1:10" x14ac:dyDescent="0.25">
      <c r="A70">
        <v>44156</v>
      </c>
      <c r="B70" t="s">
        <v>203</v>
      </c>
      <c r="C70" t="s">
        <v>114</v>
      </c>
      <c r="D70" s="12">
        <v>3254.72</v>
      </c>
      <c r="E70" s="12">
        <v>8100.51</v>
      </c>
      <c r="F70" s="46">
        <v>0.59820799999999996</v>
      </c>
      <c r="G70" s="12">
        <v>4198.32</v>
      </c>
      <c r="H70" s="12">
        <v>10299.459999999999</v>
      </c>
      <c r="I70" s="12">
        <v>4787.8</v>
      </c>
      <c r="J70" s="18">
        <v>10</v>
      </c>
    </row>
    <row r="71" spans="1:10" x14ac:dyDescent="0.25">
      <c r="A71">
        <v>44164</v>
      </c>
      <c r="B71" t="s">
        <v>204</v>
      </c>
      <c r="C71" t="s">
        <v>50</v>
      </c>
      <c r="D71" s="12">
        <v>3975.15</v>
      </c>
      <c r="E71" s="12">
        <v>8368.31</v>
      </c>
      <c r="F71" s="46">
        <v>0.52497579999999999</v>
      </c>
      <c r="G71" s="12">
        <v>11283.97</v>
      </c>
      <c r="H71" s="12">
        <v>16123.56</v>
      </c>
      <c r="I71" s="12">
        <v>226280.48</v>
      </c>
      <c r="J71" s="18">
        <v>142</v>
      </c>
    </row>
    <row r="72" spans="1:10" x14ac:dyDescent="0.25">
      <c r="A72">
        <v>44172</v>
      </c>
      <c r="B72" t="s">
        <v>205</v>
      </c>
      <c r="C72" t="s">
        <v>34</v>
      </c>
      <c r="D72" s="12">
        <v>2562.65</v>
      </c>
      <c r="E72" s="12">
        <v>8097.29</v>
      </c>
      <c r="F72" s="46">
        <v>0.68351759999999995</v>
      </c>
      <c r="G72" s="12">
        <v>5272.79</v>
      </c>
      <c r="H72" s="12">
        <v>11851.95</v>
      </c>
      <c r="I72" s="12">
        <v>105697.36</v>
      </c>
      <c r="J72" s="18">
        <v>44</v>
      </c>
    </row>
    <row r="73" spans="1:10" x14ac:dyDescent="0.25">
      <c r="A73">
        <v>44180</v>
      </c>
      <c r="B73" t="s">
        <v>206</v>
      </c>
      <c r="C73" t="s">
        <v>72</v>
      </c>
      <c r="D73" s="12">
        <v>4971.1899999999996</v>
      </c>
      <c r="E73" s="12">
        <v>8349.73</v>
      </c>
      <c r="F73" s="46">
        <v>0.40462870000000001</v>
      </c>
      <c r="G73" s="12">
        <v>11783.41</v>
      </c>
      <c r="H73" s="12">
        <v>14186.83</v>
      </c>
      <c r="I73" s="12">
        <v>740704.01</v>
      </c>
      <c r="J73" s="18">
        <v>280</v>
      </c>
    </row>
    <row r="74" spans="1:10" x14ac:dyDescent="0.25">
      <c r="A74">
        <v>44198</v>
      </c>
      <c r="B74" t="s">
        <v>207</v>
      </c>
      <c r="C74" t="s">
        <v>55</v>
      </c>
      <c r="D74" s="12">
        <v>7954.26</v>
      </c>
      <c r="E74" s="12">
        <v>8218.58</v>
      </c>
      <c r="F74" s="46">
        <v>0.1000002</v>
      </c>
      <c r="G74" s="12">
        <v>13288.97</v>
      </c>
      <c r="H74" s="12">
        <v>15885.21</v>
      </c>
      <c r="I74" s="12">
        <v>225094.43</v>
      </c>
      <c r="J74" s="18">
        <v>93</v>
      </c>
    </row>
    <row r="75" spans="1:10" x14ac:dyDescent="0.25">
      <c r="A75">
        <v>44206</v>
      </c>
      <c r="B75" t="s">
        <v>208</v>
      </c>
      <c r="C75" t="s">
        <v>40</v>
      </c>
      <c r="D75" s="12">
        <v>3710.34</v>
      </c>
      <c r="E75" s="12">
        <v>8209.0300000000007</v>
      </c>
      <c r="F75" s="46">
        <v>0.54801719999999998</v>
      </c>
      <c r="G75" s="12">
        <v>7354.54</v>
      </c>
      <c r="H75" s="12">
        <v>11684.36</v>
      </c>
      <c r="I75" s="12">
        <v>521685.07</v>
      </c>
      <c r="J75" s="18">
        <v>149</v>
      </c>
    </row>
    <row r="76" spans="1:10" x14ac:dyDescent="0.25">
      <c r="A76">
        <v>44214</v>
      </c>
      <c r="B76" t="s">
        <v>209</v>
      </c>
      <c r="C76" t="s">
        <v>81</v>
      </c>
      <c r="D76" s="12">
        <v>5980.66</v>
      </c>
      <c r="E76" s="12">
        <v>8124.8</v>
      </c>
      <c r="F76" s="46">
        <v>0.26390059999999999</v>
      </c>
      <c r="G76" s="12">
        <v>8186.62</v>
      </c>
      <c r="H76" s="12">
        <v>11118.49</v>
      </c>
      <c r="I76" s="12">
        <v>655634.56999999995</v>
      </c>
      <c r="J76" s="18">
        <v>143</v>
      </c>
    </row>
    <row r="77" spans="1:10" x14ac:dyDescent="0.25">
      <c r="A77">
        <v>44222</v>
      </c>
      <c r="B77" t="s">
        <v>210</v>
      </c>
      <c r="C77" t="s">
        <v>38</v>
      </c>
      <c r="D77" s="12">
        <v>1589.52</v>
      </c>
      <c r="E77" s="12">
        <v>8221.7000000000007</v>
      </c>
      <c r="F77" s="46">
        <v>0.80666769999999999</v>
      </c>
      <c r="G77" s="12">
        <v>2312.8200000000002</v>
      </c>
      <c r="H77" s="12">
        <v>9920.26</v>
      </c>
      <c r="I77" s="12">
        <v>321080.53999999998</v>
      </c>
      <c r="J77" s="18">
        <v>86</v>
      </c>
    </row>
    <row r="78" spans="1:10" x14ac:dyDescent="0.25">
      <c r="A78">
        <v>44230</v>
      </c>
      <c r="B78" t="s">
        <v>211</v>
      </c>
      <c r="C78" t="s">
        <v>86</v>
      </c>
      <c r="D78" s="12">
        <v>2167.25</v>
      </c>
      <c r="E78" s="12">
        <v>10095.34</v>
      </c>
      <c r="F78" s="46">
        <v>0.78532170000000001</v>
      </c>
      <c r="G78" s="12">
        <v>5113.41</v>
      </c>
      <c r="H78" s="12">
        <v>11989.9</v>
      </c>
      <c r="I78" s="12">
        <v>173140.25</v>
      </c>
      <c r="J78" s="18">
        <v>16</v>
      </c>
    </row>
    <row r="79" spans="1:10" x14ac:dyDescent="0.25">
      <c r="A79">
        <v>44248</v>
      </c>
      <c r="B79" t="s">
        <v>212</v>
      </c>
      <c r="C79" t="s">
        <v>117</v>
      </c>
      <c r="D79" s="12">
        <v>4260.47</v>
      </c>
      <c r="E79" s="12">
        <v>8176.36</v>
      </c>
      <c r="F79" s="46">
        <v>0.47892829999999997</v>
      </c>
      <c r="G79" s="12">
        <v>7430.72</v>
      </c>
      <c r="H79" s="12">
        <v>13311.45</v>
      </c>
      <c r="I79" s="12">
        <v>238051.8</v>
      </c>
      <c r="J79" s="18">
        <v>79</v>
      </c>
    </row>
    <row r="80" spans="1:10" x14ac:dyDescent="0.25">
      <c r="A80">
        <v>44255</v>
      </c>
      <c r="B80" t="s">
        <v>213</v>
      </c>
      <c r="C80" t="s">
        <v>115</v>
      </c>
      <c r="D80" s="12">
        <v>4383.25</v>
      </c>
      <c r="E80" s="12">
        <v>8084.87</v>
      </c>
      <c r="F80" s="46">
        <v>0.45784530000000001</v>
      </c>
      <c r="G80" s="12">
        <v>7111.08</v>
      </c>
      <c r="H80" s="12">
        <v>10817.65</v>
      </c>
      <c r="I80" s="12">
        <v>88484.7</v>
      </c>
      <c r="J80" s="18">
        <v>45</v>
      </c>
    </row>
    <row r="81" spans="1:10" x14ac:dyDescent="0.25">
      <c r="A81">
        <v>44263</v>
      </c>
      <c r="B81" t="s">
        <v>214</v>
      </c>
      <c r="C81" t="s">
        <v>41</v>
      </c>
      <c r="D81" s="12">
        <v>1927.41</v>
      </c>
      <c r="E81" s="12">
        <v>8183.53</v>
      </c>
      <c r="F81" s="46">
        <v>0.76447690000000001</v>
      </c>
      <c r="G81" s="12">
        <v>2440.81</v>
      </c>
      <c r="H81" s="12">
        <v>8442.61</v>
      </c>
      <c r="I81" s="12">
        <v>2058343.86</v>
      </c>
      <c r="J81" s="18">
        <v>261</v>
      </c>
    </row>
    <row r="82" spans="1:10" x14ac:dyDescent="0.25">
      <c r="A82">
        <v>44271</v>
      </c>
      <c r="B82" t="s">
        <v>215</v>
      </c>
      <c r="C82" t="s">
        <v>86</v>
      </c>
      <c r="D82" s="12">
        <v>7243.08</v>
      </c>
      <c r="E82" s="12">
        <v>8131.02</v>
      </c>
      <c r="F82" s="46">
        <v>0.109204</v>
      </c>
      <c r="G82" s="12">
        <v>9643.9599999999991</v>
      </c>
      <c r="H82" s="12">
        <v>11690.08</v>
      </c>
      <c r="I82" s="12">
        <v>253918.03</v>
      </c>
      <c r="J82" s="18">
        <v>88</v>
      </c>
    </row>
    <row r="83" spans="1:10" x14ac:dyDescent="0.25">
      <c r="A83">
        <v>44289</v>
      </c>
      <c r="B83" t="s">
        <v>216</v>
      </c>
      <c r="C83" t="s">
        <v>86</v>
      </c>
      <c r="D83" s="12">
        <v>7678.86</v>
      </c>
      <c r="E83" s="12">
        <v>8078.39</v>
      </c>
      <c r="F83" s="46">
        <v>0.10000009999999999</v>
      </c>
      <c r="G83" s="12">
        <v>14099.09</v>
      </c>
      <c r="H83" s="12">
        <v>15141.76</v>
      </c>
      <c r="I83" s="12">
        <v>12729.43</v>
      </c>
      <c r="J83" s="18">
        <v>4</v>
      </c>
    </row>
    <row r="84" spans="1:10" x14ac:dyDescent="0.25">
      <c r="A84">
        <v>44297</v>
      </c>
      <c r="B84" t="s">
        <v>217</v>
      </c>
      <c r="C84" t="s">
        <v>90</v>
      </c>
      <c r="D84" s="12">
        <v>2206.08</v>
      </c>
      <c r="E84" s="12">
        <v>8204.7099999999991</v>
      </c>
      <c r="F84" s="46">
        <v>0.73112029999999995</v>
      </c>
      <c r="G84" s="12">
        <v>4134.51</v>
      </c>
      <c r="H84" s="12">
        <v>9401.59</v>
      </c>
      <c r="I84" s="12">
        <v>517745.41</v>
      </c>
      <c r="J84" s="18">
        <v>229</v>
      </c>
    </row>
    <row r="85" spans="1:10" x14ac:dyDescent="0.25">
      <c r="A85">
        <v>44305</v>
      </c>
      <c r="B85" t="s">
        <v>218</v>
      </c>
      <c r="C85" t="s">
        <v>55</v>
      </c>
      <c r="D85" s="12">
        <v>1726.02</v>
      </c>
      <c r="E85" s="12">
        <v>8153.64</v>
      </c>
      <c r="F85" s="46">
        <v>0.78831289999999998</v>
      </c>
      <c r="G85" s="12">
        <v>4103.92</v>
      </c>
      <c r="H85" s="12">
        <v>9981.130000000001</v>
      </c>
      <c r="I85" s="12">
        <v>799214.55</v>
      </c>
      <c r="J85" s="18">
        <v>181</v>
      </c>
    </row>
    <row r="86" spans="1:10" x14ac:dyDescent="0.25">
      <c r="A86">
        <v>44313</v>
      </c>
      <c r="B86" t="s">
        <v>219</v>
      </c>
      <c r="C86" t="s">
        <v>86</v>
      </c>
      <c r="D86" s="12">
        <v>7818.19</v>
      </c>
      <c r="E86" s="12">
        <v>8104.72</v>
      </c>
      <c r="F86" s="46">
        <v>0.1</v>
      </c>
      <c r="G86" s="12">
        <v>14999.64</v>
      </c>
      <c r="H86" s="12">
        <v>16321.18</v>
      </c>
      <c r="I86" s="12">
        <v>40615.160000000003</v>
      </c>
      <c r="J86" s="18">
        <v>7</v>
      </c>
    </row>
    <row r="87" spans="1:10" x14ac:dyDescent="0.25">
      <c r="A87">
        <v>44321</v>
      </c>
      <c r="B87" t="s">
        <v>220</v>
      </c>
      <c r="C87" t="s">
        <v>60</v>
      </c>
      <c r="D87" s="12">
        <v>5281.89</v>
      </c>
      <c r="E87" s="12">
        <v>8107.04</v>
      </c>
      <c r="F87" s="46">
        <v>0.34848109999999999</v>
      </c>
      <c r="G87" s="12">
        <v>8442.82</v>
      </c>
      <c r="H87" s="12">
        <v>11677.04</v>
      </c>
      <c r="I87" s="12">
        <v>72708.47</v>
      </c>
      <c r="J87" s="18">
        <v>113</v>
      </c>
    </row>
    <row r="88" spans="1:10" x14ac:dyDescent="0.25">
      <c r="A88">
        <v>44339</v>
      </c>
      <c r="B88" t="s">
        <v>221</v>
      </c>
      <c r="C88" t="s">
        <v>106</v>
      </c>
      <c r="D88" s="12">
        <v>1716.54</v>
      </c>
      <c r="E88" s="12">
        <v>8227.7099999999991</v>
      </c>
      <c r="F88" s="46">
        <v>0.79137089999999999</v>
      </c>
      <c r="G88" s="12">
        <v>2506.61</v>
      </c>
      <c r="H88" s="12">
        <v>10095.31</v>
      </c>
      <c r="I88" s="12">
        <v>312016.2</v>
      </c>
      <c r="J88" s="18">
        <v>161</v>
      </c>
    </row>
    <row r="89" spans="1:10" x14ac:dyDescent="0.25">
      <c r="A89">
        <v>44347</v>
      </c>
      <c r="B89" t="s">
        <v>222</v>
      </c>
      <c r="C89" t="s">
        <v>53</v>
      </c>
      <c r="D89" s="12">
        <v>3200.83</v>
      </c>
      <c r="E89" s="12">
        <v>8189.86</v>
      </c>
      <c r="F89" s="46">
        <v>0.60917160000000004</v>
      </c>
      <c r="G89" s="12">
        <v>5411.03</v>
      </c>
      <c r="H89" s="12">
        <v>12823.91</v>
      </c>
      <c r="I89" s="12">
        <v>53755.3</v>
      </c>
      <c r="J89" s="18">
        <v>15</v>
      </c>
    </row>
    <row r="90" spans="1:10" x14ac:dyDescent="0.25">
      <c r="A90">
        <v>44354</v>
      </c>
      <c r="B90" t="s">
        <v>223</v>
      </c>
      <c r="C90" t="s">
        <v>39</v>
      </c>
      <c r="D90" s="12">
        <v>2328.87</v>
      </c>
      <c r="E90" s="12">
        <v>8265.69</v>
      </c>
      <c r="F90" s="46">
        <v>0.71824860000000001</v>
      </c>
      <c r="G90" s="12">
        <v>4961</v>
      </c>
      <c r="H90" s="12">
        <v>12327.52</v>
      </c>
      <c r="I90" s="12">
        <v>136924.04999999999</v>
      </c>
      <c r="J90" s="18">
        <v>86</v>
      </c>
    </row>
    <row r="91" spans="1:10" x14ac:dyDescent="0.25">
      <c r="A91">
        <v>44362</v>
      </c>
      <c r="B91" t="s">
        <v>224</v>
      </c>
      <c r="C91" t="s">
        <v>44</v>
      </c>
      <c r="D91" s="12">
        <v>5326.29</v>
      </c>
      <c r="E91" s="12">
        <v>8120.84</v>
      </c>
      <c r="F91" s="46">
        <v>0.3441208</v>
      </c>
      <c r="G91" s="12">
        <v>12415.33</v>
      </c>
      <c r="H91" s="12">
        <v>14739.01</v>
      </c>
      <c r="I91" s="12">
        <v>83118.429999999993</v>
      </c>
      <c r="J91" s="18">
        <v>50</v>
      </c>
    </row>
    <row r="92" spans="1:10" x14ac:dyDescent="0.25">
      <c r="A92">
        <v>44370</v>
      </c>
      <c r="B92" t="s">
        <v>225</v>
      </c>
      <c r="C92" t="s">
        <v>55</v>
      </c>
      <c r="D92" s="12">
        <v>9310.65</v>
      </c>
      <c r="E92" s="12">
        <v>8179.39</v>
      </c>
      <c r="F92" s="46">
        <v>0.10000009999999999</v>
      </c>
      <c r="G92" s="12">
        <v>17854.18</v>
      </c>
      <c r="H92" s="12">
        <v>18223.22</v>
      </c>
      <c r="I92" s="12">
        <v>497635.44</v>
      </c>
      <c r="J92" s="18">
        <v>87</v>
      </c>
    </row>
    <row r="93" spans="1:10" x14ac:dyDescent="0.25">
      <c r="A93">
        <v>44388</v>
      </c>
      <c r="B93" t="s">
        <v>119</v>
      </c>
      <c r="C93" t="s">
        <v>66</v>
      </c>
      <c r="D93" s="12">
        <v>6730.65</v>
      </c>
      <c r="E93" s="12">
        <v>8110.44</v>
      </c>
      <c r="F93" s="46">
        <v>0.1701252</v>
      </c>
      <c r="G93" s="12">
        <v>10720.28</v>
      </c>
      <c r="H93" s="12">
        <v>12852.05</v>
      </c>
      <c r="I93" s="12">
        <v>472967.57</v>
      </c>
      <c r="J93" s="18">
        <v>108</v>
      </c>
    </row>
    <row r="94" spans="1:10" x14ac:dyDescent="0.25">
      <c r="A94">
        <v>44396</v>
      </c>
      <c r="B94" t="s">
        <v>226</v>
      </c>
      <c r="C94" t="s">
        <v>72</v>
      </c>
      <c r="D94" s="12">
        <v>5174.6899999999996</v>
      </c>
      <c r="E94" s="12">
        <v>8142.13</v>
      </c>
      <c r="F94" s="46">
        <v>0.36445499999999997</v>
      </c>
      <c r="G94" s="12">
        <v>7783.73</v>
      </c>
      <c r="H94" s="12">
        <v>10690.15</v>
      </c>
      <c r="I94" s="12">
        <v>361290.81</v>
      </c>
      <c r="J94" s="18">
        <v>228</v>
      </c>
    </row>
    <row r="95" spans="1:10" x14ac:dyDescent="0.25">
      <c r="A95">
        <v>44404</v>
      </c>
      <c r="B95" t="s">
        <v>227</v>
      </c>
      <c r="C95" t="s">
        <v>104</v>
      </c>
      <c r="D95" s="12">
        <v>2489.35</v>
      </c>
      <c r="E95" s="12">
        <v>8142.37</v>
      </c>
      <c r="F95" s="46">
        <v>0.69427209999999995</v>
      </c>
      <c r="G95" s="12">
        <v>4624.3999999999996</v>
      </c>
      <c r="H95" s="12">
        <v>9387.31</v>
      </c>
      <c r="I95" s="12">
        <v>1182547.73</v>
      </c>
      <c r="J95" s="18">
        <v>342</v>
      </c>
    </row>
    <row r="96" spans="1:10" x14ac:dyDescent="0.25">
      <c r="A96">
        <v>44412</v>
      </c>
      <c r="B96" t="s">
        <v>228</v>
      </c>
      <c r="C96" t="s">
        <v>86</v>
      </c>
      <c r="D96" s="12">
        <v>2523.63</v>
      </c>
      <c r="E96" s="12">
        <v>8089.06</v>
      </c>
      <c r="F96" s="46">
        <v>0.68801939999999995</v>
      </c>
      <c r="G96" s="12">
        <v>3424.77</v>
      </c>
      <c r="H96" s="12">
        <v>9085.69</v>
      </c>
      <c r="I96" s="12">
        <v>709868.23</v>
      </c>
      <c r="J96" s="18">
        <v>146</v>
      </c>
    </row>
    <row r="97" spans="1:10" x14ac:dyDescent="0.25">
      <c r="A97">
        <v>44420</v>
      </c>
      <c r="B97" t="s">
        <v>229</v>
      </c>
      <c r="C97" t="s">
        <v>83</v>
      </c>
      <c r="D97" s="12">
        <v>4036.83</v>
      </c>
      <c r="E97" s="12">
        <v>8153.67</v>
      </c>
      <c r="F97" s="46">
        <v>0.50490639999999998</v>
      </c>
      <c r="G97" s="12">
        <v>6647.58</v>
      </c>
      <c r="H97" s="12">
        <v>10854.6</v>
      </c>
      <c r="I97" s="12">
        <v>126436.94</v>
      </c>
      <c r="J97" s="18">
        <v>49</v>
      </c>
    </row>
    <row r="98" spans="1:10" x14ac:dyDescent="0.25">
      <c r="A98">
        <v>44438</v>
      </c>
      <c r="B98" t="s">
        <v>230</v>
      </c>
      <c r="C98" t="s">
        <v>113</v>
      </c>
      <c r="D98" s="12">
        <v>5155.7700000000004</v>
      </c>
      <c r="E98" s="12">
        <v>8101.9</v>
      </c>
      <c r="F98" s="46">
        <v>0.36363450000000003</v>
      </c>
      <c r="G98" s="12">
        <v>7664.26</v>
      </c>
      <c r="H98" s="12">
        <v>11005.94</v>
      </c>
      <c r="I98" s="12">
        <v>98958.32</v>
      </c>
      <c r="J98" s="18">
        <v>31</v>
      </c>
    </row>
    <row r="99" spans="1:10" x14ac:dyDescent="0.25">
      <c r="A99">
        <v>44446</v>
      </c>
      <c r="B99" t="s">
        <v>231</v>
      </c>
      <c r="C99" t="s">
        <v>37</v>
      </c>
      <c r="D99" s="12">
        <v>2156.94</v>
      </c>
      <c r="E99" s="12">
        <v>8420.44</v>
      </c>
      <c r="F99" s="46">
        <v>0.74384470000000003</v>
      </c>
      <c r="G99" s="12">
        <v>3732.13</v>
      </c>
      <c r="H99" s="12">
        <v>14150.76</v>
      </c>
      <c r="I99" s="12">
        <v>21634.03</v>
      </c>
      <c r="J99" s="18">
        <v>1</v>
      </c>
    </row>
    <row r="100" spans="1:10" x14ac:dyDescent="0.25">
      <c r="A100">
        <v>44453</v>
      </c>
      <c r="B100" t="s">
        <v>232</v>
      </c>
      <c r="C100" t="s">
        <v>112</v>
      </c>
      <c r="D100" s="12">
        <v>3117.13</v>
      </c>
      <c r="E100" s="12">
        <v>8152.22</v>
      </c>
      <c r="F100" s="46">
        <v>0.61763420000000002</v>
      </c>
      <c r="G100" s="12">
        <v>6464.65</v>
      </c>
      <c r="H100" s="12">
        <v>11878.12</v>
      </c>
      <c r="I100" s="12">
        <v>828668.39</v>
      </c>
      <c r="J100" s="18">
        <v>260</v>
      </c>
    </row>
    <row r="101" spans="1:10" x14ac:dyDescent="0.25">
      <c r="A101">
        <v>44461</v>
      </c>
      <c r="B101" t="s">
        <v>233</v>
      </c>
      <c r="C101" t="s">
        <v>68</v>
      </c>
      <c r="D101" s="12">
        <v>1054.3699999999999</v>
      </c>
      <c r="E101" s="12">
        <v>11688.02</v>
      </c>
      <c r="F101" s="46">
        <v>0.90979049999999995</v>
      </c>
      <c r="G101" s="12">
        <v>4279.91</v>
      </c>
      <c r="H101" s="12">
        <v>18290.740000000002</v>
      </c>
      <c r="I101" s="12">
        <v>32355.77</v>
      </c>
      <c r="J101" s="18">
        <v>7</v>
      </c>
    </row>
    <row r="102" spans="1:10" x14ac:dyDescent="0.25">
      <c r="A102">
        <v>44479</v>
      </c>
      <c r="B102" t="s">
        <v>234</v>
      </c>
      <c r="C102" t="s">
        <v>98</v>
      </c>
      <c r="D102" s="12">
        <v>2750.08</v>
      </c>
      <c r="E102" s="12">
        <v>8204.41</v>
      </c>
      <c r="F102" s="46">
        <v>0.66480470000000003</v>
      </c>
      <c r="G102" s="12">
        <v>4285.2700000000004</v>
      </c>
      <c r="H102" s="12">
        <v>12868.21</v>
      </c>
      <c r="I102" s="12">
        <v>111666.38</v>
      </c>
      <c r="J102" s="18">
        <v>33</v>
      </c>
    </row>
    <row r="103" spans="1:10" x14ac:dyDescent="0.25">
      <c r="A103">
        <v>44487</v>
      </c>
      <c r="B103" t="s">
        <v>235</v>
      </c>
      <c r="C103" t="s">
        <v>89</v>
      </c>
      <c r="D103" s="12">
        <v>4071.02</v>
      </c>
      <c r="E103" s="12">
        <v>8124.49</v>
      </c>
      <c r="F103" s="46">
        <v>0.49891990000000003</v>
      </c>
      <c r="G103" s="12">
        <v>6819.59</v>
      </c>
      <c r="H103" s="12">
        <v>10751.54</v>
      </c>
      <c r="I103" s="12">
        <v>43615.88</v>
      </c>
      <c r="J103" s="18">
        <v>45</v>
      </c>
    </row>
    <row r="104" spans="1:10" x14ac:dyDescent="0.25">
      <c r="A104">
        <v>44495</v>
      </c>
      <c r="B104" t="s">
        <v>236</v>
      </c>
      <c r="C104" t="s">
        <v>69</v>
      </c>
      <c r="D104" s="12">
        <v>2338.2399999999998</v>
      </c>
      <c r="E104" s="12">
        <v>8074.17</v>
      </c>
      <c r="F104" s="46">
        <v>0.71040490000000001</v>
      </c>
      <c r="G104" s="12">
        <v>3783.85</v>
      </c>
      <c r="H104" s="12">
        <v>10341.959999999999</v>
      </c>
      <c r="I104" s="12">
        <v>0</v>
      </c>
      <c r="J104" s="18">
        <v>0</v>
      </c>
    </row>
    <row r="105" spans="1:10" x14ac:dyDescent="0.25">
      <c r="A105">
        <v>44503</v>
      </c>
      <c r="B105" t="s">
        <v>237</v>
      </c>
      <c r="C105" t="s">
        <v>39</v>
      </c>
      <c r="D105" s="12">
        <v>5421.09</v>
      </c>
      <c r="E105" s="12">
        <v>8224.56</v>
      </c>
      <c r="F105" s="46">
        <v>0.34086569999999999</v>
      </c>
      <c r="G105" s="12">
        <v>8546.16</v>
      </c>
      <c r="H105" s="12">
        <v>11693.07</v>
      </c>
      <c r="I105" s="12">
        <v>130689.24</v>
      </c>
      <c r="J105" s="18">
        <v>37</v>
      </c>
    </row>
    <row r="106" spans="1:10" x14ac:dyDescent="0.25">
      <c r="A106">
        <v>44511</v>
      </c>
      <c r="B106" t="s">
        <v>238</v>
      </c>
      <c r="C106" t="s">
        <v>86</v>
      </c>
      <c r="D106" s="12">
        <v>2050.08</v>
      </c>
      <c r="E106" s="12">
        <v>8185.55</v>
      </c>
      <c r="F106" s="46">
        <v>0.74954889999999996</v>
      </c>
      <c r="G106" s="12">
        <v>2854.53</v>
      </c>
      <c r="H106" s="12">
        <v>9823.2900000000009</v>
      </c>
      <c r="I106" s="12">
        <v>109527.83</v>
      </c>
      <c r="J106" s="18">
        <v>15</v>
      </c>
    </row>
    <row r="107" spans="1:10" x14ac:dyDescent="0.25">
      <c r="A107">
        <v>44529</v>
      </c>
      <c r="B107" t="s">
        <v>239</v>
      </c>
      <c r="C107" t="s">
        <v>55</v>
      </c>
      <c r="D107" s="12">
        <v>6201.63</v>
      </c>
      <c r="E107" s="12">
        <v>8126.49</v>
      </c>
      <c r="F107" s="46">
        <v>0.2368624</v>
      </c>
      <c r="G107" s="12">
        <v>14038.08</v>
      </c>
      <c r="H107" s="12">
        <v>15972.76</v>
      </c>
      <c r="I107" s="12">
        <v>317978.7</v>
      </c>
      <c r="J107" s="18">
        <v>142</v>
      </c>
    </row>
    <row r="108" spans="1:10" x14ac:dyDescent="0.25">
      <c r="A108">
        <v>44537</v>
      </c>
      <c r="B108" t="s">
        <v>240</v>
      </c>
      <c r="C108" t="s">
        <v>41</v>
      </c>
      <c r="D108" s="12">
        <v>6569.44</v>
      </c>
      <c r="E108" s="12">
        <v>8119.79</v>
      </c>
      <c r="F108" s="46">
        <v>0.19093470000000001</v>
      </c>
      <c r="G108" s="12">
        <v>8635.57</v>
      </c>
      <c r="H108" s="12">
        <v>10533.89</v>
      </c>
      <c r="I108" s="12">
        <v>515085.81</v>
      </c>
      <c r="J108" s="18">
        <v>139</v>
      </c>
    </row>
    <row r="109" spans="1:10" x14ac:dyDescent="0.25">
      <c r="A109">
        <v>44545</v>
      </c>
      <c r="B109" t="s">
        <v>241</v>
      </c>
      <c r="C109" t="s">
        <v>55</v>
      </c>
      <c r="D109" s="12">
        <v>8380.83</v>
      </c>
      <c r="E109" s="12">
        <v>8137.19</v>
      </c>
      <c r="F109" s="46">
        <v>0.10000009999999999</v>
      </c>
      <c r="G109" s="12">
        <v>12376.98</v>
      </c>
      <c r="H109" s="12">
        <v>13185.55</v>
      </c>
      <c r="I109" s="12">
        <v>271494.7</v>
      </c>
      <c r="J109" s="18">
        <v>93</v>
      </c>
    </row>
    <row r="110" spans="1:10" x14ac:dyDescent="0.25">
      <c r="A110">
        <v>44552</v>
      </c>
      <c r="B110" t="s">
        <v>242</v>
      </c>
      <c r="C110" t="s">
        <v>36</v>
      </c>
      <c r="D110" s="12">
        <v>4035.01</v>
      </c>
      <c r="E110" s="12">
        <v>8132.66</v>
      </c>
      <c r="F110" s="46">
        <v>0.5038511</v>
      </c>
      <c r="G110" s="12">
        <v>6749.96</v>
      </c>
      <c r="H110" s="12">
        <v>12241.54</v>
      </c>
      <c r="I110" s="12">
        <v>220039.33</v>
      </c>
      <c r="J110" s="18">
        <v>59</v>
      </c>
    </row>
    <row r="111" spans="1:10" x14ac:dyDescent="0.25">
      <c r="A111">
        <v>44560</v>
      </c>
      <c r="B111" t="s">
        <v>243</v>
      </c>
      <c r="C111" t="s">
        <v>59</v>
      </c>
      <c r="D111" s="12">
        <v>3260.81</v>
      </c>
      <c r="E111" s="12">
        <v>8138.06</v>
      </c>
      <c r="F111" s="46">
        <v>0.5993136</v>
      </c>
      <c r="G111" s="12">
        <v>5219.29</v>
      </c>
      <c r="H111" s="12">
        <v>10438.31</v>
      </c>
      <c r="I111" s="12">
        <v>259032.55</v>
      </c>
      <c r="J111" s="18">
        <v>55</v>
      </c>
    </row>
    <row r="112" spans="1:10" x14ac:dyDescent="0.25">
      <c r="A112">
        <v>44578</v>
      </c>
      <c r="B112" t="s">
        <v>244</v>
      </c>
      <c r="C112" t="s">
        <v>86</v>
      </c>
      <c r="D112" s="12">
        <v>5782.9</v>
      </c>
      <c r="E112" s="12">
        <v>8162.95</v>
      </c>
      <c r="F112" s="46">
        <v>0.29156739999999998</v>
      </c>
      <c r="G112" s="12">
        <v>10818.87</v>
      </c>
      <c r="H112" s="12">
        <v>14320.27</v>
      </c>
      <c r="I112" s="12">
        <v>117923.44</v>
      </c>
      <c r="J112" s="18">
        <v>35</v>
      </c>
    </row>
    <row r="113" spans="1:10" x14ac:dyDescent="0.25">
      <c r="A113">
        <v>44586</v>
      </c>
      <c r="B113" t="s">
        <v>245</v>
      </c>
      <c r="C113" t="s">
        <v>72</v>
      </c>
      <c r="D113" s="12">
        <v>5899.95</v>
      </c>
      <c r="E113" s="12">
        <v>8078.52</v>
      </c>
      <c r="F113" s="46">
        <v>0.26967439999999998</v>
      </c>
      <c r="G113" s="12">
        <v>11719.03</v>
      </c>
      <c r="H113" s="12">
        <v>14482.99</v>
      </c>
      <c r="I113" s="12">
        <v>66195.16</v>
      </c>
      <c r="J113" s="18">
        <v>21</v>
      </c>
    </row>
    <row r="114" spans="1:10" x14ac:dyDescent="0.25">
      <c r="A114">
        <v>44594</v>
      </c>
      <c r="B114" t="s">
        <v>246</v>
      </c>
      <c r="C114" t="s">
        <v>41</v>
      </c>
      <c r="D114" s="12">
        <v>7355.41</v>
      </c>
      <c r="E114" s="12">
        <v>8837.2099999999991</v>
      </c>
      <c r="F114" s="46">
        <v>0.1676774</v>
      </c>
      <c r="G114" s="12">
        <v>17067.68</v>
      </c>
      <c r="H114" s="12">
        <v>20223.02</v>
      </c>
      <c r="I114" s="12">
        <v>1317.76</v>
      </c>
      <c r="J114" s="18">
        <v>6</v>
      </c>
    </row>
    <row r="115" spans="1:10" x14ac:dyDescent="0.25">
      <c r="A115">
        <v>44602</v>
      </c>
      <c r="B115" t="s">
        <v>247</v>
      </c>
      <c r="C115" t="s">
        <v>44</v>
      </c>
      <c r="D115" s="12">
        <v>4411.45</v>
      </c>
      <c r="E115" s="12">
        <v>8212.8799999999992</v>
      </c>
      <c r="F115" s="46">
        <v>0.462862</v>
      </c>
      <c r="G115" s="12">
        <v>8472.82</v>
      </c>
      <c r="H115" s="12">
        <v>12599.24</v>
      </c>
      <c r="I115" s="12">
        <v>261536.46</v>
      </c>
      <c r="J115" s="18">
        <v>121</v>
      </c>
    </row>
    <row r="116" spans="1:10" x14ac:dyDescent="0.25">
      <c r="A116">
        <v>44610</v>
      </c>
      <c r="B116" t="s">
        <v>248</v>
      </c>
      <c r="C116" t="s">
        <v>85</v>
      </c>
      <c r="D116" s="12">
        <v>4118.29</v>
      </c>
      <c r="E116" s="12">
        <v>8125.51</v>
      </c>
      <c r="F116" s="46">
        <v>0.49316539999999998</v>
      </c>
      <c r="G116" s="12">
        <v>6644.22</v>
      </c>
      <c r="H116" s="12">
        <v>10672.6</v>
      </c>
      <c r="I116" s="12">
        <v>68049.919999999998</v>
      </c>
      <c r="J116" s="18">
        <v>20</v>
      </c>
    </row>
    <row r="117" spans="1:10" x14ac:dyDescent="0.25">
      <c r="A117">
        <v>44628</v>
      </c>
      <c r="B117" t="s">
        <v>249</v>
      </c>
      <c r="C117" t="s">
        <v>108</v>
      </c>
      <c r="D117" s="12">
        <v>1419.42</v>
      </c>
      <c r="E117" s="12">
        <v>8130.61</v>
      </c>
      <c r="F117" s="46">
        <v>0.82542269999999995</v>
      </c>
      <c r="G117" s="12">
        <v>2858.74</v>
      </c>
      <c r="H117" s="12">
        <v>11775.37</v>
      </c>
      <c r="I117" s="12">
        <v>357341.25</v>
      </c>
      <c r="J117" s="18">
        <v>97</v>
      </c>
    </row>
    <row r="118" spans="1:10" x14ac:dyDescent="0.25">
      <c r="A118">
        <v>44636</v>
      </c>
      <c r="B118" t="s">
        <v>250</v>
      </c>
      <c r="C118" t="s">
        <v>55</v>
      </c>
      <c r="D118" s="12">
        <v>6367.64</v>
      </c>
      <c r="E118" s="12">
        <v>8180.79</v>
      </c>
      <c r="F118" s="46">
        <v>0.2216351</v>
      </c>
      <c r="G118" s="12">
        <v>9895.3799999999992</v>
      </c>
      <c r="H118" s="12">
        <v>11415.88</v>
      </c>
      <c r="I118" s="12">
        <v>1070006.42</v>
      </c>
      <c r="J118" s="18">
        <v>308</v>
      </c>
    </row>
    <row r="119" spans="1:10" x14ac:dyDescent="0.25">
      <c r="A119">
        <v>44644</v>
      </c>
      <c r="B119" t="s">
        <v>251</v>
      </c>
      <c r="C119" t="s">
        <v>63</v>
      </c>
      <c r="D119" s="12">
        <v>3033.41</v>
      </c>
      <c r="E119" s="12">
        <v>8127.1</v>
      </c>
      <c r="F119" s="46">
        <v>0.62675369999999997</v>
      </c>
      <c r="G119" s="12">
        <v>7226.08</v>
      </c>
      <c r="H119" s="12">
        <v>12566.88</v>
      </c>
      <c r="I119" s="12">
        <v>72774.259999999995</v>
      </c>
      <c r="J119" s="18">
        <v>84</v>
      </c>
    </row>
    <row r="120" spans="1:10" x14ac:dyDescent="0.25">
      <c r="A120">
        <v>44651</v>
      </c>
      <c r="B120" t="s">
        <v>252</v>
      </c>
      <c r="C120" t="s">
        <v>61</v>
      </c>
      <c r="D120" s="12">
        <v>9292.85</v>
      </c>
      <c r="E120" s="12">
        <v>8107.59</v>
      </c>
      <c r="F120" s="46">
        <v>0.10000009999999999</v>
      </c>
      <c r="G120" s="12">
        <v>14889.7</v>
      </c>
      <c r="H120" s="12">
        <v>16202.09</v>
      </c>
      <c r="I120" s="12">
        <v>55956.09</v>
      </c>
      <c r="J120" s="18">
        <v>32</v>
      </c>
    </row>
    <row r="121" spans="1:10" x14ac:dyDescent="0.25">
      <c r="A121">
        <v>44669</v>
      </c>
      <c r="B121" t="s">
        <v>253</v>
      </c>
      <c r="C121" t="s">
        <v>68</v>
      </c>
      <c r="D121" s="12">
        <v>2621.2800000000002</v>
      </c>
      <c r="E121" s="12">
        <v>8109.82</v>
      </c>
      <c r="F121" s="46">
        <v>0.67677699999999996</v>
      </c>
      <c r="G121" s="12">
        <v>2706.35</v>
      </c>
      <c r="H121" s="12">
        <v>7756.0599999999986</v>
      </c>
      <c r="I121" s="12">
        <v>9513.4699999999993</v>
      </c>
      <c r="J121" s="18">
        <v>5</v>
      </c>
    </row>
    <row r="122" spans="1:10" x14ac:dyDescent="0.25">
      <c r="A122">
        <v>44677</v>
      </c>
      <c r="B122" t="s">
        <v>254</v>
      </c>
      <c r="C122" t="s">
        <v>86</v>
      </c>
      <c r="D122" s="12">
        <v>6551.31</v>
      </c>
      <c r="E122" s="12">
        <v>8118.07</v>
      </c>
      <c r="F122" s="46">
        <v>0.19299659999999999</v>
      </c>
      <c r="G122" s="12">
        <v>11295.37</v>
      </c>
      <c r="H122" s="12">
        <v>12340.25</v>
      </c>
      <c r="I122" s="12">
        <v>378282.71</v>
      </c>
      <c r="J122" s="18">
        <v>149</v>
      </c>
    </row>
    <row r="123" spans="1:10" x14ac:dyDescent="0.25">
      <c r="A123">
        <v>44685</v>
      </c>
      <c r="B123" t="s">
        <v>255</v>
      </c>
      <c r="C123" t="s">
        <v>50</v>
      </c>
      <c r="D123" s="12">
        <v>3596.01</v>
      </c>
      <c r="E123" s="12">
        <v>8128.87</v>
      </c>
      <c r="F123" s="46">
        <v>0.55762489999999998</v>
      </c>
      <c r="G123" s="12">
        <v>5416.78</v>
      </c>
      <c r="H123" s="12">
        <v>10746.07</v>
      </c>
      <c r="I123" s="12">
        <v>136567.60999999999</v>
      </c>
      <c r="J123" s="18">
        <v>95</v>
      </c>
    </row>
    <row r="124" spans="1:10" x14ac:dyDescent="0.25">
      <c r="A124">
        <v>44693</v>
      </c>
      <c r="B124" t="s">
        <v>256</v>
      </c>
      <c r="C124" t="s">
        <v>86</v>
      </c>
      <c r="D124" s="12">
        <v>3087.43</v>
      </c>
      <c r="E124" s="12">
        <v>8096.84</v>
      </c>
      <c r="F124" s="46">
        <v>0.61868699999999999</v>
      </c>
      <c r="G124" s="12">
        <v>8886.9599999999991</v>
      </c>
      <c r="H124" s="12">
        <v>14489.54</v>
      </c>
      <c r="I124" s="12">
        <v>64081.11</v>
      </c>
      <c r="J124" s="18">
        <v>6</v>
      </c>
    </row>
    <row r="125" spans="1:10" x14ac:dyDescent="0.25">
      <c r="A125">
        <v>44701</v>
      </c>
      <c r="B125" t="s">
        <v>257</v>
      </c>
      <c r="C125" t="s">
        <v>55</v>
      </c>
      <c r="D125" s="12">
        <v>10714.22</v>
      </c>
      <c r="E125" s="12">
        <v>8061.73</v>
      </c>
      <c r="F125" s="46">
        <v>0.1</v>
      </c>
      <c r="G125" s="12">
        <v>17849.560000000001</v>
      </c>
      <c r="H125" s="12">
        <v>18216.64</v>
      </c>
      <c r="I125" s="12">
        <v>292659.17</v>
      </c>
      <c r="J125" s="18">
        <v>65</v>
      </c>
    </row>
    <row r="126" spans="1:10" x14ac:dyDescent="0.25">
      <c r="A126">
        <v>44719</v>
      </c>
      <c r="B126" t="s">
        <v>258</v>
      </c>
      <c r="C126" t="s">
        <v>86</v>
      </c>
      <c r="D126" s="12">
        <v>2794.97</v>
      </c>
      <c r="E126" s="12">
        <v>9022.6200000000008</v>
      </c>
      <c r="F126" s="46">
        <v>0.69022629999999996</v>
      </c>
      <c r="G126" s="12">
        <v>8844.1200000000008</v>
      </c>
      <c r="H126" s="12">
        <v>16194.65</v>
      </c>
      <c r="I126" s="12">
        <v>14881.93</v>
      </c>
      <c r="J126" s="18">
        <v>17</v>
      </c>
    </row>
    <row r="127" spans="1:10" x14ac:dyDescent="0.25">
      <c r="A127">
        <v>44727</v>
      </c>
      <c r="B127" t="s">
        <v>259</v>
      </c>
      <c r="C127" t="s">
        <v>121</v>
      </c>
      <c r="D127" s="12">
        <v>3793.91</v>
      </c>
      <c r="E127" s="12">
        <v>8147.05</v>
      </c>
      <c r="F127" s="46">
        <v>0.53432100000000005</v>
      </c>
      <c r="G127" s="12">
        <v>5973.94</v>
      </c>
      <c r="H127" s="12">
        <v>10785.02</v>
      </c>
      <c r="I127" s="12">
        <v>97242.57</v>
      </c>
      <c r="J127" s="18">
        <v>65</v>
      </c>
    </row>
    <row r="128" spans="1:10" x14ac:dyDescent="0.25">
      <c r="A128">
        <v>44735</v>
      </c>
      <c r="B128" t="s">
        <v>260</v>
      </c>
      <c r="C128" t="s">
        <v>56</v>
      </c>
      <c r="D128" s="12">
        <v>3515.29</v>
      </c>
      <c r="E128" s="12">
        <v>8117.64</v>
      </c>
      <c r="F128" s="46">
        <v>0.56695669999999998</v>
      </c>
      <c r="G128" s="12">
        <v>5594.17</v>
      </c>
      <c r="H128" s="12">
        <v>9688.369999999999</v>
      </c>
      <c r="I128" s="12">
        <v>64225.27</v>
      </c>
      <c r="J128" s="18">
        <v>31</v>
      </c>
    </row>
    <row r="129" spans="1:10" x14ac:dyDescent="0.25">
      <c r="A129">
        <v>44743</v>
      </c>
      <c r="B129" t="s">
        <v>261</v>
      </c>
      <c r="C129" t="s">
        <v>105</v>
      </c>
      <c r="D129" s="12">
        <v>2396.15</v>
      </c>
      <c r="E129" s="12">
        <v>8207.99</v>
      </c>
      <c r="F129" s="46">
        <v>0.70807100000000001</v>
      </c>
      <c r="G129" s="12">
        <v>6141.46</v>
      </c>
      <c r="H129" s="12">
        <v>11385.34</v>
      </c>
      <c r="I129" s="12">
        <v>445017.06</v>
      </c>
      <c r="J129" s="18">
        <v>109</v>
      </c>
    </row>
    <row r="130" spans="1:10" x14ac:dyDescent="0.25">
      <c r="A130">
        <v>44750</v>
      </c>
      <c r="B130" t="s">
        <v>262</v>
      </c>
      <c r="C130" t="s">
        <v>55</v>
      </c>
      <c r="D130" s="12">
        <v>6436.2</v>
      </c>
      <c r="E130" s="12">
        <v>8143.99</v>
      </c>
      <c r="F130" s="46">
        <v>0.20969940000000001</v>
      </c>
      <c r="G130" s="12">
        <v>17428.97</v>
      </c>
      <c r="H130" s="12">
        <v>20197.77</v>
      </c>
      <c r="I130" s="12">
        <v>731790.5</v>
      </c>
      <c r="J130" s="18">
        <v>102</v>
      </c>
    </row>
    <row r="131" spans="1:10" x14ac:dyDescent="0.25">
      <c r="A131">
        <v>44768</v>
      </c>
      <c r="B131" t="s">
        <v>263</v>
      </c>
      <c r="C131" t="s">
        <v>41</v>
      </c>
      <c r="D131" s="12">
        <v>5838.83</v>
      </c>
      <c r="E131" s="12">
        <v>8150.84</v>
      </c>
      <c r="F131" s="46">
        <v>0.28365299999999999</v>
      </c>
      <c r="G131" s="12">
        <v>10859.15</v>
      </c>
      <c r="H131" s="12">
        <v>13602.99</v>
      </c>
      <c r="I131" s="12">
        <v>71066.759999999995</v>
      </c>
      <c r="J131" s="18">
        <v>17</v>
      </c>
    </row>
    <row r="132" spans="1:10" x14ac:dyDescent="0.25">
      <c r="A132">
        <v>44776</v>
      </c>
      <c r="B132" t="s">
        <v>264</v>
      </c>
      <c r="C132" t="s">
        <v>90</v>
      </c>
      <c r="D132" s="12">
        <v>3519.57</v>
      </c>
      <c r="E132" s="12">
        <v>8091.39</v>
      </c>
      <c r="F132" s="46">
        <v>0.56502280000000005</v>
      </c>
      <c r="G132" s="12">
        <v>8277.76</v>
      </c>
      <c r="H132" s="12">
        <v>13396.5</v>
      </c>
      <c r="I132" s="12">
        <v>98864.75</v>
      </c>
      <c r="J132" s="18">
        <v>31</v>
      </c>
    </row>
    <row r="133" spans="1:10" x14ac:dyDescent="0.25">
      <c r="A133">
        <v>44784</v>
      </c>
      <c r="B133" t="s">
        <v>265</v>
      </c>
      <c r="C133" t="s">
        <v>42</v>
      </c>
      <c r="D133" s="12">
        <v>3817.46</v>
      </c>
      <c r="E133" s="12">
        <v>8129.3</v>
      </c>
      <c r="F133" s="46">
        <v>0.53040730000000003</v>
      </c>
      <c r="G133" s="12">
        <v>6420.95</v>
      </c>
      <c r="H133" s="12">
        <v>10892.69</v>
      </c>
      <c r="I133" s="12">
        <v>168166.34</v>
      </c>
      <c r="J133" s="18">
        <v>88</v>
      </c>
    </row>
    <row r="134" spans="1:10" x14ac:dyDescent="0.25">
      <c r="A134">
        <v>44792</v>
      </c>
      <c r="B134" t="s">
        <v>123</v>
      </c>
      <c r="C134" t="s">
        <v>55</v>
      </c>
      <c r="D134" s="12">
        <v>6852.15</v>
      </c>
      <c r="E134" s="12">
        <v>8153.52</v>
      </c>
      <c r="F134" s="46">
        <v>0.15960840000000001</v>
      </c>
      <c r="G134" s="12">
        <v>15677.75</v>
      </c>
      <c r="H134" s="12">
        <v>17061.22</v>
      </c>
      <c r="I134" s="12">
        <v>187625.07</v>
      </c>
      <c r="J134" s="18">
        <v>112</v>
      </c>
    </row>
    <row r="135" spans="1:10" x14ac:dyDescent="0.25">
      <c r="A135">
        <v>44800</v>
      </c>
      <c r="B135" t="s">
        <v>266</v>
      </c>
      <c r="C135" t="s">
        <v>64</v>
      </c>
      <c r="D135" s="12">
        <v>3450.3</v>
      </c>
      <c r="E135" s="12">
        <v>8164.48</v>
      </c>
      <c r="F135" s="46">
        <v>0.5774011</v>
      </c>
      <c r="G135" s="12">
        <v>5274.39</v>
      </c>
      <c r="H135" s="12">
        <v>10498.02</v>
      </c>
      <c r="I135" s="12">
        <v>3792257.95</v>
      </c>
      <c r="J135" s="18">
        <v>1150</v>
      </c>
    </row>
    <row r="136" spans="1:10" x14ac:dyDescent="0.25">
      <c r="A136">
        <v>44818</v>
      </c>
      <c r="B136" t="s">
        <v>267</v>
      </c>
      <c r="C136" t="s">
        <v>88</v>
      </c>
      <c r="D136" s="12">
        <v>1720.88</v>
      </c>
      <c r="E136" s="12">
        <v>8134.16</v>
      </c>
      <c r="F136" s="46">
        <v>0.78843790000000002</v>
      </c>
      <c r="G136" s="12">
        <v>3413.99</v>
      </c>
      <c r="H136" s="12">
        <v>11195.73</v>
      </c>
      <c r="I136" s="12">
        <v>608915.69999999995</v>
      </c>
      <c r="J136" s="18">
        <v>364</v>
      </c>
    </row>
    <row r="137" spans="1:10" x14ac:dyDescent="0.25">
      <c r="A137">
        <v>44826</v>
      </c>
      <c r="B137" t="s">
        <v>268</v>
      </c>
      <c r="C137" t="s">
        <v>76</v>
      </c>
      <c r="D137" s="12">
        <v>1215.29</v>
      </c>
      <c r="E137" s="12">
        <v>8227.52</v>
      </c>
      <c r="F137" s="46">
        <v>0.85228959999999998</v>
      </c>
      <c r="G137" s="12">
        <v>2341.27</v>
      </c>
      <c r="H137" s="12">
        <v>13009.76</v>
      </c>
      <c r="I137" s="12">
        <v>67071.72</v>
      </c>
      <c r="J137" s="18">
        <v>42</v>
      </c>
    </row>
    <row r="138" spans="1:10" x14ac:dyDescent="0.25">
      <c r="A138">
        <v>44834</v>
      </c>
      <c r="B138" t="s">
        <v>269</v>
      </c>
      <c r="C138" t="s">
        <v>36</v>
      </c>
      <c r="D138" s="12">
        <v>5735.61</v>
      </c>
      <c r="E138" s="12">
        <v>8275.76</v>
      </c>
      <c r="F138" s="46">
        <v>0.30693860000000001</v>
      </c>
      <c r="G138" s="12">
        <v>10530.27</v>
      </c>
      <c r="H138" s="12">
        <v>13339.75</v>
      </c>
      <c r="I138" s="12">
        <v>209609.02</v>
      </c>
      <c r="J138" s="18">
        <v>148</v>
      </c>
    </row>
    <row r="139" spans="1:10" x14ac:dyDescent="0.25">
      <c r="A139">
        <v>44842</v>
      </c>
      <c r="B139" t="s">
        <v>270</v>
      </c>
      <c r="C139" t="s">
        <v>55</v>
      </c>
      <c r="D139" s="12">
        <v>8817.49</v>
      </c>
      <c r="E139" s="12">
        <v>8123.23</v>
      </c>
      <c r="F139" s="46">
        <v>0.1</v>
      </c>
      <c r="G139" s="12">
        <v>13949.39</v>
      </c>
      <c r="H139" s="12">
        <v>14857.88</v>
      </c>
      <c r="I139" s="12">
        <v>403965.65</v>
      </c>
      <c r="J139" s="18">
        <v>112</v>
      </c>
    </row>
    <row r="140" spans="1:10" x14ac:dyDescent="0.25">
      <c r="A140">
        <v>44859</v>
      </c>
      <c r="B140" t="s">
        <v>271</v>
      </c>
      <c r="C140" t="s">
        <v>51</v>
      </c>
      <c r="D140" s="12">
        <v>1787.45</v>
      </c>
      <c r="E140" s="12">
        <v>8122.46</v>
      </c>
      <c r="F140" s="46">
        <v>0.7799374</v>
      </c>
      <c r="G140" s="12">
        <v>3828.2</v>
      </c>
      <c r="H140" s="12">
        <v>12915.56</v>
      </c>
      <c r="I140" s="12">
        <v>123369.60000000001</v>
      </c>
      <c r="J140" s="18">
        <v>27</v>
      </c>
    </row>
    <row r="141" spans="1:10" x14ac:dyDescent="0.25">
      <c r="A141">
        <v>44867</v>
      </c>
      <c r="B141" t="s">
        <v>272</v>
      </c>
      <c r="C141" t="s">
        <v>86</v>
      </c>
      <c r="D141" s="12">
        <v>10022.77</v>
      </c>
      <c r="E141" s="12">
        <v>8108.11</v>
      </c>
      <c r="F141" s="46">
        <v>0.1</v>
      </c>
      <c r="G141" s="12">
        <v>14722.99</v>
      </c>
      <c r="H141" s="12">
        <v>15075.84</v>
      </c>
      <c r="I141" s="12">
        <v>314680.18</v>
      </c>
      <c r="J141" s="18">
        <v>36</v>
      </c>
    </row>
    <row r="142" spans="1:10" x14ac:dyDescent="0.25">
      <c r="A142">
        <v>44875</v>
      </c>
      <c r="B142" t="s">
        <v>273</v>
      </c>
      <c r="C142" t="s">
        <v>44</v>
      </c>
      <c r="D142" s="12">
        <v>6161.84</v>
      </c>
      <c r="E142" s="12">
        <v>8181.99</v>
      </c>
      <c r="F142" s="46">
        <v>0.24690200000000001</v>
      </c>
      <c r="G142" s="12">
        <v>9563.07</v>
      </c>
      <c r="H142" s="12">
        <v>11337.68</v>
      </c>
      <c r="I142" s="12">
        <v>436086.41</v>
      </c>
      <c r="J142" s="18">
        <v>157</v>
      </c>
    </row>
    <row r="143" spans="1:10" x14ac:dyDescent="0.25">
      <c r="A143">
        <v>44883</v>
      </c>
      <c r="B143" t="s">
        <v>274</v>
      </c>
      <c r="C143" t="s">
        <v>36</v>
      </c>
      <c r="D143" s="12">
        <v>5050.01</v>
      </c>
      <c r="E143" s="12">
        <v>8245.3700000000008</v>
      </c>
      <c r="F143" s="46">
        <v>0.38753389999999999</v>
      </c>
      <c r="G143" s="12">
        <v>8133.55</v>
      </c>
      <c r="H143" s="12">
        <v>11137.14</v>
      </c>
      <c r="I143" s="12">
        <v>215023.68</v>
      </c>
      <c r="J143" s="18">
        <v>43</v>
      </c>
    </row>
    <row r="144" spans="1:10" x14ac:dyDescent="0.25">
      <c r="A144">
        <v>44891</v>
      </c>
      <c r="B144" t="s">
        <v>892</v>
      </c>
      <c r="C144" t="s">
        <v>109</v>
      </c>
      <c r="D144" s="12">
        <v>3479.79</v>
      </c>
      <c r="E144" s="12">
        <v>8083.49</v>
      </c>
      <c r="F144" s="46">
        <v>0.56951890000000005</v>
      </c>
      <c r="G144" s="12">
        <v>5505.06</v>
      </c>
      <c r="H144" s="12">
        <v>9838.18</v>
      </c>
      <c r="I144" s="12">
        <v>190240.23</v>
      </c>
      <c r="J144" s="18">
        <v>90</v>
      </c>
    </row>
    <row r="145" spans="1:10" x14ac:dyDescent="0.25">
      <c r="A145">
        <v>44909</v>
      </c>
      <c r="B145" t="s">
        <v>275</v>
      </c>
      <c r="C145" t="s">
        <v>44</v>
      </c>
      <c r="D145" s="12">
        <v>2222.5500000000002</v>
      </c>
      <c r="E145" s="12">
        <v>8212.9599999999991</v>
      </c>
      <c r="F145" s="46">
        <v>0.72938499999999995</v>
      </c>
      <c r="G145" s="12">
        <v>3663.06</v>
      </c>
      <c r="H145" s="12">
        <v>9246.26</v>
      </c>
      <c r="I145" s="12">
        <v>3558798.88</v>
      </c>
      <c r="J145" s="18">
        <v>430</v>
      </c>
    </row>
    <row r="146" spans="1:10" x14ac:dyDescent="0.25">
      <c r="A146">
        <v>44917</v>
      </c>
      <c r="B146" t="s">
        <v>276</v>
      </c>
      <c r="C146" t="s">
        <v>76</v>
      </c>
      <c r="D146" s="12">
        <v>2709.73</v>
      </c>
      <c r="E146" s="12">
        <v>8953.0300000000007</v>
      </c>
      <c r="F146" s="46">
        <v>0.6973393</v>
      </c>
      <c r="G146" s="12">
        <v>3993.6</v>
      </c>
      <c r="H146" s="12">
        <v>12967.16</v>
      </c>
      <c r="I146" s="12">
        <v>23482.39</v>
      </c>
      <c r="J146" s="18">
        <v>0</v>
      </c>
    </row>
    <row r="147" spans="1:10" x14ac:dyDescent="0.25">
      <c r="A147">
        <v>44925</v>
      </c>
      <c r="B147" t="s">
        <v>277</v>
      </c>
      <c r="C147" t="s">
        <v>63</v>
      </c>
      <c r="D147" s="12">
        <v>5088.28</v>
      </c>
      <c r="E147" s="12">
        <v>8166.57</v>
      </c>
      <c r="F147" s="46">
        <v>0.37693789999999999</v>
      </c>
      <c r="G147" s="12">
        <v>9801.7999999999993</v>
      </c>
      <c r="H147" s="12">
        <v>13055.11</v>
      </c>
      <c r="I147" s="12">
        <v>169679.53</v>
      </c>
      <c r="J147" s="18">
        <v>81</v>
      </c>
    </row>
    <row r="148" spans="1:10" x14ac:dyDescent="0.25">
      <c r="A148">
        <v>44933</v>
      </c>
      <c r="B148" t="s">
        <v>278</v>
      </c>
      <c r="C148" t="s">
        <v>64</v>
      </c>
      <c r="D148" s="12">
        <v>10005.36</v>
      </c>
      <c r="E148" s="12">
        <v>8139.31</v>
      </c>
      <c r="F148" s="46">
        <v>0.1</v>
      </c>
      <c r="G148" s="12">
        <v>17470.560000000001</v>
      </c>
      <c r="H148" s="12">
        <v>17838.150000000001</v>
      </c>
      <c r="I148" s="12">
        <v>384279.55</v>
      </c>
      <c r="J148" s="18">
        <v>58</v>
      </c>
    </row>
    <row r="149" spans="1:10" x14ac:dyDescent="0.25">
      <c r="A149">
        <v>44941</v>
      </c>
      <c r="B149" t="s">
        <v>279</v>
      </c>
      <c r="C149" t="s">
        <v>111</v>
      </c>
      <c r="D149" s="12">
        <v>3762.62</v>
      </c>
      <c r="E149" s="12">
        <v>8133.07</v>
      </c>
      <c r="F149" s="46">
        <v>0.53736779999999995</v>
      </c>
      <c r="G149" s="12">
        <v>5736</v>
      </c>
      <c r="H149" s="12">
        <v>10316.36</v>
      </c>
      <c r="I149" s="12">
        <v>143098.69</v>
      </c>
      <c r="J149" s="18">
        <v>73</v>
      </c>
    </row>
    <row r="150" spans="1:10" x14ac:dyDescent="0.25">
      <c r="A150">
        <v>44958</v>
      </c>
      <c r="B150" t="s">
        <v>280</v>
      </c>
      <c r="C150" t="s">
        <v>72</v>
      </c>
      <c r="D150" s="12">
        <v>6197.55</v>
      </c>
      <c r="E150" s="12">
        <v>8061.25</v>
      </c>
      <c r="F150" s="46">
        <v>0.23119239999999999</v>
      </c>
      <c r="G150" s="12">
        <v>9753.5499999999993</v>
      </c>
      <c r="H150" s="12">
        <v>11136.84</v>
      </c>
      <c r="I150" s="12">
        <v>228285.53</v>
      </c>
      <c r="J150" s="18">
        <v>55</v>
      </c>
    </row>
    <row r="151" spans="1:10" x14ac:dyDescent="0.25">
      <c r="A151">
        <v>44966</v>
      </c>
      <c r="B151" t="s">
        <v>281</v>
      </c>
      <c r="C151" t="s">
        <v>97</v>
      </c>
      <c r="D151" s="12">
        <v>3149.48</v>
      </c>
      <c r="E151" s="12">
        <v>8152.5</v>
      </c>
      <c r="F151" s="46">
        <v>0.61367919999999998</v>
      </c>
      <c r="G151" s="12">
        <v>5690.48</v>
      </c>
      <c r="H151" s="12">
        <v>11065.42</v>
      </c>
      <c r="I151" s="12">
        <v>105791.92</v>
      </c>
      <c r="J151" s="18">
        <v>24</v>
      </c>
    </row>
    <row r="152" spans="1:10" x14ac:dyDescent="0.25">
      <c r="A152">
        <v>44974</v>
      </c>
      <c r="B152" t="s">
        <v>282</v>
      </c>
      <c r="C152" t="s">
        <v>66</v>
      </c>
      <c r="D152" s="12">
        <v>5004.07</v>
      </c>
      <c r="E152" s="12">
        <v>8203.85</v>
      </c>
      <c r="F152" s="46">
        <v>0.39003389999999999</v>
      </c>
      <c r="G152" s="12">
        <v>8250.25</v>
      </c>
      <c r="H152" s="12">
        <v>12037.7</v>
      </c>
      <c r="I152" s="12">
        <v>156173.73000000001</v>
      </c>
      <c r="J152" s="18">
        <v>48</v>
      </c>
    </row>
    <row r="153" spans="1:10" x14ac:dyDescent="0.25">
      <c r="A153">
        <v>44982</v>
      </c>
      <c r="B153" t="s">
        <v>283</v>
      </c>
      <c r="C153" t="s">
        <v>121</v>
      </c>
      <c r="D153" s="12">
        <v>3724.82</v>
      </c>
      <c r="E153" s="12">
        <v>8127.67</v>
      </c>
      <c r="F153" s="46">
        <v>0.54171119999999995</v>
      </c>
      <c r="G153" s="12">
        <v>4479.59</v>
      </c>
      <c r="H153" s="12">
        <v>9573.5499999999993</v>
      </c>
      <c r="I153" s="12">
        <v>47962.49</v>
      </c>
      <c r="J153" s="18">
        <v>18</v>
      </c>
    </row>
    <row r="154" spans="1:10" x14ac:dyDescent="0.25">
      <c r="A154">
        <v>44990</v>
      </c>
      <c r="B154" t="s">
        <v>284</v>
      </c>
      <c r="C154" t="s">
        <v>69</v>
      </c>
      <c r="D154" s="12">
        <v>1143.71</v>
      </c>
      <c r="E154" s="12">
        <v>8190.98</v>
      </c>
      <c r="F154" s="46">
        <v>0.86036959999999996</v>
      </c>
      <c r="G154" s="12">
        <v>2806.52</v>
      </c>
      <c r="H154" s="12">
        <v>10687.6</v>
      </c>
      <c r="I154" s="12">
        <v>699492.78</v>
      </c>
      <c r="J154" s="18">
        <v>153</v>
      </c>
    </row>
    <row r="155" spans="1:10" x14ac:dyDescent="0.25">
      <c r="A155">
        <v>45005</v>
      </c>
      <c r="B155" t="s">
        <v>285</v>
      </c>
      <c r="C155" t="s">
        <v>55</v>
      </c>
      <c r="D155" s="12">
        <v>2881.45</v>
      </c>
      <c r="E155" s="12">
        <v>8138.02</v>
      </c>
      <c r="F155" s="46">
        <v>0.64592740000000004</v>
      </c>
      <c r="G155" s="12">
        <v>10357.56</v>
      </c>
      <c r="H155" s="12">
        <v>14299.02</v>
      </c>
      <c r="I155" s="12">
        <v>407650.83</v>
      </c>
      <c r="J155" s="18">
        <v>79</v>
      </c>
    </row>
    <row r="156" spans="1:10" x14ac:dyDescent="0.25">
      <c r="A156">
        <v>45013</v>
      </c>
      <c r="B156" t="s">
        <v>129</v>
      </c>
      <c r="C156" t="s">
        <v>120</v>
      </c>
      <c r="D156" s="12">
        <v>2228.0700000000002</v>
      </c>
      <c r="E156" s="12">
        <v>8083.69</v>
      </c>
      <c r="F156" s="46">
        <v>0.72437459999999998</v>
      </c>
      <c r="G156" s="12">
        <v>3774.23</v>
      </c>
      <c r="H156" s="12">
        <v>10670.32</v>
      </c>
      <c r="I156" s="12">
        <v>217380.71</v>
      </c>
      <c r="J156" s="18">
        <v>49</v>
      </c>
    </row>
    <row r="157" spans="1:10" x14ac:dyDescent="0.25">
      <c r="A157">
        <v>45021</v>
      </c>
      <c r="B157" t="s">
        <v>286</v>
      </c>
      <c r="C157" t="s">
        <v>114</v>
      </c>
      <c r="D157" s="12">
        <v>2324.3000000000002</v>
      </c>
      <c r="E157" s="12">
        <v>8254.8700000000008</v>
      </c>
      <c r="F157" s="46">
        <v>0.71843290000000004</v>
      </c>
      <c r="G157" s="12">
        <v>3415.6</v>
      </c>
      <c r="H157" s="12">
        <v>12526.58</v>
      </c>
      <c r="I157" s="12">
        <v>79077.63</v>
      </c>
      <c r="J157" s="18">
        <v>11</v>
      </c>
    </row>
    <row r="158" spans="1:10" x14ac:dyDescent="0.25">
      <c r="A158">
        <v>45039</v>
      </c>
      <c r="B158" t="s">
        <v>287</v>
      </c>
      <c r="C158" t="s">
        <v>56</v>
      </c>
      <c r="D158" s="12">
        <v>1607.31</v>
      </c>
      <c r="E158" s="12">
        <v>9485.5400000000009</v>
      </c>
      <c r="F158" s="46">
        <v>0.83055159999999995</v>
      </c>
      <c r="G158" s="12">
        <v>2365.17</v>
      </c>
      <c r="H158" s="12">
        <v>14743.74</v>
      </c>
      <c r="I158" s="12">
        <v>0</v>
      </c>
      <c r="J158" s="18">
        <v>0</v>
      </c>
    </row>
    <row r="159" spans="1:10" x14ac:dyDescent="0.25">
      <c r="A159">
        <v>45047</v>
      </c>
      <c r="B159" t="s">
        <v>288</v>
      </c>
      <c r="C159" t="s">
        <v>64</v>
      </c>
      <c r="D159" s="12">
        <v>5659.49</v>
      </c>
      <c r="E159" s="12">
        <v>8082.58</v>
      </c>
      <c r="F159" s="46">
        <v>0.29979169999999999</v>
      </c>
      <c r="G159" s="12">
        <v>10191.879999999999</v>
      </c>
      <c r="H159" s="12">
        <v>12457.19</v>
      </c>
      <c r="I159" s="12">
        <v>1140158.29</v>
      </c>
      <c r="J159" s="18">
        <v>438</v>
      </c>
    </row>
    <row r="160" spans="1:10" x14ac:dyDescent="0.25">
      <c r="A160">
        <v>45054</v>
      </c>
      <c r="B160" t="s">
        <v>289</v>
      </c>
      <c r="C160" t="s">
        <v>72</v>
      </c>
      <c r="D160" s="12">
        <v>3107.16</v>
      </c>
      <c r="E160" s="12">
        <v>8135.19</v>
      </c>
      <c r="F160" s="46">
        <v>0.61805929999999998</v>
      </c>
      <c r="G160" s="12">
        <v>6658.78</v>
      </c>
      <c r="H160" s="12">
        <v>12459.47</v>
      </c>
      <c r="I160" s="12">
        <v>442262.73</v>
      </c>
      <c r="J160" s="18">
        <v>39</v>
      </c>
    </row>
    <row r="161" spans="1:10" x14ac:dyDescent="0.25">
      <c r="A161">
        <v>45062</v>
      </c>
      <c r="B161" t="s">
        <v>290</v>
      </c>
      <c r="C161" t="s">
        <v>55</v>
      </c>
      <c r="D161" s="12">
        <v>13850.13</v>
      </c>
      <c r="E161" s="12">
        <v>8081.31</v>
      </c>
      <c r="F161" s="46">
        <v>0.1</v>
      </c>
      <c r="G161" s="12">
        <v>15673.21</v>
      </c>
      <c r="H161" s="12">
        <v>16086.87</v>
      </c>
      <c r="I161" s="12">
        <v>306439.02</v>
      </c>
      <c r="J161" s="18">
        <v>67</v>
      </c>
    </row>
    <row r="162" spans="1:10" x14ac:dyDescent="0.25">
      <c r="A162">
        <v>45070</v>
      </c>
      <c r="B162" t="s">
        <v>291</v>
      </c>
      <c r="C162" t="s">
        <v>64</v>
      </c>
      <c r="D162" s="12">
        <v>1512.32</v>
      </c>
      <c r="E162" s="12">
        <v>8121.55</v>
      </c>
      <c r="F162" s="46">
        <v>0.81378919999999999</v>
      </c>
      <c r="G162" s="12">
        <v>3012.74</v>
      </c>
      <c r="H162" s="12">
        <v>10159.89</v>
      </c>
      <c r="I162" s="12">
        <v>855368.42</v>
      </c>
      <c r="J162" s="18">
        <v>96</v>
      </c>
    </row>
    <row r="163" spans="1:10" x14ac:dyDescent="0.25">
      <c r="A163">
        <v>45088</v>
      </c>
      <c r="B163" t="s">
        <v>292</v>
      </c>
      <c r="C163" t="s">
        <v>108</v>
      </c>
      <c r="D163" s="12">
        <v>5553.06</v>
      </c>
      <c r="E163" s="12">
        <v>8202.39</v>
      </c>
      <c r="F163" s="46">
        <v>0.32299489999999997</v>
      </c>
      <c r="G163" s="12">
        <v>12330.05</v>
      </c>
      <c r="H163" s="12">
        <v>14037.87</v>
      </c>
      <c r="I163" s="12">
        <v>303279.49</v>
      </c>
      <c r="J163" s="18">
        <v>39</v>
      </c>
    </row>
    <row r="164" spans="1:10" x14ac:dyDescent="0.25">
      <c r="A164">
        <v>45096</v>
      </c>
      <c r="B164" t="s">
        <v>293</v>
      </c>
      <c r="C164" t="s">
        <v>59</v>
      </c>
      <c r="D164" s="12">
        <v>3367.82</v>
      </c>
      <c r="E164" s="12">
        <v>8233.67</v>
      </c>
      <c r="F164" s="46">
        <v>0.59096979999999999</v>
      </c>
      <c r="G164" s="12">
        <v>5914.48</v>
      </c>
      <c r="H164" s="12">
        <v>10936.66</v>
      </c>
      <c r="I164" s="12">
        <v>79697.09</v>
      </c>
      <c r="J164" s="18">
        <v>34</v>
      </c>
    </row>
    <row r="165" spans="1:10" x14ac:dyDescent="0.25">
      <c r="A165">
        <v>45104</v>
      </c>
      <c r="B165" t="s">
        <v>294</v>
      </c>
      <c r="C165" t="s">
        <v>108</v>
      </c>
      <c r="D165" s="12">
        <v>6314.45</v>
      </c>
      <c r="E165" s="12">
        <v>8129.73</v>
      </c>
      <c r="F165" s="46">
        <v>0.22328909999999999</v>
      </c>
      <c r="G165" s="12">
        <v>12277.95</v>
      </c>
      <c r="H165" s="12">
        <v>14122.01</v>
      </c>
      <c r="I165" s="12">
        <v>1125250.78</v>
      </c>
      <c r="J165" s="18">
        <v>431</v>
      </c>
    </row>
    <row r="166" spans="1:10" x14ac:dyDescent="0.25">
      <c r="A166">
        <v>45112</v>
      </c>
      <c r="B166" t="s">
        <v>295</v>
      </c>
      <c r="C166" t="s">
        <v>67</v>
      </c>
      <c r="D166" s="12">
        <v>5025.0600000000004</v>
      </c>
      <c r="E166" s="12">
        <v>8089.9</v>
      </c>
      <c r="F166" s="46">
        <v>0.37884770000000001</v>
      </c>
      <c r="G166" s="12">
        <v>7247.56</v>
      </c>
      <c r="H166" s="12">
        <v>10474.469999999999</v>
      </c>
      <c r="I166" s="12">
        <v>156106.60999999999</v>
      </c>
      <c r="J166" s="18">
        <v>47</v>
      </c>
    </row>
    <row r="167" spans="1:10" x14ac:dyDescent="0.25">
      <c r="A167">
        <v>45120</v>
      </c>
      <c r="B167" t="s">
        <v>296</v>
      </c>
      <c r="C167" t="s">
        <v>85</v>
      </c>
      <c r="D167" s="12">
        <v>5110.68</v>
      </c>
      <c r="E167" s="12">
        <v>8146.79</v>
      </c>
      <c r="F167" s="46">
        <v>0.3726756</v>
      </c>
      <c r="G167" s="12">
        <v>11721.56</v>
      </c>
      <c r="H167" s="12">
        <v>14303.18</v>
      </c>
      <c r="I167" s="12">
        <v>191760.23</v>
      </c>
      <c r="J167" s="18">
        <v>96</v>
      </c>
    </row>
    <row r="168" spans="1:10" x14ac:dyDescent="0.25">
      <c r="A168">
        <v>45138</v>
      </c>
      <c r="B168" t="s">
        <v>297</v>
      </c>
      <c r="C168" t="s">
        <v>64</v>
      </c>
      <c r="D168" s="12">
        <v>6073.99</v>
      </c>
      <c r="E168" s="12">
        <v>8098.85</v>
      </c>
      <c r="F168" s="46">
        <v>0.25001820000000002</v>
      </c>
      <c r="G168" s="12">
        <v>13585.08</v>
      </c>
      <c r="H168" s="12">
        <v>15196.09</v>
      </c>
      <c r="I168" s="12">
        <v>739554.3</v>
      </c>
      <c r="J168" s="18">
        <v>322</v>
      </c>
    </row>
    <row r="169" spans="1:10" x14ac:dyDescent="0.25">
      <c r="A169">
        <v>45146</v>
      </c>
      <c r="B169" t="s">
        <v>298</v>
      </c>
      <c r="C169" t="s">
        <v>86</v>
      </c>
      <c r="D169" s="12">
        <v>5701.34</v>
      </c>
      <c r="E169" s="12">
        <v>8052.5</v>
      </c>
      <c r="F169" s="46">
        <v>0.29197889999999999</v>
      </c>
      <c r="G169" s="12">
        <v>11950.97</v>
      </c>
      <c r="H169" s="12">
        <v>14581.8</v>
      </c>
      <c r="I169" s="12">
        <v>12406.17</v>
      </c>
      <c r="J169" s="18">
        <v>3</v>
      </c>
    </row>
    <row r="170" spans="1:10" x14ac:dyDescent="0.25">
      <c r="A170">
        <v>45153</v>
      </c>
      <c r="B170" t="s">
        <v>299</v>
      </c>
      <c r="C170" t="s">
        <v>57</v>
      </c>
      <c r="D170" s="12">
        <v>4468.28</v>
      </c>
      <c r="E170" s="12">
        <v>8174.82</v>
      </c>
      <c r="F170" s="46">
        <v>0.45340940000000002</v>
      </c>
      <c r="G170" s="12">
        <v>7450.39</v>
      </c>
      <c r="H170" s="12">
        <v>11528.18</v>
      </c>
      <c r="I170" s="12">
        <v>310532.46000000002</v>
      </c>
      <c r="J170" s="18">
        <v>133</v>
      </c>
    </row>
    <row r="171" spans="1:10" x14ac:dyDescent="0.25">
      <c r="A171">
        <v>45161</v>
      </c>
      <c r="B171" t="s">
        <v>300</v>
      </c>
      <c r="C171" t="s">
        <v>51</v>
      </c>
      <c r="D171" s="12">
        <v>1683.58</v>
      </c>
      <c r="E171" s="12">
        <v>8249.85</v>
      </c>
      <c r="F171" s="46">
        <v>0.79592600000000002</v>
      </c>
      <c r="G171" s="12">
        <v>3003.45</v>
      </c>
      <c r="H171" s="12">
        <v>8288.41</v>
      </c>
      <c r="I171" s="12">
        <v>1365831.28</v>
      </c>
      <c r="J171" s="18">
        <v>141</v>
      </c>
    </row>
    <row r="172" spans="1:10" x14ac:dyDescent="0.25">
      <c r="A172">
        <v>45179</v>
      </c>
      <c r="B172" t="s">
        <v>301</v>
      </c>
      <c r="C172" t="s">
        <v>100</v>
      </c>
      <c r="D172" s="12">
        <v>2378.88</v>
      </c>
      <c r="E172" s="12">
        <v>8153.36</v>
      </c>
      <c r="F172" s="46">
        <v>0.70823320000000001</v>
      </c>
      <c r="G172" s="12">
        <v>3054.43</v>
      </c>
      <c r="H172" s="12">
        <v>9246.59</v>
      </c>
      <c r="I172" s="12">
        <v>390633.5</v>
      </c>
      <c r="J172" s="18">
        <v>89</v>
      </c>
    </row>
    <row r="173" spans="1:10" x14ac:dyDescent="0.25">
      <c r="A173">
        <v>45187</v>
      </c>
      <c r="B173" t="s">
        <v>302</v>
      </c>
      <c r="C173" t="s">
        <v>34</v>
      </c>
      <c r="D173" s="12">
        <v>2842.63</v>
      </c>
      <c r="E173" s="12">
        <v>8729.0400000000009</v>
      </c>
      <c r="F173" s="46">
        <v>0.6743479</v>
      </c>
      <c r="G173" s="12">
        <v>6438.58</v>
      </c>
      <c r="H173" s="12">
        <v>13437.22</v>
      </c>
      <c r="I173" s="12">
        <v>11156.62</v>
      </c>
      <c r="J173" s="18">
        <v>5</v>
      </c>
    </row>
    <row r="174" spans="1:10" x14ac:dyDescent="0.25">
      <c r="A174">
        <v>45195</v>
      </c>
      <c r="B174" t="s">
        <v>303</v>
      </c>
      <c r="C174" t="s">
        <v>41</v>
      </c>
      <c r="D174" s="12">
        <v>4761.22</v>
      </c>
      <c r="E174" s="12">
        <v>8130.85</v>
      </c>
      <c r="F174" s="46">
        <v>0.4144253</v>
      </c>
      <c r="G174" s="12">
        <v>6382.25</v>
      </c>
      <c r="H174" s="12">
        <v>9898.880000000001</v>
      </c>
      <c r="I174" s="12">
        <v>181319.09</v>
      </c>
      <c r="J174" s="18">
        <v>92</v>
      </c>
    </row>
    <row r="175" spans="1:10" x14ac:dyDescent="0.25">
      <c r="A175">
        <v>45203</v>
      </c>
      <c r="B175" t="s">
        <v>304</v>
      </c>
      <c r="C175" t="s">
        <v>53</v>
      </c>
      <c r="D175" s="12">
        <v>3458.11</v>
      </c>
      <c r="E175" s="12">
        <v>8199.44</v>
      </c>
      <c r="F175" s="46">
        <v>0.5782505</v>
      </c>
      <c r="G175" s="12">
        <v>5845.42</v>
      </c>
      <c r="H175" s="12">
        <v>11575.64</v>
      </c>
      <c r="I175" s="12">
        <v>0</v>
      </c>
      <c r="J175" s="18">
        <v>0</v>
      </c>
    </row>
    <row r="176" spans="1:10" x14ac:dyDescent="0.25">
      <c r="A176">
        <v>45211</v>
      </c>
      <c r="B176" t="s">
        <v>305</v>
      </c>
      <c r="C176" t="s">
        <v>38</v>
      </c>
      <c r="D176" s="12">
        <v>3704.65</v>
      </c>
      <c r="E176" s="12">
        <v>8266.86</v>
      </c>
      <c r="F176" s="46">
        <v>0.55186729999999995</v>
      </c>
      <c r="G176" s="12">
        <v>5578.3</v>
      </c>
      <c r="H176" s="12">
        <v>11785.84</v>
      </c>
      <c r="I176" s="12">
        <v>2236.73</v>
      </c>
      <c r="J176" s="18">
        <v>9</v>
      </c>
    </row>
    <row r="177" spans="1:10" x14ac:dyDescent="0.25">
      <c r="A177">
        <v>45229</v>
      </c>
      <c r="B177" t="s">
        <v>306</v>
      </c>
      <c r="C177" t="s">
        <v>63</v>
      </c>
      <c r="D177" s="12">
        <v>3005.78</v>
      </c>
      <c r="E177" s="12">
        <v>10380.58</v>
      </c>
      <c r="F177" s="46">
        <v>0.71044200000000002</v>
      </c>
      <c r="G177" s="12">
        <v>6828.62</v>
      </c>
      <c r="H177" s="12">
        <v>15963.83</v>
      </c>
      <c r="I177" s="12">
        <v>27284.16</v>
      </c>
      <c r="J177" s="18">
        <v>6</v>
      </c>
    </row>
    <row r="178" spans="1:10" x14ac:dyDescent="0.25">
      <c r="A178">
        <v>45237</v>
      </c>
      <c r="B178" t="s">
        <v>307</v>
      </c>
      <c r="C178" t="s">
        <v>53</v>
      </c>
      <c r="D178" s="12">
        <v>2748.84</v>
      </c>
      <c r="E178" s="12">
        <v>9219.7900000000009</v>
      </c>
      <c r="F178" s="46">
        <v>0.70185439999999999</v>
      </c>
      <c r="G178" s="12">
        <v>4603.5200000000004</v>
      </c>
      <c r="H178" s="12">
        <v>13791.54</v>
      </c>
      <c r="I178" s="12">
        <v>11387.54</v>
      </c>
      <c r="J178" s="18">
        <v>1</v>
      </c>
    </row>
    <row r="179" spans="1:10" x14ac:dyDescent="0.25">
      <c r="A179">
        <v>45245</v>
      </c>
      <c r="B179" t="s">
        <v>308</v>
      </c>
      <c r="C179" t="s">
        <v>95</v>
      </c>
      <c r="D179" s="12">
        <v>8436.1200000000008</v>
      </c>
      <c r="E179" s="12">
        <v>8150.56</v>
      </c>
      <c r="F179" s="46">
        <v>0.10000050000000001</v>
      </c>
      <c r="G179" s="12">
        <v>16446.509999999998</v>
      </c>
      <c r="H179" s="12">
        <v>19759.310000000001</v>
      </c>
      <c r="I179" s="12">
        <v>120691.42</v>
      </c>
      <c r="J179" s="18">
        <v>18</v>
      </c>
    </row>
    <row r="180" spans="1:10" x14ac:dyDescent="0.25">
      <c r="A180">
        <v>45252</v>
      </c>
      <c r="B180" t="s">
        <v>309</v>
      </c>
      <c r="C180" t="s">
        <v>77</v>
      </c>
      <c r="D180" s="12">
        <v>4175.68</v>
      </c>
      <c r="E180" s="12">
        <v>9070.7800000000007</v>
      </c>
      <c r="F180" s="46">
        <v>0.53965589999999997</v>
      </c>
      <c r="G180" s="12">
        <v>7644.91</v>
      </c>
      <c r="H180" s="12">
        <v>13499.02</v>
      </c>
      <c r="I180" s="12">
        <v>32895.53</v>
      </c>
      <c r="J180" s="18">
        <v>4</v>
      </c>
    </row>
    <row r="181" spans="1:10" x14ac:dyDescent="0.25">
      <c r="A181">
        <v>45260</v>
      </c>
      <c r="B181" t="s">
        <v>310</v>
      </c>
      <c r="C181" t="s">
        <v>80</v>
      </c>
      <c r="D181" s="12">
        <v>3310.16</v>
      </c>
      <c r="E181" s="12">
        <v>8812.16</v>
      </c>
      <c r="F181" s="46">
        <v>0.62436449999999999</v>
      </c>
      <c r="G181" s="12">
        <v>5839.89</v>
      </c>
      <c r="H181" s="12">
        <v>13418.1</v>
      </c>
      <c r="I181" s="12">
        <v>27107.75</v>
      </c>
      <c r="J181" s="18">
        <v>5</v>
      </c>
    </row>
    <row r="182" spans="1:10" x14ac:dyDescent="0.25">
      <c r="A182">
        <v>45278</v>
      </c>
      <c r="B182" t="s">
        <v>311</v>
      </c>
      <c r="C182" t="s">
        <v>73</v>
      </c>
      <c r="D182" s="12">
        <v>6522.24</v>
      </c>
      <c r="E182" s="12">
        <v>8086.53</v>
      </c>
      <c r="F182" s="46">
        <v>0.1934439</v>
      </c>
      <c r="G182" s="12">
        <v>8866.02</v>
      </c>
      <c r="H182" s="12">
        <v>12434.2</v>
      </c>
      <c r="I182" s="12">
        <v>0</v>
      </c>
      <c r="J182" s="18">
        <v>5</v>
      </c>
    </row>
    <row r="183" spans="1:10" x14ac:dyDescent="0.25">
      <c r="A183">
        <v>45286</v>
      </c>
      <c r="B183" t="s">
        <v>312</v>
      </c>
      <c r="C183" t="s">
        <v>55</v>
      </c>
      <c r="D183" s="12">
        <v>11247.66</v>
      </c>
      <c r="E183" s="12">
        <v>8055.46</v>
      </c>
      <c r="F183" s="46">
        <v>0.10000050000000001</v>
      </c>
      <c r="G183" s="12">
        <v>20437.18</v>
      </c>
      <c r="H183" s="12">
        <v>21200.75</v>
      </c>
      <c r="I183" s="12">
        <v>83840.45</v>
      </c>
      <c r="J183" s="18">
        <v>28</v>
      </c>
    </row>
    <row r="184" spans="1:10" x14ac:dyDescent="0.25">
      <c r="A184">
        <v>45294</v>
      </c>
      <c r="B184" t="s">
        <v>313</v>
      </c>
      <c r="C184" t="s">
        <v>84</v>
      </c>
      <c r="D184" s="12">
        <v>3088.31</v>
      </c>
      <c r="E184" s="12">
        <v>8292.3799999999992</v>
      </c>
      <c r="F184" s="46">
        <v>0.62757249999999998</v>
      </c>
      <c r="G184" s="12">
        <v>4252.29</v>
      </c>
      <c r="H184" s="12">
        <v>12498.68</v>
      </c>
      <c r="I184" s="12">
        <v>92159.45</v>
      </c>
      <c r="J184" s="18">
        <v>16</v>
      </c>
    </row>
    <row r="185" spans="1:10" x14ac:dyDescent="0.25">
      <c r="A185">
        <v>45302</v>
      </c>
      <c r="B185" t="s">
        <v>314</v>
      </c>
      <c r="C185" t="s">
        <v>91</v>
      </c>
      <c r="D185" s="12">
        <v>2859.82</v>
      </c>
      <c r="E185" s="12">
        <v>8097.25</v>
      </c>
      <c r="F185" s="46">
        <v>0.6468159</v>
      </c>
      <c r="G185" s="12">
        <v>6142.31</v>
      </c>
      <c r="H185" s="12">
        <v>12621.46</v>
      </c>
      <c r="I185" s="12">
        <v>142113.12</v>
      </c>
      <c r="J185" s="18">
        <v>42</v>
      </c>
    </row>
    <row r="186" spans="1:10" x14ac:dyDescent="0.25">
      <c r="A186">
        <v>45310</v>
      </c>
      <c r="B186" t="s">
        <v>315</v>
      </c>
      <c r="C186" t="s">
        <v>82</v>
      </c>
      <c r="D186" s="12">
        <v>3284.57</v>
      </c>
      <c r="E186" s="12">
        <v>8217.32</v>
      </c>
      <c r="F186" s="46">
        <v>0.60028700000000002</v>
      </c>
      <c r="G186" s="12">
        <v>4911.8999999999996</v>
      </c>
      <c r="H186" s="12">
        <v>11346.3</v>
      </c>
      <c r="I186" s="12">
        <v>0</v>
      </c>
      <c r="J186" s="18">
        <v>0</v>
      </c>
    </row>
    <row r="187" spans="1:10" x14ac:dyDescent="0.25">
      <c r="A187">
        <v>45328</v>
      </c>
      <c r="B187" t="s">
        <v>316</v>
      </c>
      <c r="C187" t="s">
        <v>56</v>
      </c>
      <c r="D187" s="12">
        <v>5140.75</v>
      </c>
      <c r="E187" s="12">
        <v>8414.7000000000007</v>
      </c>
      <c r="F187" s="46">
        <v>0.38907510000000001</v>
      </c>
      <c r="G187" s="12">
        <v>9424.15</v>
      </c>
      <c r="H187" s="12">
        <v>13373.14</v>
      </c>
      <c r="I187" s="12">
        <v>0</v>
      </c>
      <c r="J187" s="18">
        <v>0</v>
      </c>
    </row>
    <row r="188" spans="1:10" x14ac:dyDescent="0.25">
      <c r="A188">
        <v>45336</v>
      </c>
      <c r="B188" t="s">
        <v>317</v>
      </c>
      <c r="C188" t="s">
        <v>63</v>
      </c>
      <c r="D188" s="12">
        <v>3790.23</v>
      </c>
      <c r="E188" s="12">
        <v>9092.16</v>
      </c>
      <c r="F188" s="46">
        <v>0.58313210000000004</v>
      </c>
      <c r="G188" s="12">
        <v>9450.7099999999991</v>
      </c>
      <c r="H188" s="12">
        <v>16183.81</v>
      </c>
      <c r="I188" s="12">
        <v>54013.58</v>
      </c>
      <c r="J188" s="18">
        <v>7</v>
      </c>
    </row>
    <row r="189" spans="1:10" x14ac:dyDescent="0.25">
      <c r="A189">
        <v>45344</v>
      </c>
      <c r="B189" t="s">
        <v>318</v>
      </c>
      <c r="C189" t="s">
        <v>75</v>
      </c>
      <c r="D189" s="12">
        <v>2686.26</v>
      </c>
      <c r="E189" s="12">
        <v>10040.9</v>
      </c>
      <c r="F189" s="46">
        <v>0.73246820000000001</v>
      </c>
      <c r="G189" s="12">
        <v>4740.49</v>
      </c>
      <c r="H189" s="12">
        <v>12358.63</v>
      </c>
      <c r="I189" s="12">
        <v>7312.2</v>
      </c>
      <c r="J189" s="18">
        <v>4</v>
      </c>
    </row>
    <row r="190" spans="1:10" x14ac:dyDescent="0.25">
      <c r="A190">
        <v>45351</v>
      </c>
      <c r="B190" t="s">
        <v>319</v>
      </c>
      <c r="C190" t="s">
        <v>98</v>
      </c>
      <c r="D190" s="12">
        <v>2111.7199999999998</v>
      </c>
      <c r="E190" s="12">
        <v>8400.61</v>
      </c>
      <c r="F190" s="46">
        <v>0.74862300000000004</v>
      </c>
      <c r="G190" s="12">
        <v>3796.22</v>
      </c>
      <c r="H190" s="12">
        <v>15355.16</v>
      </c>
      <c r="I190" s="12">
        <v>30609.09</v>
      </c>
      <c r="J190" s="18">
        <v>1</v>
      </c>
    </row>
    <row r="191" spans="1:10" x14ac:dyDescent="0.25">
      <c r="A191">
        <v>45369</v>
      </c>
      <c r="B191" t="s">
        <v>320</v>
      </c>
      <c r="C191" t="s">
        <v>108</v>
      </c>
      <c r="D191" s="12">
        <v>2080.23</v>
      </c>
      <c r="E191" s="12">
        <v>9619.1200000000008</v>
      </c>
      <c r="F191" s="46">
        <v>0.78374010000000005</v>
      </c>
      <c r="G191" s="12">
        <v>9649.74</v>
      </c>
      <c r="H191" s="12">
        <v>23755.66</v>
      </c>
      <c r="I191" s="12">
        <v>29614.3</v>
      </c>
      <c r="J191" s="18">
        <v>10</v>
      </c>
    </row>
    <row r="192" spans="1:10" x14ac:dyDescent="0.25">
      <c r="A192">
        <v>45377</v>
      </c>
      <c r="B192" t="s">
        <v>321</v>
      </c>
      <c r="C192" t="s">
        <v>101</v>
      </c>
      <c r="D192" s="12">
        <v>2623.25</v>
      </c>
      <c r="E192" s="12">
        <v>8520.57</v>
      </c>
      <c r="F192" s="46">
        <v>0.69212739999999995</v>
      </c>
      <c r="G192" s="12">
        <v>3483.31</v>
      </c>
      <c r="H192" s="12">
        <v>11465.38</v>
      </c>
      <c r="I192" s="12">
        <v>23249.25</v>
      </c>
      <c r="J192" s="18">
        <v>4</v>
      </c>
    </row>
    <row r="193" spans="1:10" x14ac:dyDescent="0.25">
      <c r="A193">
        <v>45385</v>
      </c>
      <c r="B193" t="s">
        <v>322</v>
      </c>
      <c r="C193" t="s">
        <v>91</v>
      </c>
      <c r="D193" s="12">
        <v>4106.53</v>
      </c>
      <c r="E193" s="12">
        <v>8939</v>
      </c>
      <c r="F193" s="46">
        <v>0.54060520000000001</v>
      </c>
      <c r="G193" s="12">
        <v>7429.37</v>
      </c>
      <c r="H193" s="12">
        <v>14761.1</v>
      </c>
      <c r="I193" s="12">
        <v>12932.81</v>
      </c>
      <c r="J193" s="18">
        <v>7</v>
      </c>
    </row>
    <row r="194" spans="1:10" x14ac:dyDescent="0.25">
      <c r="A194">
        <v>45393</v>
      </c>
      <c r="B194" t="s">
        <v>323</v>
      </c>
      <c r="C194" t="s">
        <v>112</v>
      </c>
      <c r="D194" s="12">
        <v>6394.32</v>
      </c>
      <c r="E194" s="12">
        <v>8077.48</v>
      </c>
      <c r="F194" s="46">
        <v>0.2083769</v>
      </c>
      <c r="G194" s="12">
        <v>12259.19</v>
      </c>
      <c r="H194" s="12">
        <v>14101.16</v>
      </c>
      <c r="I194" s="12">
        <v>50721.42</v>
      </c>
      <c r="J194" s="18">
        <v>93</v>
      </c>
    </row>
    <row r="195" spans="1:10" x14ac:dyDescent="0.25">
      <c r="A195">
        <v>45401</v>
      </c>
      <c r="B195" t="s">
        <v>324</v>
      </c>
      <c r="C195" t="s">
        <v>71</v>
      </c>
      <c r="D195" s="12">
        <v>2252.9499999999998</v>
      </c>
      <c r="E195" s="12">
        <v>8137.94</v>
      </c>
      <c r="F195" s="46">
        <v>0.72315479999999999</v>
      </c>
      <c r="G195" s="12">
        <v>4544.42</v>
      </c>
      <c r="H195" s="12">
        <v>12044.85</v>
      </c>
      <c r="I195" s="12">
        <v>29872.18</v>
      </c>
      <c r="J195" s="18">
        <v>21</v>
      </c>
    </row>
    <row r="196" spans="1:10" x14ac:dyDescent="0.25">
      <c r="A196">
        <v>45419</v>
      </c>
      <c r="B196" t="s">
        <v>893</v>
      </c>
      <c r="C196" t="s">
        <v>52</v>
      </c>
      <c r="D196" s="12">
        <v>2939.22</v>
      </c>
      <c r="E196" s="12">
        <v>8713.2099999999991</v>
      </c>
      <c r="F196" s="46">
        <v>0.6626708</v>
      </c>
      <c r="G196" s="12">
        <v>6331.93</v>
      </c>
      <c r="H196" s="12">
        <v>14552.26</v>
      </c>
      <c r="I196" s="12">
        <v>0</v>
      </c>
      <c r="J196" s="18">
        <v>5</v>
      </c>
    </row>
    <row r="197" spans="1:10" x14ac:dyDescent="0.25">
      <c r="A197">
        <v>45427</v>
      </c>
      <c r="B197" t="s">
        <v>325</v>
      </c>
      <c r="C197" t="s">
        <v>69</v>
      </c>
      <c r="D197" s="12">
        <v>3191.34</v>
      </c>
      <c r="E197" s="12">
        <v>8093.41</v>
      </c>
      <c r="F197" s="46">
        <v>0.60568659999999996</v>
      </c>
      <c r="G197" s="12">
        <v>5765.41</v>
      </c>
      <c r="H197" s="12">
        <v>11872.91</v>
      </c>
      <c r="I197" s="12">
        <v>274456.58</v>
      </c>
      <c r="J197" s="18">
        <v>24</v>
      </c>
    </row>
    <row r="198" spans="1:10" x14ac:dyDescent="0.25">
      <c r="A198">
        <v>45435</v>
      </c>
      <c r="B198" t="s">
        <v>326</v>
      </c>
      <c r="C198" t="s">
        <v>86</v>
      </c>
      <c r="D198" s="12">
        <v>19884.54</v>
      </c>
      <c r="E198" s="12">
        <v>8069.38</v>
      </c>
      <c r="F198" s="46">
        <v>0.1000002</v>
      </c>
      <c r="G198" s="12">
        <v>17038.75</v>
      </c>
      <c r="H198" s="12">
        <v>17367.07</v>
      </c>
      <c r="I198" s="12">
        <v>39402.76</v>
      </c>
      <c r="J198" s="18">
        <v>21</v>
      </c>
    </row>
    <row r="199" spans="1:10" x14ac:dyDescent="0.25">
      <c r="A199">
        <v>45443</v>
      </c>
      <c r="B199" t="s">
        <v>327</v>
      </c>
      <c r="C199" t="s">
        <v>56</v>
      </c>
      <c r="D199" s="12">
        <v>3359.3</v>
      </c>
      <c r="E199" s="12">
        <v>10102.73</v>
      </c>
      <c r="F199" s="46">
        <v>0.66748589999999997</v>
      </c>
      <c r="G199" s="12">
        <v>4855.58</v>
      </c>
      <c r="H199" s="12">
        <v>13921.25</v>
      </c>
      <c r="I199" s="12">
        <v>15469.73</v>
      </c>
      <c r="J199" s="18">
        <v>2</v>
      </c>
    </row>
    <row r="200" spans="1:10" x14ac:dyDescent="0.25">
      <c r="A200">
        <v>45450</v>
      </c>
      <c r="B200" t="s">
        <v>328</v>
      </c>
      <c r="C200" t="s">
        <v>56</v>
      </c>
      <c r="D200" s="12">
        <v>2479.64</v>
      </c>
      <c r="E200" s="12">
        <v>8999.3799999999992</v>
      </c>
      <c r="F200" s="46">
        <v>0.72446549999999998</v>
      </c>
      <c r="G200" s="12">
        <v>4003.32</v>
      </c>
      <c r="H200" s="12">
        <v>13276.97</v>
      </c>
      <c r="I200" s="12">
        <v>45722.82</v>
      </c>
      <c r="J200" s="18">
        <v>0</v>
      </c>
    </row>
    <row r="201" spans="1:10" x14ac:dyDescent="0.25">
      <c r="A201">
        <v>45468</v>
      </c>
      <c r="B201" t="s">
        <v>329</v>
      </c>
      <c r="C201" t="s">
        <v>48</v>
      </c>
      <c r="D201" s="12">
        <v>4362.83</v>
      </c>
      <c r="E201" s="12">
        <v>8659.5300000000007</v>
      </c>
      <c r="F201" s="46">
        <v>0.4961817</v>
      </c>
      <c r="G201" s="12">
        <v>10948.23</v>
      </c>
      <c r="H201" s="12">
        <v>16405.64</v>
      </c>
      <c r="I201" s="12">
        <v>34127.269999999997</v>
      </c>
      <c r="J201" s="18">
        <v>7</v>
      </c>
    </row>
    <row r="202" spans="1:10" x14ac:dyDescent="0.25">
      <c r="A202">
        <v>45476</v>
      </c>
      <c r="B202" t="s">
        <v>330</v>
      </c>
      <c r="C202" t="s">
        <v>107</v>
      </c>
      <c r="D202" s="12">
        <v>4625.71</v>
      </c>
      <c r="E202" s="12">
        <v>8180.34</v>
      </c>
      <c r="F202" s="46">
        <v>0.43453330000000001</v>
      </c>
      <c r="G202" s="12">
        <v>5942.14</v>
      </c>
      <c r="H202" s="12">
        <v>9563.5499999999993</v>
      </c>
      <c r="I202" s="12">
        <v>365979.03</v>
      </c>
      <c r="J202" s="18">
        <v>105</v>
      </c>
    </row>
    <row r="203" spans="1:10" x14ac:dyDescent="0.25">
      <c r="A203">
        <v>45484</v>
      </c>
      <c r="B203" t="s">
        <v>331</v>
      </c>
      <c r="C203" t="s">
        <v>111</v>
      </c>
      <c r="D203" s="12">
        <v>3381.82</v>
      </c>
      <c r="E203" s="12">
        <v>8796.5300000000007</v>
      </c>
      <c r="F203" s="46">
        <v>0.61555070000000001</v>
      </c>
      <c r="G203" s="12">
        <v>7550.11</v>
      </c>
      <c r="H203" s="12">
        <v>15175.4</v>
      </c>
      <c r="I203" s="12">
        <v>112528.25</v>
      </c>
      <c r="J203" s="18">
        <v>10</v>
      </c>
    </row>
    <row r="204" spans="1:10" x14ac:dyDescent="0.25">
      <c r="A204">
        <v>45492</v>
      </c>
      <c r="B204" t="s">
        <v>332</v>
      </c>
      <c r="C204" t="s">
        <v>108</v>
      </c>
      <c r="D204" s="12">
        <v>7111.27</v>
      </c>
      <c r="E204" s="12">
        <v>8160.25</v>
      </c>
      <c r="F204" s="46">
        <v>0.12854750000000001</v>
      </c>
      <c r="G204" s="12">
        <v>11559.01</v>
      </c>
      <c r="H204" s="12">
        <v>13078.4</v>
      </c>
      <c r="I204" s="12">
        <v>558374.93000000005</v>
      </c>
      <c r="J204" s="18">
        <v>198</v>
      </c>
    </row>
    <row r="205" spans="1:10" x14ac:dyDescent="0.25">
      <c r="A205">
        <v>45500</v>
      </c>
      <c r="B205" t="s">
        <v>333</v>
      </c>
      <c r="C205" t="s">
        <v>54</v>
      </c>
      <c r="D205" s="12">
        <v>5293.48</v>
      </c>
      <c r="E205" s="12">
        <v>8109.33</v>
      </c>
      <c r="F205" s="46">
        <v>0.34723579999999998</v>
      </c>
      <c r="G205" s="12">
        <v>7874.84</v>
      </c>
      <c r="H205" s="12">
        <v>11093.99</v>
      </c>
      <c r="I205" s="12">
        <v>504988.82</v>
      </c>
      <c r="J205" s="18">
        <v>124</v>
      </c>
    </row>
    <row r="206" spans="1:10" x14ac:dyDescent="0.25">
      <c r="A206">
        <v>45518</v>
      </c>
      <c r="B206" t="s">
        <v>334</v>
      </c>
      <c r="C206" t="s">
        <v>63</v>
      </c>
      <c r="D206" s="12">
        <v>4050.84</v>
      </c>
      <c r="E206" s="12">
        <v>8160.27</v>
      </c>
      <c r="F206" s="46">
        <v>0.50358999999999998</v>
      </c>
      <c r="G206" s="12">
        <v>5712.68</v>
      </c>
      <c r="H206" s="12">
        <v>10670.02</v>
      </c>
      <c r="I206" s="12">
        <v>37570.980000000003</v>
      </c>
      <c r="J206" s="18">
        <v>15</v>
      </c>
    </row>
    <row r="207" spans="1:10" x14ac:dyDescent="0.25">
      <c r="A207">
        <v>45526</v>
      </c>
      <c r="B207" t="s">
        <v>335</v>
      </c>
      <c r="C207" t="s">
        <v>74</v>
      </c>
      <c r="D207" s="12">
        <v>2650.7</v>
      </c>
      <c r="E207" s="12">
        <v>8917.34</v>
      </c>
      <c r="F207" s="46">
        <v>0.70274769999999998</v>
      </c>
      <c r="G207" s="12">
        <v>5193.96</v>
      </c>
      <c r="H207" s="12">
        <v>13780.92</v>
      </c>
      <c r="I207" s="12">
        <v>19643.259999999998</v>
      </c>
      <c r="J207" s="18">
        <v>4</v>
      </c>
    </row>
    <row r="208" spans="1:10" x14ac:dyDescent="0.25">
      <c r="A208">
        <v>45534</v>
      </c>
      <c r="B208" t="s">
        <v>336</v>
      </c>
      <c r="C208" t="s">
        <v>79</v>
      </c>
      <c r="D208" s="12">
        <v>4154.54</v>
      </c>
      <c r="E208" s="12">
        <v>8500.9699999999993</v>
      </c>
      <c r="F208" s="46">
        <v>0.51128640000000003</v>
      </c>
      <c r="G208" s="12">
        <v>6832.09</v>
      </c>
      <c r="H208" s="12">
        <v>12091.96</v>
      </c>
      <c r="I208" s="12">
        <v>76600.58</v>
      </c>
      <c r="J208" s="18">
        <v>25</v>
      </c>
    </row>
    <row r="209" spans="1:10" x14ac:dyDescent="0.25">
      <c r="A209">
        <v>45542</v>
      </c>
      <c r="B209" t="s">
        <v>337</v>
      </c>
      <c r="C209" t="s">
        <v>89</v>
      </c>
      <c r="D209" s="12">
        <v>2718.25</v>
      </c>
      <c r="E209" s="12">
        <v>8773.2900000000009</v>
      </c>
      <c r="F209" s="46">
        <v>0.69016750000000004</v>
      </c>
      <c r="G209" s="12">
        <v>6355.19</v>
      </c>
      <c r="H209" s="12">
        <v>15445.49</v>
      </c>
      <c r="I209" s="12">
        <v>126.31</v>
      </c>
      <c r="J209" s="18">
        <v>2</v>
      </c>
    </row>
    <row r="210" spans="1:10" x14ac:dyDescent="0.25">
      <c r="A210">
        <v>45559</v>
      </c>
      <c r="B210" t="s">
        <v>338</v>
      </c>
      <c r="C210" t="s">
        <v>54</v>
      </c>
      <c r="D210" s="12">
        <v>5589.91</v>
      </c>
      <c r="E210" s="12">
        <v>8067.62</v>
      </c>
      <c r="F210" s="46">
        <v>0.3071178</v>
      </c>
      <c r="G210" s="12">
        <v>8620.82</v>
      </c>
      <c r="H210" s="12">
        <v>11202.53</v>
      </c>
      <c r="I210" s="12">
        <v>107958.21</v>
      </c>
      <c r="J210" s="18">
        <v>21</v>
      </c>
    </row>
    <row r="211" spans="1:10" x14ac:dyDescent="0.25">
      <c r="A211">
        <v>45567</v>
      </c>
      <c r="B211" t="s">
        <v>339</v>
      </c>
      <c r="C211" t="s">
        <v>69</v>
      </c>
      <c r="D211" s="12">
        <v>3236.59</v>
      </c>
      <c r="E211" s="12">
        <v>8712.16</v>
      </c>
      <c r="F211" s="46">
        <v>0.62849739999999998</v>
      </c>
      <c r="G211" s="12">
        <v>4360.46</v>
      </c>
      <c r="H211" s="12">
        <v>10928.5</v>
      </c>
      <c r="I211" s="12">
        <v>0</v>
      </c>
      <c r="J211" s="18">
        <v>0</v>
      </c>
    </row>
    <row r="212" spans="1:10" x14ac:dyDescent="0.25">
      <c r="A212">
        <v>45575</v>
      </c>
      <c r="B212" t="s">
        <v>340</v>
      </c>
      <c r="C212" t="s">
        <v>45</v>
      </c>
      <c r="D212" s="12">
        <v>3571.05</v>
      </c>
      <c r="E212" s="12">
        <v>8289.07</v>
      </c>
      <c r="F212" s="46">
        <v>0.56918570000000002</v>
      </c>
      <c r="G212" s="12">
        <v>6465.68</v>
      </c>
      <c r="H212" s="12">
        <v>11417.16</v>
      </c>
      <c r="I212" s="12">
        <v>0</v>
      </c>
      <c r="J212" s="18">
        <v>0</v>
      </c>
    </row>
    <row r="213" spans="1:10" x14ac:dyDescent="0.25">
      <c r="A213">
        <v>45583</v>
      </c>
      <c r="B213" t="s">
        <v>341</v>
      </c>
      <c r="C213" t="s">
        <v>70</v>
      </c>
      <c r="D213" s="12">
        <v>6087.17</v>
      </c>
      <c r="E213" s="12">
        <v>8123.63</v>
      </c>
      <c r="F213" s="46">
        <v>0.2506835</v>
      </c>
      <c r="G213" s="12">
        <v>11621.15</v>
      </c>
      <c r="H213" s="12">
        <v>13403.9</v>
      </c>
      <c r="I213" s="12">
        <v>95625.15</v>
      </c>
      <c r="J213" s="18">
        <v>56</v>
      </c>
    </row>
    <row r="214" spans="1:10" x14ac:dyDescent="0.25">
      <c r="A214">
        <v>45591</v>
      </c>
      <c r="B214" t="s">
        <v>342</v>
      </c>
      <c r="C214" t="s">
        <v>85</v>
      </c>
      <c r="D214" s="12">
        <v>3204.97</v>
      </c>
      <c r="E214" s="12">
        <v>8748.83</v>
      </c>
      <c r="F214" s="46">
        <v>0.63366869999999997</v>
      </c>
      <c r="G214" s="12">
        <v>4657.41</v>
      </c>
      <c r="H214" s="12">
        <v>11979.44</v>
      </c>
      <c r="I214" s="12">
        <v>44506.76</v>
      </c>
      <c r="J214" s="18">
        <v>18</v>
      </c>
    </row>
    <row r="215" spans="1:10" x14ac:dyDescent="0.25">
      <c r="A215">
        <v>45609</v>
      </c>
      <c r="B215" t="s">
        <v>343</v>
      </c>
      <c r="C215" t="s">
        <v>70</v>
      </c>
      <c r="D215" s="12">
        <v>5830.28</v>
      </c>
      <c r="E215" s="12">
        <v>8101.9</v>
      </c>
      <c r="F215" s="46">
        <v>0.28038109999999999</v>
      </c>
      <c r="G215" s="12">
        <v>11045.57</v>
      </c>
      <c r="H215" s="12">
        <v>13125.28</v>
      </c>
      <c r="I215" s="12">
        <v>33778.94</v>
      </c>
      <c r="J215" s="18">
        <v>5</v>
      </c>
    </row>
    <row r="216" spans="1:10" x14ac:dyDescent="0.25">
      <c r="A216">
        <v>45617</v>
      </c>
      <c r="B216" t="s">
        <v>344</v>
      </c>
      <c r="C216" t="s">
        <v>63</v>
      </c>
      <c r="D216" s="12">
        <v>5438.02</v>
      </c>
      <c r="E216" s="12">
        <v>8111.97</v>
      </c>
      <c r="F216" s="46">
        <v>0.32963019999999998</v>
      </c>
      <c r="G216" s="12">
        <v>8398.52</v>
      </c>
      <c r="H216" s="12">
        <v>11360.25</v>
      </c>
      <c r="I216" s="12">
        <v>49571.13</v>
      </c>
      <c r="J216" s="18">
        <v>24</v>
      </c>
    </row>
    <row r="217" spans="1:10" x14ac:dyDescent="0.25">
      <c r="A217">
        <v>45625</v>
      </c>
      <c r="B217" t="s">
        <v>345</v>
      </c>
      <c r="C217" t="s">
        <v>80</v>
      </c>
      <c r="D217" s="12">
        <v>4551.6400000000003</v>
      </c>
      <c r="E217" s="12">
        <v>8145.14</v>
      </c>
      <c r="F217" s="46">
        <v>0.4411833</v>
      </c>
      <c r="G217" s="12">
        <v>8059.78</v>
      </c>
      <c r="H217" s="12">
        <v>12040.9</v>
      </c>
      <c r="I217" s="12">
        <v>51864.21</v>
      </c>
      <c r="J217" s="18">
        <v>16</v>
      </c>
    </row>
    <row r="218" spans="1:10" x14ac:dyDescent="0.25">
      <c r="A218">
        <v>45633</v>
      </c>
      <c r="B218" t="s">
        <v>346</v>
      </c>
      <c r="C218" t="s">
        <v>43</v>
      </c>
      <c r="D218" s="12">
        <v>3715.52</v>
      </c>
      <c r="E218" s="12">
        <v>8225.8799999999992</v>
      </c>
      <c r="F218" s="46">
        <v>0.54831339999999995</v>
      </c>
      <c r="G218" s="12">
        <v>5783.05</v>
      </c>
      <c r="H218" s="12">
        <v>11882.8</v>
      </c>
      <c r="I218" s="12">
        <v>54565.75</v>
      </c>
      <c r="J218" s="18">
        <v>8</v>
      </c>
    </row>
    <row r="219" spans="1:10" x14ac:dyDescent="0.25">
      <c r="A219">
        <v>45641</v>
      </c>
      <c r="B219" t="s">
        <v>347</v>
      </c>
      <c r="C219" t="s">
        <v>47</v>
      </c>
      <c r="D219" s="12">
        <v>2898.49</v>
      </c>
      <c r="E219" s="12">
        <v>8125.4</v>
      </c>
      <c r="F219" s="46">
        <v>0.64328030000000003</v>
      </c>
      <c r="G219" s="12">
        <v>4354.92</v>
      </c>
      <c r="H219" s="12">
        <v>10280.52</v>
      </c>
      <c r="I219" s="12">
        <v>119517.13</v>
      </c>
      <c r="J219" s="18">
        <v>65</v>
      </c>
    </row>
    <row r="220" spans="1:10" x14ac:dyDescent="0.25">
      <c r="A220">
        <v>45658</v>
      </c>
      <c r="B220" t="s">
        <v>348</v>
      </c>
      <c r="C220" t="s">
        <v>41</v>
      </c>
      <c r="D220" s="12">
        <v>5825.93</v>
      </c>
      <c r="E220" s="12">
        <v>8612.4</v>
      </c>
      <c r="F220" s="46">
        <v>0.32354159999999998</v>
      </c>
      <c r="G220" s="12">
        <v>9871.6200000000008</v>
      </c>
      <c r="H220" s="12">
        <v>13751.02</v>
      </c>
      <c r="I220" s="12">
        <v>39703.370000000003</v>
      </c>
      <c r="J220" s="18">
        <v>19</v>
      </c>
    </row>
    <row r="221" spans="1:10" x14ac:dyDescent="0.25">
      <c r="A221">
        <v>45666</v>
      </c>
      <c r="B221" t="s">
        <v>349</v>
      </c>
      <c r="C221" t="s">
        <v>50</v>
      </c>
      <c r="D221" s="12">
        <v>2687.87</v>
      </c>
      <c r="E221" s="12">
        <v>10962.11</v>
      </c>
      <c r="F221" s="46">
        <v>0.75480360000000002</v>
      </c>
      <c r="G221" s="12">
        <v>3590.21</v>
      </c>
      <c r="H221" s="12">
        <v>13711.07</v>
      </c>
      <c r="I221" s="12">
        <v>72807.710000000006</v>
      </c>
      <c r="J221" s="18">
        <v>74</v>
      </c>
    </row>
    <row r="222" spans="1:10" x14ac:dyDescent="0.25">
      <c r="A222">
        <v>45674</v>
      </c>
      <c r="B222" t="s">
        <v>350</v>
      </c>
      <c r="C222" t="s">
        <v>57</v>
      </c>
      <c r="D222" s="12">
        <v>6136.54</v>
      </c>
      <c r="E222" s="12">
        <v>9299.1299999999992</v>
      </c>
      <c r="F222" s="46">
        <v>0.34009529999999999</v>
      </c>
      <c r="G222" s="12">
        <v>15813.39</v>
      </c>
      <c r="H222" s="12">
        <v>20947.349999999999</v>
      </c>
      <c r="I222" s="12">
        <v>10390.07</v>
      </c>
      <c r="J222" s="18">
        <v>4</v>
      </c>
    </row>
    <row r="223" spans="1:10" x14ac:dyDescent="0.25">
      <c r="A223">
        <v>45757</v>
      </c>
      <c r="B223" t="s">
        <v>351</v>
      </c>
      <c r="C223" t="s">
        <v>38</v>
      </c>
      <c r="D223" s="12">
        <v>3667.44</v>
      </c>
      <c r="E223" s="12">
        <v>8448.4500000000007</v>
      </c>
      <c r="F223" s="46">
        <v>0.56590379999999996</v>
      </c>
      <c r="G223" s="12">
        <v>4043.2</v>
      </c>
      <c r="H223" s="12">
        <v>10894.09</v>
      </c>
      <c r="I223" s="12">
        <v>6526.14</v>
      </c>
      <c r="J223" s="18">
        <v>7</v>
      </c>
    </row>
    <row r="224" spans="1:10" x14ac:dyDescent="0.25">
      <c r="A224">
        <v>45765</v>
      </c>
      <c r="B224" t="s">
        <v>352</v>
      </c>
      <c r="C224" t="s">
        <v>38</v>
      </c>
      <c r="D224" s="12">
        <v>4012.49</v>
      </c>
      <c r="E224" s="12">
        <v>8086.03</v>
      </c>
      <c r="F224" s="46">
        <v>0.50377499999999997</v>
      </c>
      <c r="G224" s="12">
        <v>6492.37</v>
      </c>
      <c r="H224" s="12">
        <v>10449.41</v>
      </c>
      <c r="I224" s="12">
        <v>39930.400000000001</v>
      </c>
      <c r="J224" s="18">
        <v>27</v>
      </c>
    </row>
    <row r="225" spans="1:10" x14ac:dyDescent="0.25">
      <c r="A225">
        <v>45773</v>
      </c>
      <c r="B225" t="s">
        <v>353</v>
      </c>
      <c r="C225" t="s">
        <v>38</v>
      </c>
      <c r="D225" s="12">
        <v>4477.29</v>
      </c>
      <c r="E225" s="12">
        <v>8089.19</v>
      </c>
      <c r="F225" s="46">
        <v>0.4465095</v>
      </c>
      <c r="G225" s="12">
        <v>5698.22</v>
      </c>
      <c r="H225" s="12">
        <v>9170.93</v>
      </c>
      <c r="I225" s="12">
        <v>39680.54</v>
      </c>
      <c r="J225" s="18">
        <v>22</v>
      </c>
    </row>
    <row r="226" spans="1:10" x14ac:dyDescent="0.25">
      <c r="A226">
        <v>45781</v>
      </c>
      <c r="B226" t="s">
        <v>354</v>
      </c>
      <c r="C226" t="s">
        <v>38</v>
      </c>
      <c r="D226" s="12">
        <v>3322.36</v>
      </c>
      <c r="E226" s="12">
        <v>9203.75</v>
      </c>
      <c r="F226" s="46">
        <v>0.63902110000000001</v>
      </c>
      <c r="G226" s="12">
        <v>9959.7900000000009</v>
      </c>
      <c r="H226" s="12">
        <v>19240.03</v>
      </c>
      <c r="I226" s="12">
        <v>9513.7099999999991</v>
      </c>
      <c r="J226" s="18">
        <v>5</v>
      </c>
    </row>
    <row r="227" spans="1:10" x14ac:dyDescent="0.25">
      <c r="A227">
        <v>45799</v>
      </c>
      <c r="B227" t="s">
        <v>355</v>
      </c>
      <c r="C227" t="s">
        <v>38</v>
      </c>
      <c r="D227" s="12">
        <v>5838.61</v>
      </c>
      <c r="E227" s="12">
        <v>8080.17</v>
      </c>
      <c r="F227" s="46">
        <v>0.27741500000000002</v>
      </c>
      <c r="G227" s="12">
        <v>8189.84</v>
      </c>
      <c r="H227" s="12">
        <v>10219.92</v>
      </c>
      <c r="I227" s="12">
        <v>52888.18</v>
      </c>
      <c r="J227" s="18">
        <v>29</v>
      </c>
    </row>
    <row r="228" spans="1:10" x14ac:dyDescent="0.25">
      <c r="A228">
        <v>45807</v>
      </c>
      <c r="B228" t="s">
        <v>356</v>
      </c>
      <c r="C228" t="s">
        <v>38</v>
      </c>
      <c r="D228" s="12">
        <v>3230.61</v>
      </c>
      <c r="E228" s="12">
        <v>8549.93</v>
      </c>
      <c r="F228" s="46">
        <v>0.62214780000000003</v>
      </c>
      <c r="G228" s="12">
        <v>5855.93</v>
      </c>
      <c r="H228" s="12">
        <v>13296.25</v>
      </c>
      <c r="I228" s="12">
        <v>21406.98</v>
      </c>
      <c r="J228" s="18">
        <v>8</v>
      </c>
    </row>
    <row r="229" spans="1:10" x14ac:dyDescent="0.25">
      <c r="A229">
        <v>45823</v>
      </c>
      <c r="B229" t="s">
        <v>357</v>
      </c>
      <c r="C229" t="s">
        <v>48</v>
      </c>
      <c r="D229" s="12">
        <v>10252.65</v>
      </c>
      <c r="E229" s="12">
        <v>8987.41</v>
      </c>
      <c r="F229" s="46">
        <v>0.1</v>
      </c>
      <c r="G229" s="12">
        <v>27033.11</v>
      </c>
      <c r="H229" s="12">
        <v>29781.89</v>
      </c>
      <c r="I229" s="12">
        <v>59335.26</v>
      </c>
      <c r="J229" s="18">
        <v>12</v>
      </c>
    </row>
    <row r="230" spans="1:10" x14ac:dyDescent="0.25">
      <c r="A230">
        <v>45831</v>
      </c>
      <c r="B230" t="s">
        <v>358</v>
      </c>
      <c r="C230" t="s">
        <v>48</v>
      </c>
      <c r="D230" s="12">
        <v>4367.0200000000004</v>
      </c>
      <c r="E230" s="12">
        <v>8940.56</v>
      </c>
      <c r="F230" s="46">
        <v>0.51154960000000005</v>
      </c>
      <c r="G230" s="12">
        <v>4594.8100000000004</v>
      </c>
      <c r="H230" s="12">
        <v>9910.8100000000013</v>
      </c>
      <c r="I230" s="12">
        <v>18282.62</v>
      </c>
      <c r="J230" s="18">
        <v>5</v>
      </c>
    </row>
    <row r="231" spans="1:10" x14ac:dyDescent="0.25">
      <c r="A231">
        <v>45856</v>
      </c>
      <c r="B231" t="s">
        <v>359</v>
      </c>
      <c r="C231" t="s">
        <v>49</v>
      </c>
      <c r="D231" s="12">
        <v>3237.42</v>
      </c>
      <c r="E231" s="12">
        <v>8084.98</v>
      </c>
      <c r="F231" s="46">
        <v>0.599576</v>
      </c>
      <c r="G231" s="12">
        <v>5889.26</v>
      </c>
      <c r="H231" s="12">
        <v>11567.33</v>
      </c>
      <c r="I231" s="12">
        <v>90294.43</v>
      </c>
      <c r="J231" s="18">
        <v>21</v>
      </c>
    </row>
    <row r="232" spans="1:10" x14ac:dyDescent="0.25">
      <c r="A232">
        <v>45864</v>
      </c>
      <c r="B232" t="s">
        <v>360</v>
      </c>
      <c r="C232" t="s">
        <v>49</v>
      </c>
      <c r="D232" s="12">
        <v>4985.83</v>
      </c>
      <c r="E232" s="12">
        <v>8634.01</v>
      </c>
      <c r="F232" s="46">
        <v>0.42253600000000002</v>
      </c>
      <c r="G232" s="12">
        <v>5571.55</v>
      </c>
      <c r="H232" s="12">
        <v>11246.6</v>
      </c>
      <c r="I232" s="12">
        <v>82297.929999999993</v>
      </c>
      <c r="J232" s="18">
        <v>15</v>
      </c>
    </row>
    <row r="233" spans="1:10" x14ac:dyDescent="0.25">
      <c r="A233">
        <v>45872</v>
      </c>
      <c r="B233" t="s">
        <v>361</v>
      </c>
      <c r="C233" t="s">
        <v>49</v>
      </c>
      <c r="D233" s="12">
        <v>3377.35</v>
      </c>
      <c r="E233" s="12">
        <v>8120.63</v>
      </c>
      <c r="F233" s="46">
        <v>0.58410249999999997</v>
      </c>
      <c r="G233" s="12">
        <v>4080.74</v>
      </c>
      <c r="H233" s="12">
        <v>9175.4</v>
      </c>
      <c r="I233" s="12">
        <v>136437.54999999999</v>
      </c>
      <c r="J233" s="18">
        <v>32</v>
      </c>
    </row>
    <row r="234" spans="1:10" x14ac:dyDescent="0.25">
      <c r="A234">
        <v>45880</v>
      </c>
      <c r="B234" t="s">
        <v>362</v>
      </c>
      <c r="C234" t="s">
        <v>49</v>
      </c>
      <c r="D234" s="12">
        <v>2969.07</v>
      </c>
      <c r="E234" s="12">
        <v>8467.43</v>
      </c>
      <c r="F234" s="46">
        <v>0.64935410000000005</v>
      </c>
      <c r="G234" s="12">
        <v>4975.42</v>
      </c>
      <c r="H234" s="12">
        <v>11870.68</v>
      </c>
      <c r="I234" s="12">
        <v>140317.64000000001</v>
      </c>
      <c r="J234" s="18">
        <v>25</v>
      </c>
    </row>
    <row r="235" spans="1:10" x14ac:dyDescent="0.25">
      <c r="A235">
        <v>45906</v>
      </c>
      <c r="B235" t="s">
        <v>363</v>
      </c>
      <c r="C235" t="s">
        <v>37</v>
      </c>
      <c r="D235" s="12">
        <v>4064.03</v>
      </c>
      <c r="E235" s="12">
        <v>8179.99</v>
      </c>
      <c r="F235" s="46">
        <v>0.50317420000000002</v>
      </c>
      <c r="G235" s="12">
        <v>7601.71</v>
      </c>
      <c r="H235" s="12">
        <v>13200.84</v>
      </c>
      <c r="I235" s="12">
        <v>0</v>
      </c>
      <c r="J235" s="18">
        <v>0</v>
      </c>
    </row>
    <row r="236" spans="1:10" x14ac:dyDescent="0.25">
      <c r="A236">
        <v>45914</v>
      </c>
      <c r="B236" t="s">
        <v>364</v>
      </c>
      <c r="C236" t="s">
        <v>37</v>
      </c>
      <c r="D236" s="12">
        <v>4101.84</v>
      </c>
      <c r="E236" s="12">
        <v>8805.93</v>
      </c>
      <c r="F236" s="46">
        <v>0.53419570000000005</v>
      </c>
      <c r="G236" s="12">
        <v>4876.37</v>
      </c>
      <c r="H236" s="12">
        <v>11477.34</v>
      </c>
      <c r="I236" s="12">
        <v>0</v>
      </c>
      <c r="J236" s="18">
        <v>2</v>
      </c>
    </row>
    <row r="237" spans="1:10" x14ac:dyDescent="0.25">
      <c r="A237">
        <v>45922</v>
      </c>
      <c r="B237" t="s">
        <v>365</v>
      </c>
      <c r="C237" t="s">
        <v>37</v>
      </c>
      <c r="D237" s="12">
        <v>1445.73</v>
      </c>
      <c r="E237" s="12">
        <v>9219.44</v>
      </c>
      <c r="F237" s="46">
        <v>0.84318680000000001</v>
      </c>
      <c r="G237" s="12">
        <v>1973.62</v>
      </c>
      <c r="H237" s="12">
        <v>16268.47</v>
      </c>
      <c r="I237" s="12">
        <v>0</v>
      </c>
      <c r="J237" s="18">
        <v>0</v>
      </c>
    </row>
    <row r="238" spans="1:10" x14ac:dyDescent="0.25">
      <c r="A238">
        <v>45948</v>
      </c>
      <c r="B238" t="s">
        <v>366</v>
      </c>
      <c r="C238" t="s">
        <v>121</v>
      </c>
      <c r="D238" s="12">
        <v>5177.1899999999996</v>
      </c>
      <c r="E238" s="12">
        <v>8726.14</v>
      </c>
      <c r="F238" s="46">
        <v>0.40670329999999999</v>
      </c>
      <c r="G238" s="12">
        <v>7237.76</v>
      </c>
      <c r="H238" s="12">
        <v>11306.63</v>
      </c>
      <c r="I238" s="12">
        <v>17604.060000000001</v>
      </c>
      <c r="J238" s="18">
        <v>15</v>
      </c>
    </row>
    <row r="239" spans="1:10" x14ac:dyDescent="0.25">
      <c r="A239">
        <v>45955</v>
      </c>
      <c r="B239" t="s">
        <v>367</v>
      </c>
      <c r="C239" t="s">
        <v>121</v>
      </c>
      <c r="D239" s="12">
        <v>4244.22</v>
      </c>
      <c r="E239" s="12">
        <v>8787.74</v>
      </c>
      <c r="F239" s="46">
        <v>0.51702939999999997</v>
      </c>
      <c r="G239" s="12">
        <v>8446.33</v>
      </c>
      <c r="H239" s="12">
        <v>13754.11</v>
      </c>
      <c r="I239" s="12">
        <v>26908.86</v>
      </c>
      <c r="J239" s="18">
        <v>10</v>
      </c>
    </row>
    <row r="240" spans="1:10" x14ac:dyDescent="0.25">
      <c r="A240">
        <v>45963</v>
      </c>
      <c r="B240" t="s">
        <v>368</v>
      </c>
      <c r="C240" t="s">
        <v>121</v>
      </c>
      <c r="D240" s="12">
        <v>3999</v>
      </c>
      <c r="E240" s="12">
        <v>11383.99</v>
      </c>
      <c r="F240" s="46">
        <v>0.64871719999999999</v>
      </c>
      <c r="G240" s="12">
        <v>6956.75</v>
      </c>
      <c r="H240" s="12">
        <v>13838.73</v>
      </c>
      <c r="I240" s="12">
        <v>13044.83</v>
      </c>
      <c r="J240" s="18">
        <v>1</v>
      </c>
    </row>
    <row r="241" spans="1:10" x14ac:dyDescent="0.25">
      <c r="A241">
        <v>45971</v>
      </c>
      <c r="B241" t="s">
        <v>369</v>
      </c>
      <c r="C241" t="s">
        <v>121</v>
      </c>
      <c r="D241" s="12">
        <v>3765.62</v>
      </c>
      <c r="E241" s="12">
        <v>10790.88</v>
      </c>
      <c r="F241" s="46">
        <v>0.65103679999999997</v>
      </c>
      <c r="G241" s="12">
        <v>6050.76</v>
      </c>
      <c r="H241" s="12">
        <v>14478.37</v>
      </c>
      <c r="I241" s="12">
        <v>45869.02</v>
      </c>
      <c r="J241" s="18">
        <v>5</v>
      </c>
    </row>
    <row r="242" spans="1:10" x14ac:dyDescent="0.25">
      <c r="A242">
        <v>45997</v>
      </c>
      <c r="B242" t="s">
        <v>124</v>
      </c>
      <c r="C242" t="s">
        <v>53</v>
      </c>
      <c r="D242" s="12">
        <v>8159.73</v>
      </c>
      <c r="E242" s="12">
        <v>8088.84</v>
      </c>
      <c r="F242" s="46">
        <v>0.1</v>
      </c>
      <c r="G242" s="12">
        <v>10205.51</v>
      </c>
      <c r="H242" s="12">
        <v>11791.34</v>
      </c>
      <c r="I242" s="12">
        <v>0</v>
      </c>
      <c r="J242" s="18">
        <v>0</v>
      </c>
    </row>
    <row r="243" spans="1:10" x14ac:dyDescent="0.25">
      <c r="A243">
        <v>46003</v>
      </c>
      <c r="B243" t="s">
        <v>370</v>
      </c>
      <c r="C243" t="s">
        <v>53</v>
      </c>
      <c r="D243" s="12">
        <v>4070.94</v>
      </c>
      <c r="E243" s="12">
        <v>9326.9500000000007</v>
      </c>
      <c r="F243" s="46">
        <v>0.56352930000000001</v>
      </c>
      <c r="G243" s="12">
        <v>6411.47</v>
      </c>
      <c r="H243" s="12">
        <v>14075.21</v>
      </c>
      <c r="I243" s="12">
        <v>4822.76</v>
      </c>
      <c r="J243" s="18">
        <v>0</v>
      </c>
    </row>
    <row r="244" spans="1:10" x14ac:dyDescent="0.25">
      <c r="A244">
        <v>46011</v>
      </c>
      <c r="B244" t="s">
        <v>371</v>
      </c>
      <c r="C244" t="s">
        <v>53</v>
      </c>
      <c r="D244" s="12">
        <v>5353.73</v>
      </c>
      <c r="E244" s="12">
        <v>8193.64</v>
      </c>
      <c r="F244" s="46">
        <v>0.3465993</v>
      </c>
      <c r="G244" s="12">
        <v>7538.2</v>
      </c>
      <c r="H244" s="12">
        <v>12203.48</v>
      </c>
      <c r="I244" s="12">
        <v>0</v>
      </c>
      <c r="J244" s="18">
        <v>0</v>
      </c>
    </row>
    <row r="245" spans="1:10" x14ac:dyDescent="0.25">
      <c r="A245">
        <v>46037</v>
      </c>
      <c r="B245" t="s">
        <v>372</v>
      </c>
      <c r="C245" t="s">
        <v>101</v>
      </c>
      <c r="D245" s="12">
        <v>4547.1099999999997</v>
      </c>
      <c r="E245" s="12">
        <v>8361.5</v>
      </c>
      <c r="F245" s="46">
        <v>0.4561849</v>
      </c>
      <c r="G245" s="12">
        <v>5208.8599999999997</v>
      </c>
      <c r="H245" s="12">
        <v>10315.56</v>
      </c>
      <c r="I245" s="12">
        <v>7615.3</v>
      </c>
      <c r="J245" s="18">
        <v>4</v>
      </c>
    </row>
    <row r="246" spans="1:10" x14ac:dyDescent="0.25">
      <c r="A246">
        <v>46045</v>
      </c>
      <c r="B246" t="s">
        <v>373</v>
      </c>
      <c r="C246" t="s">
        <v>101</v>
      </c>
      <c r="D246" s="12">
        <v>3770.49</v>
      </c>
      <c r="E246" s="12">
        <v>9069.43</v>
      </c>
      <c r="F246" s="46">
        <v>0.5842638</v>
      </c>
      <c r="G246" s="12">
        <v>4609.8</v>
      </c>
      <c r="H246" s="12">
        <v>12538.14</v>
      </c>
      <c r="I246" s="12">
        <v>7837.14</v>
      </c>
      <c r="J246" s="18">
        <v>0</v>
      </c>
    </row>
    <row r="247" spans="1:10" x14ac:dyDescent="0.25">
      <c r="A247">
        <v>46060</v>
      </c>
      <c r="B247" t="s">
        <v>374</v>
      </c>
      <c r="C247" t="s">
        <v>101</v>
      </c>
      <c r="D247" s="12">
        <v>2529.41</v>
      </c>
      <c r="E247" s="12">
        <v>8133.41</v>
      </c>
      <c r="F247" s="46">
        <v>0.68900989999999995</v>
      </c>
      <c r="G247" s="12">
        <v>2578.86</v>
      </c>
      <c r="H247" s="12">
        <v>10104.84</v>
      </c>
      <c r="I247" s="12">
        <v>189117.79</v>
      </c>
      <c r="J247" s="18">
        <v>21</v>
      </c>
    </row>
    <row r="248" spans="1:10" x14ac:dyDescent="0.25">
      <c r="A248">
        <v>46078</v>
      </c>
      <c r="B248" t="s">
        <v>375</v>
      </c>
      <c r="C248" t="s">
        <v>101</v>
      </c>
      <c r="D248" s="12">
        <v>3042.09</v>
      </c>
      <c r="E248" s="12">
        <v>9263.7900000000009</v>
      </c>
      <c r="F248" s="46">
        <v>0.67161499999999996</v>
      </c>
      <c r="G248" s="12">
        <v>3937.15</v>
      </c>
      <c r="H248" s="12">
        <v>12243.38</v>
      </c>
      <c r="I248" s="12">
        <v>101819.98</v>
      </c>
      <c r="J248" s="18">
        <v>8</v>
      </c>
    </row>
    <row r="249" spans="1:10" x14ac:dyDescent="0.25">
      <c r="A249">
        <v>46094</v>
      </c>
      <c r="B249" t="s">
        <v>894</v>
      </c>
      <c r="C249" t="s">
        <v>104</v>
      </c>
      <c r="D249" s="12">
        <v>3438.26</v>
      </c>
      <c r="E249" s="12">
        <v>8125.64</v>
      </c>
      <c r="F249" s="46">
        <v>0.57686289999999996</v>
      </c>
      <c r="G249" s="12">
        <v>5128.28</v>
      </c>
      <c r="H249" s="12">
        <v>10373.19</v>
      </c>
      <c r="I249" s="12">
        <v>130340.69</v>
      </c>
      <c r="J249" s="18">
        <v>55</v>
      </c>
    </row>
    <row r="250" spans="1:10" x14ac:dyDescent="0.25">
      <c r="A250">
        <v>46102</v>
      </c>
      <c r="B250" t="s">
        <v>376</v>
      </c>
      <c r="C250" t="s">
        <v>104</v>
      </c>
      <c r="D250" s="12">
        <v>4635.8</v>
      </c>
      <c r="E250" s="12">
        <v>8069.03</v>
      </c>
      <c r="F250" s="46">
        <v>0.42548239999999998</v>
      </c>
      <c r="G250" s="12">
        <v>6677.23</v>
      </c>
      <c r="H250" s="12">
        <v>10095.280000000001</v>
      </c>
      <c r="I250" s="12">
        <v>742971.18</v>
      </c>
      <c r="J250" s="18">
        <v>309</v>
      </c>
    </row>
    <row r="251" spans="1:10" x14ac:dyDescent="0.25">
      <c r="A251">
        <v>46110</v>
      </c>
      <c r="B251" t="s">
        <v>377</v>
      </c>
      <c r="C251" t="s">
        <v>104</v>
      </c>
      <c r="D251" s="12">
        <v>6010.08</v>
      </c>
      <c r="E251" s="12">
        <v>8085</v>
      </c>
      <c r="F251" s="46">
        <v>0.25663819999999998</v>
      </c>
      <c r="G251" s="12">
        <v>7638.75</v>
      </c>
      <c r="H251" s="12">
        <v>9867.869999999999</v>
      </c>
      <c r="I251" s="12">
        <v>1933932.6</v>
      </c>
      <c r="J251" s="18">
        <v>376</v>
      </c>
    </row>
    <row r="252" spans="1:10" x14ac:dyDescent="0.25">
      <c r="A252">
        <v>46128</v>
      </c>
      <c r="B252" t="s">
        <v>378</v>
      </c>
      <c r="C252" t="s">
        <v>104</v>
      </c>
      <c r="D252" s="12">
        <v>3399.53</v>
      </c>
      <c r="E252" s="12">
        <v>8116.69</v>
      </c>
      <c r="F252" s="46">
        <v>0.58116789999999996</v>
      </c>
      <c r="G252" s="12">
        <v>5173.8500000000004</v>
      </c>
      <c r="H252" s="12">
        <v>11546.92</v>
      </c>
      <c r="I252" s="12">
        <v>127758.09</v>
      </c>
      <c r="J252" s="18">
        <v>28</v>
      </c>
    </row>
    <row r="253" spans="1:10" x14ac:dyDescent="0.25">
      <c r="A253">
        <v>46136</v>
      </c>
      <c r="B253" t="s">
        <v>379</v>
      </c>
      <c r="C253" t="s">
        <v>104</v>
      </c>
      <c r="D253" s="12">
        <v>1720.38</v>
      </c>
      <c r="E253" s="12">
        <v>9871.4599999999991</v>
      </c>
      <c r="F253" s="46">
        <v>0.82572179999999995</v>
      </c>
      <c r="G253" s="12">
        <v>4077.98</v>
      </c>
      <c r="H253" s="12">
        <v>17112.63</v>
      </c>
      <c r="I253" s="12">
        <v>118524.7</v>
      </c>
      <c r="J253" s="18">
        <v>10</v>
      </c>
    </row>
    <row r="254" spans="1:10" x14ac:dyDescent="0.25">
      <c r="A254">
        <v>46144</v>
      </c>
      <c r="B254" t="s">
        <v>380</v>
      </c>
      <c r="C254" t="s">
        <v>104</v>
      </c>
      <c r="D254" s="12">
        <v>4689.1400000000003</v>
      </c>
      <c r="E254" s="12">
        <v>8047.21</v>
      </c>
      <c r="F254" s="46">
        <v>0.41729620000000001</v>
      </c>
      <c r="G254" s="12">
        <v>6957.98</v>
      </c>
      <c r="H254" s="12">
        <v>10509.04</v>
      </c>
      <c r="I254" s="12">
        <v>49215.35</v>
      </c>
      <c r="J254" s="18">
        <v>40</v>
      </c>
    </row>
    <row r="255" spans="1:10" x14ac:dyDescent="0.25">
      <c r="A255">
        <v>46151</v>
      </c>
      <c r="B255" t="s">
        <v>381</v>
      </c>
      <c r="C255" t="s">
        <v>104</v>
      </c>
      <c r="D255" s="12">
        <v>6338.86</v>
      </c>
      <c r="E255" s="12">
        <v>8099.4</v>
      </c>
      <c r="F255" s="46">
        <v>0.2173667</v>
      </c>
      <c r="G255" s="12">
        <v>10102.84</v>
      </c>
      <c r="H255" s="12">
        <v>12171.57</v>
      </c>
      <c r="I255" s="12">
        <v>125793.28</v>
      </c>
      <c r="J255" s="18">
        <v>34</v>
      </c>
    </row>
    <row r="256" spans="1:10" x14ac:dyDescent="0.25">
      <c r="A256">
        <v>46177</v>
      </c>
      <c r="B256" t="s">
        <v>382</v>
      </c>
      <c r="C256" t="s">
        <v>73</v>
      </c>
      <c r="D256" s="12">
        <v>5716.57</v>
      </c>
      <c r="E256" s="12">
        <v>9597.74</v>
      </c>
      <c r="F256" s="46">
        <v>0.40438370000000001</v>
      </c>
      <c r="G256" s="12">
        <v>9943.65</v>
      </c>
      <c r="H256" s="12">
        <v>14258.24</v>
      </c>
      <c r="I256" s="12">
        <v>32261.87</v>
      </c>
      <c r="J256" s="18">
        <v>2</v>
      </c>
    </row>
    <row r="257" spans="1:10" x14ac:dyDescent="0.25">
      <c r="A257">
        <v>46193</v>
      </c>
      <c r="B257" t="s">
        <v>383</v>
      </c>
      <c r="C257" t="s">
        <v>111</v>
      </c>
      <c r="D257" s="12">
        <v>4824.97</v>
      </c>
      <c r="E257" s="12">
        <v>8091.41</v>
      </c>
      <c r="F257" s="46">
        <v>0.4036923</v>
      </c>
      <c r="G257" s="12">
        <v>5324.48</v>
      </c>
      <c r="H257" s="12">
        <v>10246.11</v>
      </c>
      <c r="I257" s="12">
        <v>91585.24</v>
      </c>
      <c r="J257" s="18">
        <v>42</v>
      </c>
    </row>
    <row r="258" spans="1:10" x14ac:dyDescent="0.25">
      <c r="A258">
        <v>46201</v>
      </c>
      <c r="B258" t="s">
        <v>384</v>
      </c>
      <c r="C258" t="s">
        <v>111</v>
      </c>
      <c r="D258" s="12">
        <v>4402.6000000000004</v>
      </c>
      <c r="E258" s="12">
        <v>8921.57</v>
      </c>
      <c r="F258" s="46">
        <v>0.50652180000000002</v>
      </c>
      <c r="G258" s="12">
        <v>8244.36</v>
      </c>
      <c r="H258" s="12">
        <v>14157.76</v>
      </c>
      <c r="I258" s="12">
        <v>43328.36</v>
      </c>
      <c r="J258" s="18">
        <v>7</v>
      </c>
    </row>
    <row r="259" spans="1:10" x14ac:dyDescent="0.25">
      <c r="A259">
        <v>46219</v>
      </c>
      <c r="B259" t="s">
        <v>385</v>
      </c>
      <c r="C259" t="s">
        <v>111</v>
      </c>
      <c r="D259" s="12">
        <v>3285.88</v>
      </c>
      <c r="E259" s="12">
        <v>8281.42</v>
      </c>
      <c r="F259" s="46">
        <v>0.60322260000000005</v>
      </c>
      <c r="G259" s="12">
        <v>7606.55</v>
      </c>
      <c r="H259" s="12">
        <v>14762.74</v>
      </c>
      <c r="I259" s="12">
        <v>65990.75</v>
      </c>
      <c r="J259" s="18">
        <v>5</v>
      </c>
    </row>
    <row r="260" spans="1:10" x14ac:dyDescent="0.25">
      <c r="A260">
        <v>46235</v>
      </c>
      <c r="B260" t="s">
        <v>386</v>
      </c>
      <c r="C260" t="s">
        <v>88</v>
      </c>
      <c r="D260" s="12">
        <v>4967.04</v>
      </c>
      <c r="E260" s="12">
        <v>8122.99</v>
      </c>
      <c r="F260" s="46">
        <v>0.3885207</v>
      </c>
      <c r="G260" s="12">
        <v>6853.96</v>
      </c>
      <c r="H260" s="12">
        <v>9522.9</v>
      </c>
      <c r="I260" s="12">
        <v>56488.51</v>
      </c>
      <c r="J260" s="18">
        <v>10</v>
      </c>
    </row>
    <row r="261" spans="1:10" x14ac:dyDescent="0.25">
      <c r="A261">
        <v>46243</v>
      </c>
      <c r="B261" t="s">
        <v>387</v>
      </c>
      <c r="C261" t="s">
        <v>88</v>
      </c>
      <c r="D261" s="12">
        <v>2837.92</v>
      </c>
      <c r="E261" s="12">
        <v>8146.04</v>
      </c>
      <c r="F261" s="46">
        <v>0.65161970000000002</v>
      </c>
      <c r="G261" s="12">
        <v>4382.1099999999997</v>
      </c>
      <c r="H261" s="12">
        <v>11337.68</v>
      </c>
      <c r="I261" s="12">
        <v>94321.09</v>
      </c>
      <c r="J261" s="18">
        <v>45</v>
      </c>
    </row>
    <row r="262" spans="1:10" x14ac:dyDescent="0.25">
      <c r="A262">
        <v>46250</v>
      </c>
      <c r="B262" t="s">
        <v>388</v>
      </c>
      <c r="C262" t="s">
        <v>88</v>
      </c>
      <c r="D262" s="12">
        <v>4957.04</v>
      </c>
      <c r="E262" s="12">
        <v>8139.54</v>
      </c>
      <c r="F262" s="46">
        <v>0.39099260000000002</v>
      </c>
      <c r="G262" s="12">
        <v>7688.3</v>
      </c>
      <c r="H262" s="12">
        <v>11121.61</v>
      </c>
      <c r="I262" s="12">
        <v>145639.29</v>
      </c>
      <c r="J262" s="18">
        <v>45</v>
      </c>
    </row>
    <row r="263" spans="1:10" x14ac:dyDescent="0.25">
      <c r="A263">
        <v>46268</v>
      </c>
      <c r="B263" t="s">
        <v>389</v>
      </c>
      <c r="C263" t="s">
        <v>88</v>
      </c>
      <c r="D263" s="12">
        <v>4164.2299999999996</v>
      </c>
      <c r="E263" s="12">
        <v>8107.57</v>
      </c>
      <c r="F263" s="46">
        <v>0.48637750000000002</v>
      </c>
      <c r="G263" s="12">
        <v>7759.35</v>
      </c>
      <c r="H263" s="12">
        <v>12170.56</v>
      </c>
      <c r="I263" s="12">
        <v>68799.289999999994</v>
      </c>
      <c r="J263" s="18">
        <v>44</v>
      </c>
    </row>
    <row r="264" spans="1:10" x14ac:dyDescent="0.25">
      <c r="A264">
        <v>46276</v>
      </c>
      <c r="B264" t="s">
        <v>390</v>
      </c>
      <c r="C264" t="s">
        <v>88</v>
      </c>
      <c r="D264" s="12">
        <v>4411.1499999999996</v>
      </c>
      <c r="E264" s="12">
        <v>9355.33</v>
      </c>
      <c r="F264" s="46">
        <v>0.52848799999999996</v>
      </c>
      <c r="G264" s="12">
        <v>8641.7199999999993</v>
      </c>
      <c r="H264" s="12">
        <v>15033.75</v>
      </c>
      <c r="I264" s="12">
        <v>33376.44</v>
      </c>
      <c r="J264" s="18">
        <v>5</v>
      </c>
    </row>
    <row r="265" spans="1:10" x14ac:dyDescent="0.25">
      <c r="A265">
        <v>46284</v>
      </c>
      <c r="B265" t="s">
        <v>391</v>
      </c>
      <c r="C265" t="s">
        <v>88</v>
      </c>
      <c r="D265" s="12">
        <v>5221.99</v>
      </c>
      <c r="E265" s="12">
        <v>8114.39</v>
      </c>
      <c r="F265" s="46">
        <v>0.35645320000000003</v>
      </c>
      <c r="G265" s="12">
        <v>8324.35</v>
      </c>
      <c r="H265" s="12">
        <v>11122.94</v>
      </c>
      <c r="I265" s="12">
        <v>64392.5</v>
      </c>
      <c r="J265" s="18">
        <v>17</v>
      </c>
    </row>
    <row r="266" spans="1:10" x14ac:dyDescent="0.25">
      <c r="A266">
        <v>46300</v>
      </c>
      <c r="B266" t="s">
        <v>392</v>
      </c>
      <c r="C266" t="s">
        <v>54</v>
      </c>
      <c r="D266" s="12">
        <v>3265.57</v>
      </c>
      <c r="E266" s="12">
        <v>8091.59</v>
      </c>
      <c r="F266" s="46">
        <v>0.59642419999999996</v>
      </c>
      <c r="G266" s="12">
        <v>3895.4</v>
      </c>
      <c r="H266" s="12">
        <v>8625.7999999999993</v>
      </c>
      <c r="I266" s="12">
        <v>102535.7</v>
      </c>
      <c r="J266" s="18">
        <v>28</v>
      </c>
    </row>
    <row r="267" spans="1:10" x14ac:dyDescent="0.25">
      <c r="A267">
        <v>46318</v>
      </c>
      <c r="B267" t="s">
        <v>393</v>
      </c>
      <c r="C267" t="s">
        <v>54</v>
      </c>
      <c r="D267" s="12">
        <v>3196.01</v>
      </c>
      <c r="E267" s="12">
        <v>8148.02</v>
      </c>
      <c r="F267" s="46">
        <v>0.60775619999999997</v>
      </c>
      <c r="G267" s="12">
        <v>4774.1499999999996</v>
      </c>
      <c r="H267" s="12">
        <v>11639.89</v>
      </c>
      <c r="I267" s="12">
        <v>158474.10999999999</v>
      </c>
      <c r="J267" s="18">
        <v>41</v>
      </c>
    </row>
    <row r="268" spans="1:10" x14ac:dyDescent="0.25">
      <c r="A268">
        <v>46326</v>
      </c>
      <c r="B268" t="s">
        <v>394</v>
      </c>
      <c r="C268" t="s">
        <v>54</v>
      </c>
      <c r="D268" s="12">
        <v>6212.42</v>
      </c>
      <c r="E268" s="12">
        <v>8143.88</v>
      </c>
      <c r="F268" s="46">
        <v>0.23716709999999999</v>
      </c>
      <c r="G268" s="12">
        <v>8785.19</v>
      </c>
      <c r="H268" s="12">
        <v>10929.92</v>
      </c>
      <c r="I268" s="12">
        <v>125804.95</v>
      </c>
      <c r="J268" s="18">
        <v>20</v>
      </c>
    </row>
    <row r="269" spans="1:10" x14ac:dyDescent="0.25">
      <c r="A269">
        <v>46334</v>
      </c>
      <c r="B269" t="s">
        <v>395</v>
      </c>
      <c r="C269" t="s">
        <v>54</v>
      </c>
      <c r="D269" s="12">
        <v>2989.29</v>
      </c>
      <c r="E269" s="12">
        <v>9222.32</v>
      </c>
      <c r="F269" s="46">
        <v>0.67586360000000001</v>
      </c>
      <c r="G269" s="12">
        <v>3476.54</v>
      </c>
      <c r="H269" s="12">
        <v>13256.9</v>
      </c>
      <c r="I269" s="12">
        <v>105787.85</v>
      </c>
      <c r="J269" s="18">
        <v>8</v>
      </c>
    </row>
    <row r="270" spans="1:10" x14ac:dyDescent="0.25">
      <c r="A270">
        <v>46342</v>
      </c>
      <c r="B270" t="s">
        <v>396</v>
      </c>
      <c r="C270" t="s">
        <v>54</v>
      </c>
      <c r="D270" s="12">
        <v>2843.63</v>
      </c>
      <c r="E270" s="12">
        <v>8088.96</v>
      </c>
      <c r="F270" s="46">
        <v>0.64845540000000002</v>
      </c>
      <c r="G270" s="12">
        <v>5088.51</v>
      </c>
      <c r="H270" s="12">
        <v>12134.6</v>
      </c>
      <c r="I270" s="12">
        <v>193837.04</v>
      </c>
      <c r="J270" s="18">
        <v>52</v>
      </c>
    </row>
    <row r="271" spans="1:10" x14ac:dyDescent="0.25">
      <c r="A271">
        <v>46359</v>
      </c>
      <c r="B271" t="s">
        <v>397</v>
      </c>
      <c r="C271" t="s">
        <v>54</v>
      </c>
      <c r="D271" s="12">
        <v>5266.68</v>
      </c>
      <c r="E271" s="12">
        <v>8126.7</v>
      </c>
      <c r="F271" s="46">
        <v>0.35192879999999999</v>
      </c>
      <c r="G271" s="12">
        <v>7359.22</v>
      </c>
      <c r="H271" s="12">
        <v>10227.01</v>
      </c>
      <c r="I271" s="12">
        <v>654528.55000000005</v>
      </c>
      <c r="J271" s="18">
        <v>245</v>
      </c>
    </row>
    <row r="272" spans="1:10" x14ac:dyDescent="0.25">
      <c r="A272">
        <v>46367</v>
      </c>
      <c r="B272" t="s">
        <v>398</v>
      </c>
      <c r="C272" t="s">
        <v>54</v>
      </c>
      <c r="D272" s="12">
        <v>3464.91</v>
      </c>
      <c r="E272" s="12">
        <v>8443.65</v>
      </c>
      <c r="F272" s="46">
        <v>0.58964309999999998</v>
      </c>
      <c r="G272" s="12">
        <v>5427.54</v>
      </c>
      <c r="H272" s="12">
        <v>12001.94</v>
      </c>
      <c r="I272" s="12">
        <v>30290.38</v>
      </c>
      <c r="J272" s="18">
        <v>5</v>
      </c>
    </row>
    <row r="273" spans="1:10" x14ac:dyDescent="0.25">
      <c r="A273">
        <v>46383</v>
      </c>
      <c r="B273" t="s">
        <v>399</v>
      </c>
      <c r="C273" t="s">
        <v>67</v>
      </c>
      <c r="D273" s="12">
        <v>3235.33</v>
      </c>
      <c r="E273" s="12">
        <v>8189.93</v>
      </c>
      <c r="F273" s="46">
        <v>0.60496240000000001</v>
      </c>
      <c r="G273" s="12">
        <v>4127.5200000000004</v>
      </c>
      <c r="H273" s="12">
        <v>12039.67</v>
      </c>
      <c r="I273" s="12">
        <v>117770.14</v>
      </c>
      <c r="J273" s="18">
        <v>43</v>
      </c>
    </row>
    <row r="274" spans="1:10" x14ac:dyDescent="0.25">
      <c r="A274">
        <v>46391</v>
      </c>
      <c r="B274" t="s">
        <v>400</v>
      </c>
      <c r="C274" t="s">
        <v>67</v>
      </c>
      <c r="D274" s="12">
        <v>4807</v>
      </c>
      <c r="E274" s="12">
        <v>8081.58</v>
      </c>
      <c r="F274" s="46">
        <v>0.40519060000000001</v>
      </c>
      <c r="G274" s="12">
        <v>6106.8</v>
      </c>
      <c r="H274" s="12">
        <v>10683.78</v>
      </c>
      <c r="I274" s="12">
        <v>52229.75</v>
      </c>
      <c r="J274" s="18">
        <v>47</v>
      </c>
    </row>
    <row r="275" spans="1:10" x14ac:dyDescent="0.25">
      <c r="A275">
        <v>46409</v>
      </c>
      <c r="B275" t="s">
        <v>401</v>
      </c>
      <c r="C275" t="s">
        <v>67</v>
      </c>
      <c r="D275" s="12">
        <v>3067.05</v>
      </c>
      <c r="E275" s="12">
        <v>8340.85</v>
      </c>
      <c r="F275" s="46">
        <v>0.63228569999999995</v>
      </c>
      <c r="G275" s="12">
        <v>3606.75</v>
      </c>
      <c r="H275" s="12">
        <v>10385.870000000001</v>
      </c>
      <c r="I275" s="12">
        <v>127637.16</v>
      </c>
      <c r="J275" s="18">
        <v>58</v>
      </c>
    </row>
    <row r="276" spans="1:10" x14ac:dyDescent="0.25">
      <c r="A276">
        <v>46425</v>
      </c>
      <c r="B276" t="s">
        <v>402</v>
      </c>
      <c r="C276" t="s">
        <v>56</v>
      </c>
      <c r="D276" s="12">
        <v>4155.9799999999996</v>
      </c>
      <c r="E276" s="12">
        <v>8088.72</v>
      </c>
      <c r="F276" s="46">
        <v>0.48620049999999998</v>
      </c>
      <c r="G276" s="12">
        <v>5946.02</v>
      </c>
      <c r="H276" s="12">
        <v>11033.41</v>
      </c>
      <c r="I276" s="12">
        <v>10345.01</v>
      </c>
      <c r="J276" s="18">
        <v>0</v>
      </c>
    </row>
    <row r="277" spans="1:10" x14ac:dyDescent="0.25">
      <c r="A277">
        <v>46433</v>
      </c>
      <c r="B277" t="s">
        <v>403</v>
      </c>
      <c r="C277" t="s">
        <v>56</v>
      </c>
      <c r="D277" s="12">
        <v>2740.85</v>
      </c>
      <c r="E277" s="12">
        <v>8264.2000000000007</v>
      </c>
      <c r="F277" s="46">
        <v>0.66834660000000001</v>
      </c>
      <c r="G277" s="12">
        <v>6703.17</v>
      </c>
      <c r="H277" s="12">
        <v>16269.01</v>
      </c>
      <c r="I277" s="12">
        <v>0</v>
      </c>
      <c r="J277" s="18">
        <v>0</v>
      </c>
    </row>
    <row r="278" spans="1:10" x14ac:dyDescent="0.25">
      <c r="A278">
        <v>46441</v>
      </c>
      <c r="B278" t="s">
        <v>404</v>
      </c>
      <c r="C278" t="s">
        <v>56</v>
      </c>
      <c r="D278" s="12">
        <v>3555.91</v>
      </c>
      <c r="E278" s="12">
        <v>9008.35</v>
      </c>
      <c r="F278" s="46">
        <v>0.6052651</v>
      </c>
      <c r="G278" s="12">
        <v>5836.28</v>
      </c>
      <c r="H278" s="12">
        <v>12583.37</v>
      </c>
      <c r="I278" s="12">
        <v>0</v>
      </c>
      <c r="J278" s="18">
        <v>0</v>
      </c>
    </row>
    <row r="279" spans="1:10" x14ac:dyDescent="0.25">
      <c r="A279">
        <v>46458</v>
      </c>
      <c r="B279" t="s">
        <v>405</v>
      </c>
      <c r="C279" t="s">
        <v>56</v>
      </c>
      <c r="D279" s="12">
        <v>5594.78</v>
      </c>
      <c r="E279" s="12">
        <v>8326.2800000000007</v>
      </c>
      <c r="F279" s="46">
        <v>0.32805770000000001</v>
      </c>
      <c r="G279" s="12">
        <v>11443.46</v>
      </c>
      <c r="H279" s="12">
        <v>17086.43</v>
      </c>
      <c r="I279" s="12">
        <v>4433.71</v>
      </c>
      <c r="J279" s="18">
        <v>0</v>
      </c>
    </row>
    <row r="280" spans="1:10" x14ac:dyDescent="0.25">
      <c r="A280">
        <v>46474</v>
      </c>
      <c r="B280" t="s">
        <v>406</v>
      </c>
      <c r="C280" t="s">
        <v>96</v>
      </c>
      <c r="D280" s="12">
        <v>3276.02</v>
      </c>
      <c r="E280" s="12">
        <v>8283.2099999999991</v>
      </c>
      <c r="F280" s="46">
        <v>0.60449870000000006</v>
      </c>
      <c r="G280" s="12">
        <v>3968.69</v>
      </c>
      <c r="H280" s="12">
        <v>10369.879999999999</v>
      </c>
      <c r="I280" s="12">
        <v>24960.75</v>
      </c>
      <c r="J280" s="18">
        <v>3</v>
      </c>
    </row>
    <row r="281" spans="1:10" x14ac:dyDescent="0.25">
      <c r="A281">
        <v>46482</v>
      </c>
      <c r="B281" t="s">
        <v>407</v>
      </c>
      <c r="C281" t="s">
        <v>96</v>
      </c>
      <c r="D281" s="12">
        <v>5153.92</v>
      </c>
      <c r="E281" s="12">
        <v>8105.52</v>
      </c>
      <c r="F281" s="46">
        <v>0.3641469</v>
      </c>
      <c r="G281" s="12">
        <v>6377.09</v>
      </c>
      <c r="H281" s="12">
        <v>10082.64</v>
      </c>
      <c r="I281" s="12">
        <v>56064.53</v>
      </c>
      <c r="J281" s="18">
        <v>6</v>
      </c>
    </row>
    <row r="282" spans="1:10" x14ac:dyDescent="0.25">
      <c r="A282">
        <v>46508</v>
      </c>
      <c r="B282" t="s">
        <v>408</v>
      </c>
      <c r="C282" t="s">
        <v>75</v>
      </c>
      <c r="D282" s="12">
        <v>10068.49</v>
      </c>
      <c r="E282" s="12">
        <v>9766.92</v>
      </c>
      <c r="F282" s="46">
        <v>0.1</v>
      </c>
      <c r="G282" s="12">
        <v>28161.82</v>
      </c>
      <c r="H282" s="12">
        <v>32436.75</v>
      </c>
      <c r="I282" s="12">
        <v>10407.91</v>
      </c>
      <c r="J282" s="18">
        <v>2</v>
      </c>
    </row>
    <row r="283" spans="1:10" x14ac:dyDescent="0.25">
      <c r="A283">
        <v>46516</v>
      </c>
      <c r="B283" t="s">
        <v>409</v>
      </c>
      <c r="C283" t="s">
        <v>75</v>
      </c>
      <c r="D283" s="12">
        <v>3782.42</v>
      </c>
      <c r="E283" s="12">
        <v>8670.01</v>
      </c>
      <c r="F283" s="46">
        <v>0.56373519999999999</v>
      </c>
      <c r="G283" s="12">
        <v>9095.68</v>
      </c>
      <c r="H283" s="12">
        <v>16263.36</v>
      </c>
      <c r="I283" s="12">
        <v>33504.89</v>
      </c>
      <c r="J283" s="18">
        <v>5</v>
      </c>
    </row>
    <row r="284" spans="1:10" x14ac:dyDescent="0.25">
      <c r="A284">
        <v>46524</v>
      </c>
      <c r="B284" t="s">
        <v>410</v>
      </c>
      <c r="C284" t="s">
        <v>75</v>
      </c>
      <c r="D284" s="12">
        <v>4033.45</v>
      </c>
      <c r="E284" s="12">
        <v>8418.0300000000007</v>
      </c>
      <c r="F284" s="46">
        <v>0.52085579999999998</v>
      </c>
      <c r="G284" s="12">
        <v>7764.69</v>
      </c>
      <c r="H284" s="12">
        <v>14317.13</v>
      </c>
      <c r="I284" s="12">
        <v>5069.08</v>
      </c>
      <c r="J284" s="18">
        <v>3</v>
      </c>
    </row>
    <row r="285" spans="1:10" x14ac:dyDescent="0.25">
      <c r="A285">
        <v>46557</v>
      </c>
      <c r="B285" t="s">
        <v>411</v>
      </c>
      <c r="C285" t="s">
        <v>55</v>
      </c>
      <c r="D285" s="12">
        <v>9691.66</v>
      </c>
      <c r="E285" s="12">
        <v>8924.7199999999993</v>
      </c>
      <c r="F285" s="46">
        <v>0.1</v>
      </c>
      <c r="G285" s="12">
        <v>18349.740000000002</v>
      </c>
      <c r="H285" s="12">
        <v>18820.48</v>
      </c>
      <c r="I285" s="12">
        <v>87530.18</v>
      </c>
      <c r="J285" s="18">
        <v>4</v>
      </c>
    </row>
    <row r="286" spans="1:10" x14ac:dyDescent="0.25">
      <c r="A286">
        <v>46565</v>
      </c>
      <c r="B286" t="s">
        <v>412</v>
      </c>
      <c r="C286" t="s">
        <v>55</v>
      </c>
      <c r="D286" s="12">
        <v>11404.91</v>
      </c>
      <c r="E286" s="12">
        <v>8418.2000000000007</v>
      </c>
      <c r="F286" s="46">
        <v>0.1</v>
      </c>
      <c r="G286" s="12">
        <v>15951.93</v>
      </c>
      <c r="H286" s="12">
        <v>16284.7</v>
      </c>
      <c r="I286" s="12">
        <v>72909.899999999994</v>
      </c>
      <c r="J286" s="18">
        <v>18</v>
      </c>
    </row>
    <row r="287" spans="1:10" x14ac:dyDescent="0.25">
      <c r="A287">
        <v>46573</v>
      </c>
      <c r="B287" t="s">
        <v>413</v>
      </c>
      <c r="C287" t="s">
        <v>55</v>
      </c>
      <c r="D287" s="12">
        <v>5141.16</v>
      </c>
      <c r="E287" s="12">
        <v>8118.44</v>
      </c>
      <c r="F287" s="46">
        <v>0.36673060000000002</v>
      </c>
      <c r="G287" s="12">
        <v>10580.07</v>
      </c>
      <c r="H287" s="12">
        <v>13976.14</v>
      </c>
      <c r="I287" s="12">
        <v>201040.5</v>
      </c>
      <c r="J287" s="18">
        <v>67</v>
      </c>
    </row>
    <row r="288" spans="1:10" x14ac:dyDescent="0.25">
      <c r="A288">
        <v>46581</v>
      </c>
      <c r="B288" t="s">
        <v>414</v>
      </c>
      <c r="C288" t="s">
        <v>55</v>
      </c>
      <c r="D288" s="12">
        <v>18418.05</v>
      </c>
      <c r="E288" s="12">
        <v>8111.26</v>
      </c>
      <c r="F288" s="46">
        <v>0.10000050000000001</v>
      </c>
      <c r="G288" s="12">
        <v>25550.34</v>
      </c>
      <c r="H288" s="12">
        <v>25918.51</v>
      </c>
      <c r="I288" s="12">
        <v>259335.26</v>
      </c>
      <c r="J288" s="18">
        <v>47</v>
      </c>
    </row>
    <row r="289" spans="1:10" x14ac:dyDescent="0.25">
      <c r="A289">
        <v>46599</v>
      </c>
      <c r="B289" t="s">
        <v>415</v>
      </c>
      <c r="C289" t="s">
        <v>55</v>
      </c>
      <c r="D289" s="12">
        <v>6871.64</v>
      </c>
      <c r="E289" s="12">
        <v>8898.1200000000008</v>
      </c>
      <c r="F289" s="46">
        <v>0.22774249999999999</v>
      </c>
      <c r="G289" s="12">
        <v>12288.28</v>
      </c>
      <c r="H289" s="12">
        <v>12892.03</v>
      </c>
      <c r="I289" s="12">
        <v>173464.99</v>
      </c>
      <c r="J289" s="18">
        <v>40</v>
      </c>
    </row>
    <row r="290" spans="1:10" x14ac:dyDescent="0.25">
      <c r="A290">
        <v>46607</v>
      </c>
      <c r="B290" t="s">
        <v>416</v>
      </c>
      <c r="C290" t="s">
        <v>55</v>
      </c>
      <c r="D290" s="12">
        <v>7532.12</v>
      </c>
      <c r="E290" s="12">
        <v>8124.15</v>
      </c>
      <c r="F290" s="46">
        <v>0.1000006</v>
      </c>
      <c r="G290" s="12">
        <v>16401.68</v>
      </c>
      <c r="H290" s="12">
        <v>16895.29</v>
      </c>
      <c r="I290" s="12">
        <v>157684.46</v>
      </c>
      <c r="J290" s="18">
        <v>62</v>
      </c>
    </row>
    <row r="291" spans="1:10" x14ac:dyDescent="0.25">
      <c r="A291">
        <v>46623</v>
      </c>
      <c r="B291" t="s">
        <v>417</v>
      </c>
      <c r="C291" t="s">
        <v>43</v>
      </c>
      <c r="D291" s="12">
        <v>2354.0300000000002</v>
      </c>
      <c r="E291" s="12">
        <v>9273.2800000000007</v>
      </c>
      <c r="F291" s="46">
        <v>0.74614919999999996</v>
      </c>
      <c r="G291" s="12">
        <v>6365.13</v>
      </c>
      <c r="H291" s="12">
        <v>15847.04</v>
      </c>
      <c r="I291" s="12">
        <v>79916.73</v>
      </c>
      <c r="J291" s="18">
        <v>12</v>
      </c>
    </row>
    <row r="292" spans="1:10" x14ac:dyDescent="0.25">
      <c r="A292">
        <v>46631</v>
      </c>
      <c r="B292" t="s">
        <v>418</v>
      </c>
      <c r="C292" t="s">
        <v>43</v>
      </c>
      <c r="D292" s="12">
        <v>3346.34</v>
      </c>
      <c r="E292" s="12">
        <v>8429.4</v>
      </c>
      <c r="F292" s="46">
        <v>0.60301559999999998</v>
      </c>
      <c r="G292" s="12">
        <v>6658.51</v>
      </c>
      <c r="H292" s="12">
        <v>13577.37</v>
      </c>
      <c r="I292" s="12">
        <v>98153.37</v>
      </c>
      <c r="J292" s="18">
        <v>20</v>
      </c>
    </row>
    <row r="293" spans="1:10" x14ac:dyDescent="0.25">
      <c r="A293">
        <v>46649</v>
      </c>
      <c r="B293" t="s">
        <v>419</v>
      </c>
      <c r="C293" t="s">
        <v>43</v>
      </c>
      <c r="D293" s="12">
        <v>4362.99</v>
      </c>
      <c r="E293" s="12">
        <v>10284.780000000001</v>
      </c>
      <c r="F293" s="46">
        <v>0.57578189999999996</v>
      </c>
      <c r="G293" s="12">
        <v>7199.82</v>
      </c>
      <c r="H293" s="12">
        <v>15034.78</v>
      </c>
      <c r="I293" s="12">
        <v>18980.16</v>
      </c>
      <c r="J293" s="18">
        <v>4</v>
      </c>
    </row>
    <row r="294" spans="1:10" x14ac:dyDescent="0.25">
      <c r="A294">
        <v>46672</v>
      </c>
      <c r="B294" t="s">
        <v>420</v>
      </c>
      <c r="C294" t="s">
        <v>43</v>
      </c>
      <c r="D294" s="12">
        <v>2502.9</v>
      </c>
      <c r="E294" s="12">
        <v>9675.44</v>
      </c>
      <c r="F294" s="46">
        <v>0.74131409999999998</v>
      </c>
      <c r="G294" s="12">
        <v>6604.48</v>
      </c>
      <c r="H294" s="12">
        <v>14717.21</v>
      </c>
      <c r="I294" s="12">
        <v>42087.69</v>
      </c>
      <c r="J294" s="18">
        <v>15</v>
      </c>
    </row>
    <row r="295" spans="1:10" x14ac:dyDescent="0.25">
      <c r="A295">
        <v>46680</v>
      </c>
      <c r="B295" t="s">
        <v>421</v>
      </c>
      <c r="C295" t="s">
        <v>43</v>
      </c>
      <c r="D295" s="12">
        <v>3368.42</v>
      </c>
      <c r="E295" s="12">
        <v>8905.02</v>
      </c>
      <c r="F295" s="46">
        <v>0.62173920000000005</v>
      </c>
      <c r="G295" s="12">
        <v>7669.74</v>
      </c>
      <c r="H295" s="12">
        <v>15276.02</v>
      </c>
      <c r="I295" s="12">
        <v>27163.88</v>
      </c>
      <c r="J295" s="18">
        <v>7</v>
      </c>
    </row>
    <row r="296" spans="1:10" x14ac:dyDescent="0.25">
      <c r="A296">
        <v>46706</v>
      </c>
      <c r="B296" t="s">
        <v>422</v>
      </c>
      <c r="C296" t="s">
        <v>52</v>
      </c>
      <c r="D296" s="12">
        <v>3364.34</v>
      </c>
      <c r="E296" s="12">
        <v>9104.19</v>
      </c>
      <c r="F296" s="46">
        <v>0.63046250000000004</v>
      </c>
      <c r="G296" s="12">
        <v>7896.87</v>
      </c>
      <c r="H296" s="12">
        <v>15835.3</v>
      </c>
      <c r="I296" s="12">
        <v>13373.55</v>
      </c>
      <c r="J296" s="18">
        <v>8</v>
      </c>
    </row>
    <row r="297" spans="1:10" x14ac:dyDescent="0.25">
      <c r="A297">
        <v>46714</v>
      </c>
      <c r="B297" t="s">
        <v>423</v>
      </c>
      <c r="C297" t="s">
        <v>52</v>
      </c>
      <c r="D297" s="12">
        <v>3706.05</v>
      </c>
      <c r="E297" s="12">
        <v>8592.35</v>
      </c>
      <c r="F297" s="46">
        <v>0.56868030000000003</v>
      </c>
      <c r="G297" s="12">
        <v>5973.44</v>
      </c>
      <c r="H297" s="12">
        <v>12022.2</v>
      </c>
      <c r="I297" s="12">
        <v>29162.51</v>
      </c>
      <c r="J297" s="18">
        <v>4</v>
      </c>
    </row>
    <row r="298" spans="1:10" x14ac:dyDescent="0.25">
      <c r="A298">
        <v>46722</v>
      </c>
      <c r="B298" t="s">
        <v>388</v>
      </c>
      <c r="C298" t="s">
        <v>52</v>
      </c>
      <c r="D298" s="12">
        <v>7616.84</v>
      </c>
      <c r="E298" s="12">
        <v>8416.7800000000007</v>
      </c>
      <c r="F298" s="46">
        <v>0.1000002</v>
      </c>
      <c r="G298" s="12">
        <v>16897.009999999998</v>
      </c>
      <c r="H298" s="12">
        <v>19046.009999999998</v>
      </c>
      <c r="I298" s="12">
        <v>7911.72</v>
      </c>
      <c r="J298" s="18">
        <v>13</v>
      </c>
    </row>
    <row r="299" spans="1:10" x14ac:dyDescent="0.25">
      <c r="A299">
        <v>46748</v>
      </c>
      <c r="B299" t="s">
        <v>424</v>
      </c>
      <c r="C299" t="s">
        <v>65</v>
      </c>
      <c r="D299" s="12">
        <v>7545.52</v>
      </c>
      <c r="E299" s="12">
        <v>8128.79</v>
      </c>
      <c r="F299" s="46">
        <v>0.10000009999999999</v>
      </c>
      <c r="G299" s="12">
        <v>11953.94</v>
      </c>
      <c r="H299" s="12">
        <v>12914.56</v>
      </c>
      <c r="I299" s="12">
        <v>145643.42000000001</v>
      </c>
      <c r="J299" s="18">
        <v>34</v>
      </c>
    </row>
    <row r="300" spans="1:10" x14ac:dyDescent="0.25">
      <c r="A300">
        <v>46755</v>
      </c>
      <c r="B300" t="s">
        <v>425</v>
      </c>
      <c r="C300" t="s">
        <v>65</v>
      </c>
      <c r="D300" s="12">
        <v>9464.5300000000007</v>
      </c>
      <c r="E300" s="12">
        <v>8094.66</v>
      </c>
      <c r="F300" s="46">
        <v>0.10000050000000001</v>
      </c>
      <c r="G300" s="12">
        <v>13120.27</v>
      </c>
      <c r="H300" s="12">
        <v>14088.75</v>
      </c>
      <c r="I300" s="12">
        <v>48712.53</v>
      </c>
      <c r="J300" s="18">
        <v>28</v>
      </c>
    </row>
    <row r="301" spans="1:10" x14ac:dyDescent="0.25">
      <c r="A301">
        <v>46763</v>
      </c>
      <c r="B301" t="s">
        <v>426</v>
      </c>
      <c r="C301" t="s">
        <v>65</v>
      </c>
      <c r="D301" s="12">
        <v>6066.58</v>
      </c>
      <c r="E301" s="12">
        <v>8057.64</v>
      </c>
      <c r="F301" s="46">
        <v>0.24710209999999999</v>
      </c>
      <c r="G301" s="12">
        <v>11935.96</v>
      </c>
      <c r="H301" s="12">
        <v>12739.72</v>
      </c>
      <c r="I301" s="12">
        <v>648366.30000000005</v>
      </c>
      <c r="J301" s="18">
        <v>372</v>
      </c>
    </row>
    <row r="302" spans="1:10" x14ac:dyDescent="0.25">
      <c r="A302">
        <v>46789</v>
      </c>
      <c r="B302" t="s">
        <v>427</v>
      </c>
      <c r="C302" t="s">
        <v>105</v>
      </c>
      <c r="D302" s="12">
        <v>5491.57</v>
      </c>
      <c r="E302" s="12">
        <v>8194.9599999999991</v>
      </c>
      <c r="F302" s="46">
        <v>0.32988450000000002</v>
      </c>
      <c r="G302" s="12">
        <v>11841.41</v>
      </c>
      <c r="H302" s="12">
        <v>15343.98</v>
      </c>
      <c r="I302" s="12">
        <v>89729.54</v>
      </c>
      <c r="J302" s="18">
        <v>19</v>
      </c>
    </row>
    <row r="303" spans="1:10" x14ac:dyDescent="0.25">
      <c r="A303">
        <v>46797</v>
      </c>
      <c r="B303" t="s">
        <v>428</v>
      </c>
      <c r="C303" t="s">
        <v>105</v>
      </c>
      <c r="D303" s="12">
        <v>208271.97</v>
      </c>
      <c r="E303" s="12">
        <v>274428.14</v>
      </c>
      <c r="F303" s="46">
        <v>0.24106920000000001</v>
      </c>
      <c r="G303" s="12">
        <v>203491.77</v>
      </c>
      <c r="H303" s="12">
        <v>220969.55</v>
      </c>
      <c r="I303" s="12">
        <v>0</v>
      </c>
      <c r="J303" s="18">
        <v>0</v>
      </c>
    </row>
    <row r="304" spans="1:10" x14ac:dyDescent="0.25">
      <c r="A304">
        <v>46805</v>
      </c>
      <c r="B304" t="s">
        <v>429</v>
      </c>
      <c r="C304" t="s">
        <v>105</v>
      </c>
      <c r="D304" s="12">
        <v>6449.15</v>
      </c>
      <c r="E304" s="12">
        <v>8466.91</v>
      </c>
      <c r="F304" s="46">
        <v>0.2383113</v>
      </c>
      <c r="G304" s="12">
        <v>16078.84</v>
      </c>
      <c r="H304" s="12">
        <v>19414.990000000002</v>
      </c>
      <c r="I304" s="12">
        <v>149480.37</v>
      </c>
      <c r="J304" s="18">
        <v>17</v>
      </c>
    </row>
    <row r="305" spans="1:10" x14ac:dyDescent="0.25">
      <c r="A305">
        <v>46813</v>
      </c>
      <c r="B305" t="s">
        <v>430</v>
      </c>
      <c r="C305" t="s">
        <v>105</v>
      </c>
      <c r="D305" s="12">
        <v>6521.54</v>
      </c>
      <c r="E305" s="12">
        <v>8085.44</v>
      </c>
      <c r="F305" s="46">
        <v>0.1934218</v>
      </c>
      <c r="G305" s="12">
        <v>14660.04</v>
      </c>
      <c r="H305" s="12">
        <v>16620.080000000002</v>
      </c>
      <c r="I305" s="12">
        <v>41851.599999999999</v>
      </c>
      <c r="J305" s="18">
        <v>27</v>
      </c>
    </row>
    <row r="306" spans="1:10" x14ac:dyDescent="0.25">
      <c r="A306">
        <v>46821</v>
      </c>
      <c r="B306" t="s">
        <v>431</v>
      </c>
      <c r="C306" t="s">
        <v>105</v>
      </c>
      <c r="D306" s="12">
        <v>6476.16</v>
      </c>
      <c r="E306" s="12">
        <v>8081.31</v>
      </c>
      <c r="F306" s="46">
        <v>0.198625</v>
      </c>
      <c r="G306" s="12">
        <v>12144.16</v>
      </c>
      <c r="H306" s="12">
        <v>14138.45</v>
      </c>
      <c r="I306" s="12">
        <v>84989.37</v>
      </c>
      <c r="J306" s="18">
        <v>53</v>
      </c>
    </row>
    <row r="307" spans="1:10" x14ac:dyDescent="0.25">
      <c r="A307">
        <v>46847</v>
      </c>
      <c r="B307" t="s">
        <v>432</v>
      </c>
      <c r="C307" t="s">
        <v>40</v>
      </c>
      <c r="D307" s="12">
        <v>3806.59</v>
      </c>
      <c r="E307" s="12">
        <v>8161.99</v>
      </c>
      <c r="F307" s="46">
        <v>0.53361990000000004</v>
      </c>
      <c r="G307" s="12">
        <v>8215.5400000000009</v>
      </c>
      <c r="H307" s="12">
        <v>14342.99</v>
      </c>
      <c r="I307" s="12">
        <v>50711.72</v>
      </c>
      <c r="J307" s="18">
        <v>29</v>
      </c>
    </row>
    <row r="308" spans="1:10" x14ac:dyDescent="0.25">
      <c r="A308">
        <v>46854</v>
      </c>
      <c r="B308" t="s">
        <v>433</v>
      </c>
      <c r="C308" t="s">
        <v>40</v>
      </c>
      <c r="D308" s="12">
        <v>6267.34</v>
      </c>
      <c r="E308" s="12">
        <v>8795.91</v>
      </c>
      <c r="F308" s="46">
        <v>0.28747109999999998</v>
      </c>
      <c r="G308" s="12">
        <v>17860.13</v>
      </c>
      <c r="H308" s="12">
        <v>22484.97</v>
      </c>
      <c r="I308" s="12">
        <v>124954.58</v>
      </c>
      <c r="J308" s="18">
        <v>22</v>
      </c>
    </row>
    <row r="309" spans="1:10" x14ac:dyDescent="0.25">
      <c r="A309">
        <v>46862</v>
      </c>
      <c r="B309" t="s">
        <v>434</v>
      </c>
      <c r="C309" t="s">
        <v>40</v>
      </c>
      <c r="D309" s="12">
        <v>5200.01</v>
      </c>
      <c r="E309" s="12">
        <v>8116.82</v>
      </c>
      <c r="F309" s="46">
        <v>0.3593538</v>
      </c>
      <c r="G309" s="12">
        <v>9118.33</v>
      </c>
      <c r="H309" s="12">
        <v>11424.01</v>
      </c>
      <c r="I309" s="12">
        <v>106502.5</v>
      </c>
      <c r="J309" s="18">
        <v>21</v>
      </c>
    </row>
    <row r="310" spans="1:10" x14ac:dyDescent="0.25">
      <c r="A310">
        <v>46870</v>
      </c>
      <c r="B310" t="s">
        <v>435</v>
      </c>
      <c r="C310" t="s">
        <v>40</v>
      </c>
      <c r="D310" s="12">
        <v>3764.25</v>
      </c>
      <c r="E310" s="12">
        <v>8163.15</v>
      </c>
      <c r="F310" s="46">
        <v>0.53887289999999999</v>
      </c>
      <c r="G310" s="12">
        <v>7725.99</v>
      </c>
      <c r="H310" s="12">
        <v>13099.29</v>
      </c>
      <c r="I310" s="12">
        <v>100992.28</v>
      </c>
      <c r="J310" s="18">
        <v>16</v>
      </c>
    </row>
    <row r="311" spans="1:10" x14ac:dyDescent="0.25">
      <c r="A311">
        <v>46888</v>
      </c>
      <c r="B311" t="s">
        <v>116</v>
      </c>
      <c r="C311" t="s">
        <v>40</v>
      </c>
      <c r="D311" s="12">
        <v>4648.92</v>
      </c>
      <c r="E311" s="12">
        <v>8284.56</v>
      </c>
      <c r="F311" s="46">
        <v>0.43884529999999999</v>
      </c>
      <c r="G311" s="12">
        <v>9648.34</v>
      </c>
      <c r="H311" s="12">
        <v>14722.34</v>
      </c>
      <c r="I311" s="12">
        <v>101397.25</v>
      </c>
      <c r="J311" s="18">
        <v>15</v>
      </c>
    </row>
    <row r="312" spans="1:10" x14ac:dyDescent="0.25">
      <c r="A312">
        <v>46896</v>
      </c>
      <c r="B312" t="s">
        <v>436</v>
      </c>
      <c r="C312" t="s">
        <v>40</v>
      </c>
      <c r="D312" s="12">
        <v>3974.69</v>
      </c>
      <c r="E312" s="12">
        <v>8085.2</v>
      </c>
      <c r="F312" s="46">
        <v>0.5083993</v>
      </c>
      <c r="G312" s="12">
        <v>6871.76</v>
      </c>
      <c r="H312" s="12">
        <v>11542.03</v>
      </c>
      <c r="I312" s="12">
        <v>1371345.52</v>
      </c>
      <c r="J312" s="18">
        <v>271</v>
      </c>
    </row>
    <row r="313" spans="1:10" x14ac:dyDescent="0.25">
      <c r="A313">
        <v>46904</v>
      </c>
      <c r="B313" t="s">
        <v>437</v>
      </c>
      <c r="C313" t="s">
        <v>40</v>
      </c>
      <c r="D313" s="12">
        <v>8448.5400000000009</v>
      </c>
      <c r="E313" s="12">
        <v>10223.450000000001</v>
      </c>
      <c r="F313" s="46">
        <v>0.1736116</v>
      </c>
      <c r="G313" s="12">
        <v>18193.099999999999</v>
      </c>
      <c r="H313" s="12">
        <v>20548.96</v>
      </c>
      <c r="I313" s="12">
        <v>30643.08</v>
      </c>
      <c r="J313" s="18">
        <v>7</v>
      </c>
    </row>
    <row r="314" spans="1:10" x14ac:dyDescent="0.25">
      <c r="A314">
        <v>46920</v>
      </c>
      <c r="B314" t="s">
        <v>438</v>
      </c>
      <c r="C314" t="s">
        <v>120</v>
      </c>
      <c r="D314" s="12">
        <v>4641.82</v>
      </c>
      <c r="E314" s="12">
        <v>8089.25</v>
      </c>
      <c r="F314" s="46">
        <v>0.4261742</v>
      </c>
      <c r="G314" s="12">
        <v>7409.05</v>
      </c>
      <c r="H314" s="12">
        <v>11506.27</v>
      </c>
      <c r="I314" s="12">
        <v>165005.73000000001</v>
      </c>
      <c r="J314" s="18">
        <v>37</v>
      </c>
    </row>
    <row r="315" spans="1:10" x14ac:dyDescent="0.25">
      <c r="A315">
        <v>46946</v>
      </c>
      <c r="B315" t="s">
        <v>439</v>
      </c>
      <c r="C315" t="s">
        <v>64</v>
      </c>
      <c r="D315" s="12">
        <v>4175.07</v>
      </c>
      <c r="E315" s="12">
        <v>8160.18</v>
      </c>
      <c r="F315" s="46">
        <v>0.48836059999999998</v>
      </c>
      <c r="G315" s="12">
        <v>8015.18</v>
      </c>
      <c r="H315" s="12">
        <v>12725.3</v>
      </c>
      <c r="I315" s="12">
        <v>617325.99</v>
      </c>
      <c r="J315" s="18">
        <v>139</v>
      </c>
    </row>
    <row r="316" spans="1:10" x14ac:dyDescent="0.25">
      <c r="A316">
        <v>46953</v>
      </c>
      <c r="B316" t="s">
        <v>440</v>
      </c>
      <c r="C316" t="s">
        <v>64</v>
      </c>
      <c r="D316" s="12">
        <v>2148.5500000000002</v>
      </c>
      <c r="E316" s="12">
        <v>8148.86</v>
      </c>
      <c r="F316" s="46">
        <v>0.73633740000000003</v>
      </c>
      <c r="G316" s="12">
        <v>2605.9</v>
      </c>
      <c r="H316" s="12">
        <v>9506.66</v>
      </c>
      <c r="I316" s="12">
        <v>251281.61</v>
      </c>
      <c r="J316" s="18">
        <v>26</v>
      </c>
    </row>
    <row r="317" spans="1:10" x14ac:dyDescent="0.25">
      <c r="A317">
        <v>46961</v>
      </c>
      <c r="B317" t="s">
        <v>441</v>
      </c>
      <c r="C317" t="s">
        <v>64</v>
      </c>
      <c r="D317" s="12">
        <v>6278.5</v>
      </c>
      <c r="E317" s="12">
        <v>8125.21</v>
      </c>
      <c r="F317" s="46">
        <v>0.2272815</v>
      </c>
      <c r="G317" s="12">
        <v>10606.2</v>
      </c>
      <c r="H317" s="12">
        <v>12010.57</v>
      </c>
      <c r="I317" s="12">
        <v>506958.59</v>
      </c>
      <c r="J317" s="18">
        <v>380</v>
      </c>
    </row>
    <row r="318" spans="1:10" x14ac:dyDescent="0.25">
      <c r="A318">
        <v>46979</v>
      </c>
      <c r="B318" t="s">
        <v>442</v>
      </c>
      <c r="C318" t="s">
        <v>64</v>
      </c>
      <c r="D318" s="12">
        <v>3469.06</v>
      </c>
      <c r="E318" s="12">
        <v>8165.46</v>
      </c>
      <c r="F318" s="46">
        <v>0.57515439999999995</v>
      </c>
      <c r="G318" s="12">
        <v>5796.74</v>
      </c>
      <c r="H318" s="12">
        <v>9736.56</v>
      </c>
      <c r="I318" s="12">
        <v>1466670.65</v>
      </c>
      <c r="J318" s="18">
        <v>240</v>
      </c>
    </row>
    <row r="319" spans="1:10" x14ac:dyDescent="0.25">
      <c r="A319">
        <v>46995</v>
      </c>
      <c r="B319" t="s">
        <v>443</v>
      </c>
      <c r="C319" t="s">
        <v>64</v>
      </c>
      <c r="D319" s="12">
        <v>7468</v>
      </c>
      <c r="E319" s="12">
        <v>8102.43</v>
      </c>
      <c r="F319" s="46">
        <v>0.1</v>
      </c>
      <c r="G319" s="12">
        <v>11231.09</v>
      </c>
      <c r="H319" s="12">
        <v>11665.44</v>
      </c>
      <c r="I319" s="12">
        <v>127095.94</v>
      </c>
      <c r="J319" s="18">
        <v>40</v>
      </c>
    </row>
    <row r="320" spans="1:10" x14ac:dyDescent="0.25">
      <c r="A320">
        <v>47001</v>
      </c>
      <c r="B320" t="s">
        <v>444</v>
      </c>
      <c r="C320" t="s">
        <v>64</v>
      </c>
      <c r="D320" s="12">
        <v>2788.6</v>
      </c>
      <c r="E320" s="12">
        <v>8110.61</v>
      </c>
      <c r="F320" s="46">
        <v>0.65617879999999995</v>
      </c>
      <c r="G320" s="12">
        <v>5066.2700000000004</v>
      </c>
      <c r="H320" s="12">
        <v>10682.49</v>
      </c>
      <c r="I320" s="12">
        <v>670069.59</v>
      </c>
      <c r="J320" s="18">
        <v>242</v>
      </c>
    </row>
    <row r="321" spans="1:10" x14ac:dyDescent="0.25">
      <c r="A321">
        <v>47019</v>
      </c>
      <c r="B321" t="s">
        <v>445</v>
      </c>
      <c r="C321" t="s">
        <v>64</v>
      </c>
      <c r="D321" s="12">
        <v>5479.14</v>
      </c>
      <c r="E321" s="12">
        <v>8097.58</v>
      </c>
      <c r="F321" s="46">
        <v>0.3233608</v>
      </c>
      <c r="G321" s="12">
        <v>10180.67</v>
      </c>
      <c r="H321" s="12">
        <v>12836.71</v>
      </c>
      <c r="I321" s="12">
        <v>1521651.67</v>
      </c>
      <c r="J321" s="18">
        <v>460</v>
      </c>
    </row>
    <row r="322" spans="1:10" x14ac:dyDescent="0.25">
      <c r="A322">
        <v>47027</v>
      </c>
      <c r="B322" t="s">
        <v>446</v>
      </c>
      <c r="C322" t="s">
        <v>64</v>
      </c>
      <c r="D322" s="12">
        <v>7121.07</v>
      </c>
      <c r="E322" s="12">
        <v>8046.8</v>
      </c>
      <c r="F322" s="46">
        <v>0.1150432</v>
      </c>
      <c r="G322" s="12">
        <v>13073.71</v>
      </c>
      <c r="H322" s="12">
        <v>13987.18</v>
      </c>
      <c r="I322" s="12">
        <v>905692.67</v>
      </c>
      <c r="J322" s="18">
        <v>314</v>
      </c>
    </row>
    <row r="323" spans="1:10" x14ac:dyDescent="0.25">
      <c r="A323">
        <v>47043</v>
      </c>
      <c r="B323" t="s">
        <v>447</v>
      </c>
      <c r="C323" t="s">
        <v>47</v>
      </c>
      <c r="D323" s="12">
        <v>5143.99</v>
      </c>
      <c r="E323" s="12">
        <v>8256.86</v>
      </c>
      <c r="F323" s="46">
        <v>0.37700410000000001</v>
      </c>
      <c r="G323" s="12">
        <v>8375.5400000000009</v>
      </c>
      <c r="H323" s="12">
        <v>11407.51</v>
      </c>
      <c r="I323" s="12">
        <v>26736.87</v>
      </c>
      <c r="J323" s="18">
        <v>10</v>
      </c>
    </row>
    <row r="324" spans="1:10" x14ac:dyDescent="0.25">
      <c r="A324">
        <v>47050</v>
      </c>
      <c r="B324" t="s">
        <v>448</v>
      </c>
      <c r="C324" t="s">
        <v>47</v>
      </c>
      <c r="D324" s="12">
        <v>6031.96</v>
      </c>
      <c r="E324" s="12">
        <v>8365.17</v>
      </c>
      <c r="F324" s="46">
        <v>0.27891959999999999</v>
      </c>
      <c r="G324" s="12">
        <v>12434.65</v>
      </c>
      <c r="H324" s="12">
        <v>15739.23</v>
      </c>
      <c r="I324" s="12">
        <v>72473.740000000005</v>
      </c>
      <c r="J324" s="18">
        <v>5</v>
      </c>
    </row>
    <row r="325" spans="1:10" x14ac:dyDescent="0.25">
      <c r="A325">
        <v>47068</v>
      </c>
      <c r="B325" t="s">
        <v>449</v>
      </c>
      <c r="C325" t="s">
        <v>47</v>
      </c>
      <c r="D325" s="12">
        <v>3449.06</v>
      </c>
      <c r="E325" s="12">
        <v>12401.49</v>
      </c>
      <c r="F325" s="46">
        <v>0.72188339999999995</v>
      </c>
      <c r="G325" s="12">
        <v>7204.74</v>
      </c>
      <c r="H325" s="12">
        <v>15808.69</v>
      </c>
      <c r="I325" s="12">
        <v>31582.799999999999</v>
      </c>
      <c r="J325" s="18">
        <v>5</v>
      </c>
    </row>
    <row r="326" spans="1:10" x14ac:dyDescent="0.25">
      <c r="A326">
        <v>47076</v>
      </c>
      <c r="B326" t="s">
        <v>450</v>
      </c>
      <c r="C326" t="s">
        <v>47</v>
      </c>
      <c r="D326" s="12">
        <v>3212.33</v>
      </c>
      <c r="E326" s="12">
        <v>10329.51</v>
      </c>
      <c r="F326" s="46">
        <v>0.68901429999999997</v>
      </c>
      <c r="G326" s="12">
        <v>9973.08</v>
      </c>
      <c r="H326" s="12">
        <v>21736.51</v>
      </c>
      <c r="I326" s="12">
        <v>62660.93</v>
      </c>
      <c r="J326" s="18">
        <v>6</v>
      </c>
    </row>
    <row r="327" spans="1:10" x14ac:dyDescent="0.25">
      <c r="A327">
        <v>47084</v>
      </c>
      <c r="B327" t="s">
        <v>451</v>
      </c>
      <c r="C327" t="s">
        <v>47</v>
      </c>
      <c r="D327" s="12">
        <v>3971.96</v>
      </c>
      <c r="E327" s="12">
        <v>8289.84</v>
      </c>
      <c r="F327" s="46">
        <v>0.52086410000000005</v>
      </c>
      <c r="G327" s="12">
        <v>6612.78</v>
      </c>
      <c r="H327" s="12">
        <v>11500.46</v>
      </c>
      <c r="I327" s="12">
        <v>70039.710000000006</v>
      </c>
      <c r="J327" s="18">
        <v>17</v>
      </c>
    </row>
    <row r="328" spans="1:10" x14ac:dyDescent="0.25">
      <c r="A328">
        <v>47092</v>
      </c>
      <c r="B328" t="s">
        <v>452</v>
      </c>
      <c r="C328" t="s">
        <v>47</v>
      </c>
      <c r="D328" s="12">
        <v>5125.37</v>
      </c>
      <c r="E328" s="12">
        <v>8281.48</v>
      </c>
      <c r="F328" s="46">
        <v>0.38110460000000002</v>
      </c>
      <c r="G328" s="12">
        <v>8665.06</v>
      </c>
      <c r="H328" s="12">
        <v>12516.01</v>
      </c>
      <c r="I328" s="12">
        <v>62610.26</v>
      </c>
      <c r="J328" s="18">
        <v>32</v>
      </c>
    </row>
    <row r="329" spans="1:10" x14ac:dyDescent="0.25">
      <c r="A329">
        <v>47167</v>
      </c>
      <c r="B329" t="s">
        <v>453</v>
      </c>
      <c r="C329" t="s">
        <v>62</v>
      </c>
      <c r="D329" s="12">
        <v>6693.47</v>
      </c>
      <c r="E329" s="12">
        <v>8175.48</v>
      </c>
      <c r="F329" s="46">
        <v>0.18127499999999999</v>
      </c>
      <c r="G329" s="12">
        <v>9977.9699999999993</v>
      </c>
      <c r="H329" s="12">
        <v>12489.13</v>
      </c>
      <c r="I329" s="12">
        <v>159651.49</v>
      </c>
      <c r="J329" s="18">
        <v>25</v>
      </c>
    </row>
    <row r="330" spans="1:10" x14ac:dyDescent="0.25">
      <c r="A330">
        <v>47175</v>
      </c>
      <c r="B330" t="s">
        <v>454</v>
      </c>
      <c r="C330" t="s">
        <v>62</v>
      </c>
      <c r="D330" s="12">
        <v>9397.43</v>
      </c>
      <c r="E330" s="12">
        <v>8872.35</v>
      </c>
      <c r="F330" s="46">
        <v>0.1000006</v>
      </c>
      <c r="G330" s="12">
        <v>13055.44</v>
      </c>
      <c r="H330" s="12">
        <v>14516.57</v>
      </c>
      <c r="I330" s="12">
        <v>126557.85</v>
      </c>
      <c r="J330" s="18">
        <v>33</v>
      </c>
    </row>
    <row r="331" spans="1:10" x14ac:dyDescent="0.25">
      <c r="A331">
        <v>47183</v>
      </c>
      <c r="B331" t="s">
        <v>455</v>
      </c>
      <c r="C331" t="s">
        <v>62</v>
      </c>
      <c r="D331" s="12">
        <v>7299.92</v>
      </c>
      <c r="E331" s="12">
        <v>8077.31</v>
      </c>
      <c r="F331" s="46">
        <v>0.1</v>
      </c>
      <c r="G331" s="12">
        <v>11874.86</v>
      </c>
      <c r="H331" s="12">
        <v>13074.83</v>
      </c>
      <c r="I331" s="12">
        <v>214713.29</v>
      </c>
      <c r="J331" s="18">
        <v>43</v>
      </c>
    </row>
    <row r="332" spans="1:10" x14ac:dyDescent="0.25">
      <c r="A332">
        <v>47191</v>
      </c>
      <c r="B332" t="s">
        <v>456</v>
      </c>
      <c r="C332" t="s">
        <v>62</v>
      </c>
      <c r="D332" s="12">
        <v>10549.46</v>
      </c>
      <c r="E332" s="12">
        <v>8058.59</v>
      </c>
      <c r="F332" s="46">
        <v>0.10000009999999999</v>
      </c>
      <c r="G332" s="12">
        <v>14617.42</v>
      </c>
      <c r="H332" s="12">
        <v>15499.19</v>
      </c>
      <c r="I332" s="12">
        <v>215443.89</v>
      </c>
      <c r="J332" s="18">
        <v>24</v>
      </c>
    </row>
    <row r="333" spans="1:10" x14ac:dyDescent="0.25">
      <c r="A333">
        <v>47225</v>
      </c>
      <c r="B333" t="s">
        <v>457</v>
      </c>
      <c r="C333" t="s">
        <v>62</v>
      </c>
      <c r="D333" s="12">
        <v>12058.98</v>
      </c>
      <c r="E333" s="12">
        <v>8094.04</v>
      </c>
      <c r="F333" s="46">
        <v>0.1</v>
      </c>
      <c r="G333" s="12">
        <v>11897.82</v>
      </c>
      <c r="H333" s="12">
        <v>13086.13</v>
      </c>
      <c r="I333" s="12">
        <v>229630.06</v>
      </c>
      <c r="J333" s="18">
        <v>44</v>
      </c>
    </row>
    <row r="334" spans="1:10" x14ac:dyDescent="0.25">
      <c r="A334">
        <v>47241</v>
      </c>
      <c r="B334" t="s">
        <v>458</v>
      </c>
      <c r="C334" t="s">
        <v>57</v>
      </c>
      <c r="D334" s="12">
        <v>7428.94</v>
      </c>
      <c r="E334" s="12">
        <v>8119.03</v>
      </c>
      <c r="F334" s="46">
        <v>0.1</v>
      </c>
      <c r="G334" s="12">
        <v>11266.35</v>
      </c>
      <c r="H334" s="12">
        <v>12185.14</v>
      </c>
      <c r="I334" s="12">
        <v>678037.87</v>
      </c>
      <c r="J334" s="18">
        <v>412</v>
      </c>
    </row>
    <row r="335" spans="1:10" x14ac:dyDescent="0.25">
      <c r="A335">
        <v>47258</v>
      </c>
      <c r="B335" t="s">
        <v>459</v>
      </c>
      <c r="C335" t="s">
        <v>57</v>
      </c>
      <c r="D335" s="12">
        <v>4699.3999999999996</v>
      </c>
      <c r="E335" s="12">
        <v>9807.44</v>
      </c>
      <c r="F335" s="46">
        <v>0.5208332</v>
      </c>
      <c r="G335" s="12">
        <v>9299.5499999999993</v>
      </c>
      <c r="H335" s="12">
        <v>15595</v>
      </c>
      <c r="I335" s="12">
        <v>37598.68</v>
      </c>
      <c r="J335" s="18">
        <v>10</v>
      </c>
    </row>
    <row r="336" spans="1:10" x14ac:dyDescent="0.25">
      <c r="A336">
        <v>47266</v>
      </c>
      <c r="B336" t="s">
        <v>460</v>
      </c>
      <c r="C336" t="s">
        <v>57</v>
      </c>
      <c r="D336" s="12">
        <v>4167.12</v>
      </c>
      <c r="E336" s="12">
        <v>8218.2800000000007</v>
      </c>
      <c r="F336" s="46">
        <v>0.49294500000000002</v>
      </c>
      <c r="G336" s="12">
        <v>6852.92</v>
      </c>
      <c r="H336" s="12">
        <v>11460.41</v>
      </c>
      <c r="I336" s="12">
        <v>72905.36</v>
      </c>
      <c r="J336" s="18">
        <v>41</v>
      </c>
    </row>
    <row r="337" spans="1:10" x14ac:dyDescent="0.25">
      <c r="A337">
        <v>47274</v>
      </c>
      <c r="B337" t="s">
        <v>461</v>
      </c>
      <c r="C337" t="s">
        <v>57</v>
      </c>
      <c r="D337" s="12">
        <v>7389.08</v>
      </c>
      <c r="E337" s="12">
        <v>8071.13</v>
      </c>
      <c r="F337" s="46">
        <v>0.1</v>
      </c>
      <c r="G337" s="12">
        <v>10856.23</v>
      </c>
      <c r="H337" s="12">
        <v>12345.43</v>
      </c>
      <c r="I337" s="12">
        <v>170932.75</v>
      </c>
      <c r="J337" s="18">
        <v>58</v>
      </c>
    </row>
    <row r="338" spans="1:10" x14ac:dyDescent="0.25">
      <c r="A338">
        <v>47308</v>
      </c>
      <c r="B338" t="s">
        <v>462</v>
      </c>
      <c r="C338" t="s">
        <v>78</v>
      </c>
      <c r="D338" s="12">
        <v>3804.07</v>
      </c>
      <c r="E338" s="12">
        <v>8211.81</v>
      </c>
      <c r="F338" s="46">
        <v>0.53675620000000002</v>
      </c>
      <c r="G338" s="12">
        <v>5950.02</v>
      </c>
      <c r="H338" s="12">
        <v>11178.9</v>
      </c>
      <c r="I338" s="12">
        <v>56287.13</v>
      </c>
      <c r="J338" s="18">
        <v>17</v>
      </c>
    </row>
    <row r="339" spans="1:10" x14ac:dyDescent="0.25">
      <c r="A339">
        <v>47332</v>
      </c>
      <c r="B339" t="s">
        <v>463</v>
      </c>
      <c r="C339" t="s">
        <v>86</v>
      </c>
      <c r="D339" s="12">
        <v>5130.37</v>
      </c>
      <c r="E339" s="12">
        <v>8196.33</v>
      </c>
      <c r="F339" s="46">
        <v>0.37406499999999998</v>
      </c>
      <c r="G339" s="12">
        <v>9530.84</v>
      </c>
      <c r="H339" s="12">
        <v>13761.08</v>
      </c>
      <c r="I339" s="12">
        <v>38922.33</v>
      </c>
      <c r="J339" s="18">
        <v>31</v>
      </c>
    </row>
    <row r="340" spans="1:10" x14ac:dyDescent="0.25">
      <c r="A340">
        <v>47340</v>
      </c>
      <c r="B340" t="s">
        <v>464</v>
      </c>
      <c r="C340" t="s">
        <v>86</v>
      </c>
      <c r="D340" s="12">
        <v>7042</v>
      </c>
      <c r="E340" s="12">
        <v>8081.03</v>
      </c>
      <c r="F340" s="46">
        <v>0.12857640000000001</v>
      </c>
      <c r="G340" s="12">
        <v>8482</v>
      </c>
      <c r="H340" s="12">
        <v>10209.92</v>
      </c>
      <c r="I340" s="12">
        <v>282681.25</v>
      </c>
      <c r="J340" s="18">
        <v>88</v>
      </c>
    </row>
    <row r="341" spans="1:10" x14ac:dyDescent="0.25">
      <c r="A341">
        <v>47365</v>
      </c>
      <c r="B341" t="s">
        <v>465</v>
      </c>
      <c r="C341" t="s">
        <v>86</v>
      </c>
      <c r="D341" s="12">
        <v>5463.06</v>
      </c>
      <c r="E341" s="12">
        <v>8105.14</v>
      </c>
      <c r="F341" s="46">
        <v>0.32597589999999999</v>
      </c>
      <c r="G341" s="12">
        <v>7304.52</v>
      </c>
      <c r="H341" s="12">
        <v>10039.67</v>
      </c>
      <c r="I341" s="12">
        <v>529713.30000000005</v>
      </c>
      <c r="J341" s="18">
        <v>314</v>
      </c>
    </row>
    <row r="342" spans="1:10" x14ac:dyDescent="0.25">
      <c r="A342">
        <v>47373</v>
      </c>
      <c r="B342" t="s">
        <v>466</v>
      </c>
      <c r="C342" t="s">
        <v>86</v>
      </c>
      <c r="D342" s="12">
        <v>5352.79</v>
      </c>
      <c r="E342" s="12">
        <v>8081.48</v>
      </c>
      <c r="F342" s="46">
        <v>0.33764729999999998</v>
      </c>
      <c r="G342" s="12">
        <v>4568.13</v>
      </c>
      <c r="H342" s="12">
        <v>7540.55</v>
      </c>
      <c r="I342" s="12">
        <v>476619.22</v>
      </c>
      <c r="J342" s="18">
        <v>391</v>
      </c>
    </row>
    <row r="343" spans="1:10" x14ac:dyDescent="0.25">
      <c r="A343">
        <v>47381</v>
      </c>
      <c r="B343" t="s">
        <v>467</v>
      </c>
      <c r="C343" t="s">
        <v>86</v>
      </c>
      <c r="D343" s="12">
        <v>4513.71</v>
      </c>
      <c r="E343" s="12">
        <v>8152.9</v>
      </c>
      <c r="F343" s="46">
        <v>0.44636759999999998</v>
      </c>
      <c r="G343" s="12">
        <v>6418.95</v>
      </c>
      <c r="H343" s="12">
        <v>9791.6</v>
      </c>
      <c r="I343" s="12">
        <v>48387.67</v>
      </c>
      <c r="J343" s="18">
        <v>59</v>
      </c>
    </row>
    <row r="344" spans="1:10" x14ac:dyDescent="0.25">
      <c r="A344">
        <v>47399</v>
      </c>
      <c r="B344" t="s">
        <v>468</v>
      </c>
      <c r="C344" t="s">
        <v>86</v>
      </c>
      <c r="D344" s="12">
        <v>6046.73</v>
      </c>
      <c r="E344" s="12">
        <v>8068.22</v>
      </c>
      <c r="F344" s="46">
        <v>0.25054969999999999</v>
      </c>
      <c r="G344" s="12">
        <v>7745.14</v>
      </c>
      <c r="H344" s="12">
        <v>10494.15</v>
      </c>
      <c r="I344" s="12">
        <v>111795.85</v>
      </c>
      <c r="J344" s="18">
        <v>26</v>
      </c>
    </row>
    <row r="345" spans="1:10" x14ac:dyDescent="0.25">
      <c r="A345">
        <v>47415</v>
      </c>
      <c r="B345" t="s">
        <v>469</v>
      </c>
      <c r="C345" t="s">
        <v>46</v>
      </c>
      <c r="D345" s="12">
        <v>6171.83</v>
      </c>
      <c r="E345" s="12">
        <v>9977.77</v>
      </c>
      <c r="F345" s="46">
        <v>0.3814419</v>
      </c>
      <c r="G345" s="12">
        <v>14846.97</v>
      </c>
      <c r="H345" s="12">
        <v>21069.34</v>
      </c>
      <c r="I345" s="12">
        <v>35662.25</v>
      </c>
      <c r="J345" s="18">
        <v>7</v>
      </c>
    </row>
    <row r="346" spans="1:10" x14ac:dyDescent="0.25">
      <c r="A346">
        <v>47423</v>
      </c>
      <c r="B346" t="s">
        <v>470</v>
      </c>
      <c r="C346" t="s">
        <v>46</v>
      </c>
      <c r="D346" s="12">
        <v>4251.13</v>
      </c>
      <c r="E346" s="12">
        <v>9795.6200000000008</v>
      </c>
      <c r="F346" s="46">
        <v>0.56601729999999995</v>
      </c>
      <c r="G346" s="12">
        <v>6957.2</v>
      </c>
      <c r="H346" s="12">
        <v>13512.81</v>
      </c>
      <c r="I346" s="12">
        <v>56839.83</v>
      </c>
      <c r="J346" s="18">
        <v>5</v>
      </c>
    </row>
    <row r="347" spans="1:10" x14ac:dyDescent="0.25">
      <c r="A347">
        <v>47431</v>
      </c>
      <c r="B347" t="s">
        <v>471</v>
      </c>
      <c r="C347" t="s">
        <v>46</v>
      </c>
      <c r="D347" s="12">
        <v>5949.96</v>
      </c>
      <c r="E347" s="12">
        <v>10231.82</v>
      </c>
      <c r="F347" s="46">
        <v>0.41848469999999999</v>
      </c>
      <c r="G347" s="12">
        <v>8395.2000000000007</v>
      </c>
      <c r="H347" s="12">
        <v>12031.99</v>
      </c>
      <c r="I347" s="12">
        <v>0</v>
      </c>
      <c r="J347" s="18">
        <v>0</v>
      </c>
    </row>
    <row r="348" spans="1:10" x14ac:dyDescent="0.25">
      <c r="A348">
        <v>47449</v>
      </c>
      <c r="B348" t="s">
        <v>472</v>
      </c>
      <c r="C348" t="s">
        <v>46</v>
      </c>
      <c r="D348" s="12">
        <v>3986.55</v>
      </c>
      <c r="E348" s="12">
        <v>8157</v>
      </c>
      <c r="F348" s="46">
        <v>0.51127250000000002</v>
      </c>
      <c r="G348" s="12">
        <v>8110.33</v>
      </c>
      <c r="H348" s="12">
        <v>13184.62</v>
      </c>
      <c r="I348" s="12">
        <v>30429.88</v>
      </c>
      <c r="J348" s="18">
        <v>10</v>
      </c>
    </row>
    <row r="349" spans="1:10" x14ac:dyDescent="0.25">
      <c r="A349">
        <v>47456</v>
      </c>
      <c r="B349" t="s">
        <v>473</v>
      </c>
      <c r="C349" t="s">
        <v>46</v>
      </c>
      <c r="D349" s="12">
        <v>4244.3900000000003</v>
      </c>
      <c r="E349" s="12">
        <v>9637.82</v>
      </c>
      <c r="F349" s="46">
        <v>0.55961099999999997</v>
      </c>
      <c r="G349" s="12">
        <v>7143.11</v>
      </c>
      <c r="H349" s="12">
        <v>13706.41</v>
      </c>
      <c r="I349" s="12">
        <v>64664.19</v>
      </c>
      <c r="J349" s="18">
        <v>32</v>
      </c>
    </row>
    <row r="350" spans="1:10" x14ac:dyDescent="0.25">
      <c r="A350">
        <v>47464</v>
      </c>
      <c r="B350" t="s">
        <v>474</v>
      </c>
      <c r="C350" t="s">
        <v>46</v>
      </c>
      <c r="D350" s="12">
        <v>7306.1</v>
      </c>
      <c r="E350" s="12">
        <v>8421.1</v>
      </c>
      <c r="F350" s="46">
        <v>0.13240550000000001</v>
      </c>
      <c r="G350" s="12">
        <v>12458.81</v>
      </c>
      <c r="H350" s="12">
        <v>13357.48</v>
      </c>
      <c r="I350" s="12">
        <v>19203.28</v>
      </c>
      <c r="J350" s="18">
        <v>25</v>
      </c>
    </row>
    <row r="351" spans="1:10" x14ac:dyDescent="0.25">
      <c r="A351">
        <v>47472</v>
      </c>
      <c r="B351" t="s">
        <v>475</v>
      </c>
      <c r="C351" t="s">
        <v>46</v>
      </c>
      <c r="D351" s="12">
        <v>8273.2999999999993</v>
      </c>
      <c r="E351" s="12">
        <v>19433.71</v>
      </c>
      <c r="F351" s="46">
        <v>0.57428100000000004</v>
      </c>
      <c r="G351" s="12">
        <v>9274.74</v>
      </c>
      <c r="H351" s="12">
        <v>14493.07</v>
      </c>
      <c r="I351" s="12">
        <v>4951.03</v>
      </c>
      <c r="J351" s="18">
        <v>3</v>
      </c>
    </row>
    <row r="352" spans="1:10" x14ac:dyDescent="0.25">
      <c r="A352">
        <v>47498</v>
      </c>
      <c r="B352" t="s">
        <v>476</v>
      </c>
      <c r="C352" t="s">
        <v>34</v>
      </c>
      <c r="D352" s="12">
        <v>4446.45</v>
      </c>
      <c r="E352" s="12">
        <v>11563.03</v>
      </c>
      <c r="F352" s="46">
        <v>0.6154598</v>
      </c>
      <c r="G352" s="12">
        <v>8833.4599999999991</v>
      </c>
      <c r="H352" s="12">
        <v>15017.51</v>
      </c>
      <c r="I352" s="12">
        <v>12652.61</v>
      </c>
      <c r="J352" s="18">
        <v>4</v>
      </c>
    </row>
    <row r="353" spans="1:10" x14ac:dyDescent="0.25">
      <c r="A353">
        <v>47506</v>
      </c>
      <c r="B353" t="s">
        <v>477</v>
      </c>
      <c r="C353" t="s">
        <v>34</v>
      </c>
      <c r="D353" s="12">
        <v>3577.18</v>
      </c>
      <c r="E353" s="12">
        <v>10277.81</v>
      </c>
      <c r="F353" s="46">
        <v>0.65195110000000001</v>
      </c>
      <c r="G353" s="12">
        <v>8540.0400000000009</v>
      </c>
      <c r="H353" s="12">
        <v>15908.27</v>
      </c>
      <c r="I353" s="12">
        <v>46822.99</v>
      </c>
      <c r="J353" s="18">
        <v>7</v>
      </c>
    </row>
    <row r="354" spans="1:10" x14ac:dyDescent="0.25">
      <c r="A354">
        <v>47514</v>
      </c>
      <c r="B354" t="s">
        <v>478</v>
      </c>
      <c r="C354" t="s">
        <v>46</v>
      </c>
      <c r="D354" s="12">
        <v>3793.58</v>
      </c>
      <c r="E354" s="12">
        <v>8538.07</v>
      </c>
      <c r="F354" s="46">
        <v>0.55568649999999997</v>
      </c>
      <c r="G354" s="12">
        <v>5952.77</v>
      </c>
      <c r="H354" s="12">
        <v>11991.55</v>
      </c>
      <c r="I354" s="12">
        <v>148304.35</v>
      </c>
      <c r="J354" s="18">
        <v>48</v>
      </c>
    </row>
    <row r="355" spans="1:10" x14ac:dyDescent="0.25">
      <c r="A355">
        <v>47522</v>
      </c>
      <c r="B355" t="s">
        <v>479</v>
      </c>
      <c r="C355" t="s">
        <v>34</v>
      </c>
      <c r="D355" s="12">
        <v>4670.2</v>
      </c>
      <c r="E355" s="12">
        <v>11296.82</v>
      </c>
      <c r="F355" s="46">
        <v>0.58659159999999999</v>
      </c>
      <c r="G355" s="12">
        <v>6578.54</v>
      </c>
      <c r="H355" s="12">
        <v>12300.38</v>
      </c>
      <c r="I355" s="12">
        <v>42292.07</v>
      </c>
      <c r="J355" s="18">
        <v>5</v>
      </c>
    </row>
    <row r="356" spans="1:10" x14ac:dyDescent="0.25">
      <c r="A356">
        <v>47548</v>
      </c>
      <c r="B356" t="s">
        <v>94</v>
      </c>
      <c r="C356" t="s">
        <v>95</v>
      </c>
      <c r="D356" s="12">
        <v>11230.13</v>
      </c>
      <c r="E356" s="12">
        <v>10563.24</v>
      </c>
      <c r="F356" s="46">
        <v>0.1</v>
      </c>
      <c r="G356" s="12">
        <v>31031.599999999999</v>
      </c>
      <c r="H356" s="12">
        <v>35721.68</v>
      </c>
      <c r="I356" s="12">
        <v>8806.01</v>
      </c>
      <c r="J356" s="18">
        <v>1</v>
      </c>
    </row>
    <row r="357" spans="1:10" x14ac:dyDescent="0.25">
      <c r="A357">
        <v>47571</v>
      </c>
      <c r="B357" t="s">
        <v>480</v>
      </c>
      <c r="C357" t="s">
        <v>113</v>
      </c>
      <c r="D357" s="12">
        <v>4049.27</v>
      </c>
      <c r="E357" s="12">
        <v>11102.06</v>
      </c>
      <c r="F357" s="46">
        <v>0.63526859999999996</v>
      </c>
      <c r="G357" s="12">
        <v>8713.1</v>
      </c>
      <c r="H357" s="12">
        <v>16296.21</v>
      </c>
      <c r="I357" s="12">
        <v>0</v>
      </c>
      <c r="J357" s="18">
        <v>0</v>
      </c>
    </row>
    <row r="358" spans="1:10" x14ac:dyDescent="0.25">
      <c r="A358">
        <v>47589</v>
      </c>
      <c r="B358" t="s">
        <v>481</v>
      </c>
      <c r="C358" t="s">
        <v>113</v>
      </c>
      <c r="D358" s="12">
        <v>3855.73</v>
      </c>
      <c r="E358" s="12">
        <v>8508.7900000000009</v>
      </c>
      <c r="F358" s="46">
        <v>0.54685329999999999</v>
      </c>
      <c r="G358" s="12">
        <v>9534.57</v>
      </c>
      <c r="H358" s="12">
        <v>16493.23</v>
      </c>
      <c r="I358" s="12">
        <v>26767.599999999999</v>
      </c>
      <c r="J358" s="18">
        <v>7</v>
      </c>
    </row>
    <row r="359" spans="1:10" x14ac:dyDescent="0.25">
      <c r="A359">
        <v>47597</v>
      </c>
      <c r="B359" t="s">
        <v>482</v>
      </c>
      <c r="C359" t="s">
        <v>113</v>
      </c>
      <c r="D359" s="12">
        <v>5930.59</v>
      </c>
      <c r="E359" s="12">
        <v>8811.24</v>
      </c>
      <c r="F359" s="46">
        <v>0.32692900000000003</v>
      </c>
      <c r="G359" s="12">
        <v>15710.44</v>
      </c>
      <c r="H359" s="12">
        <v>20406.400000000001</v>
      </c>
      <c r="I359" s="12">
        <v>10362.950000000001</v>
      </c>
      <c r="J359" s="18">
        <v>5</v>
      </c>
    </row>
    <row r="360" spans="1:10" x14ac:dyDescent="0.25">
      <c r="A360">
        <v>47613</v>
      </c>
      <c r="B360" t="s">
        <v>483</v>
      </c>
      <c r="C360" t="s">
        <v>71</v>
      </c>
      <c r="D360" s="12">
        <v>3021.28</v>
      </c>
      <c r="E360" s="12">
        <v>9380.5499999999993</v>
      </c>
      <c r="F360" s="46">
        <v>0.67792079999999999</v>
      </c>
      <c r="G360" s="12">
        <v>4010.98</v>
      </c>
      <c r="H360" s="12">
        <v>12230.43</v>
      </c>
      <c r="I360" s="12">
        <v>8619.4599999999991</v>
      </c>
      <c r="J360" s="18">
        <v>17</v>
      </c>
    </row>
    <row r="361" spans="1:10" x14ac:dyDescent="0.25">
      <c r="A361">
        <v>47621</v>
      </c>
      <c r="B361" t="s">
        <v>484</v>
      </c>
      <c r="C361" t="s">
        <v>71</v>
      </c>
      <c r="D361" s="12">
        <v>2669.9</v>
      </c>
      <c r="E361" s="12">
        <v>8681.33</v>
      </c>
      <c r="F361" s="46">
        <v>0.69245500000000004</v>
      </c>
      <c r="G361" s="12">
        <v>2819.26</v>
      </c>
      <c r="H361" s="12">
        <v>12190.79</v>
      </c>
      <c r="I361" s="12">
        <v>67144.039999999994</v>
      </c>
      <c r="J361" s="18">
        <v>12</v>
      </c>
    </row>
    <row r="362" spans="1:10" x14ac:dyDescent="0.25">
      <c r="A362">
        <v>47639</v>
      </c>
      <c r="B362" t="s">
        <v>485</v>
      </c>
      <c r="C362" t="s">
        <v>71</v>
      </c>
      <c r="D362" s="12">
        <v>2983.98</v>
      </c>
      <c r="E362" s="12">
        <v>8381.4500000000007</v>
      </c>
      <c r="F362" s="46">
        <v>0.6439781</v>
      </c>
      <c r="G362" s="12">
        <v>3496.5</v>
      </c>
      <c r="H362" s="12">
        <v>12482.96</v>
      </c>
      <c r="I362" s="12">
        <v>47276.36</v>
      </c>
      <c r="J362" s="18">
        <v>13</v>
      </c>
    </row>
    <row r="363" spans="1:10" x14ac:dyDescent="0.25">
      <c r="A363">
        <v>47688</v>
      </c>
      <c r="B363" t="s">
        <v>486</v>
      </c>
      <c r="C363" t="s">
        <v>99</v>
      </c>
      <c r="D363" s="12">
        <v>10169.44</v>
      </c>
      <c r="E363" s="12">
        <v>8343.41</v>
      </c>
      <c r="F363" s="46">
        <v>0.1</v>
      </c>
      <c r="G363" s="12">
        <v>14625.3</v>
      </c>
      <c r="H363" s="12">
        <v>16988.310000000001</v>
      </c>
      <c r="I363" s="12">
        <v>0</v>
      </c>
      <c r="J363" s="18">
        <v>0</v>
      </c>
    </row>
    <row r="364" spans="1:10" x14ac:dyDescent="0.25">
      <c r="A364">
        <v>47696</v>
      </c>
      <c r="B364" t="s">
        <v>487</v>
      </c>
      <c r="C364" t="s">
        <v>99</v>
      </c>
      <c r="D364" s="12">
        <v>5577.9</v>
      </c>
      <c r="E364" s="12">
        <v>8184.49</v>
      </c>
      <c r="F364" s="46">
        <v>0.31847920000000002</v>
      </c>
      <c r="G364" s="12">
        <v>8344.99</v>
      </c>
      <c r="H364" s="12">
        <v>12309.96</v>
      </c>
      <c r="I364" s="12">
        <v>45989.84</v>
      </c>
      <c r="J364" s="18">
        <v>35</v>
      </c>
    </row>
    <row r="365" spans="1:10" x14ac:dyDescent="0.25">
      <c r="A365">
        <v>47712</v>
      </c>
      <c r="B365" t="s">
        <v>488</v>
      </c>
      <c r="C365" t="s">
        <v>59</v>
      </c>
      <c r="D365" s="12">
        <v>4830.07</v>
      </c>
      <c r="E365" s="12">
        <v>9971.85</v>
      </c>
      <c r="F365" s="46">
        <v>0.51562949999999996</v>
      </c>
      <c r="G365" s="12">
        <v>10175.33</v>
      </c>
      <c r="H365" s="12">
        <v>16726.38</v>
      </c>
      <c r="I365" s="12">
        <v>22944.59</v>
      </c>
      <c r="J365" s="18">
        <v>10</v>
      </c>
    </row>
    <row r="366" spans="1:10" x14ac:dyDescent="0.25">
      <c r="A366">
        <v>47720</v>
      </c>
      <c r="B366" t="s">
        <v>489</v>
      </c>
      <c r="C366" t="s">
        <v>59</v>
      </c>
      <c r="D366" s="12">
        <v>3240.17</v>
      </c>
      <c r="E366" s="12">
        <v>8860.91</v>
      </c>
      <c r="F366" s="46">
        <v>0.6343299</v>
      </c>
      <c r="G366" s="12">
        <v>5446.6</v>
      </c>
      <c r="H366" s="12">
        <v>12862.26</v>
      </c>
      <c r="I366" s="12">
        <v>44616.47</v>
      </c>
      <c r="J366" s="18">
        <v>13</v>
      </c>
    </row>
    <row r="367" spans="1:10" x14ac:dyDescent="0.25">
      <c r="A367">
        <v>47738</v>
      </c>
      <c r="B367" t="s">
        <v>490</v>
      </c>
      <c r="C367" t="s">
        <v>59</v>
      </c>
      <c r="D367" s="12">
        <v>2894.31</v>
      </c>
      <c r="E367" s="12">
        <v>9250.18</v>
      </c>
      <c r="F367" s="46">
        <v>0.68710769999999999</v>
      </c>
      <c r="G367" s="12">
        <v>5511.65</v>
      </c>
      <c r="H367" s="12">
        <v>14120.8</v>
      </c>
      <c r="I367" s="12">
        <v>41343.550000000003</v>
      </c>
      <c r="J367" s="18">
        <v>9</v>
      </c>
    </row>
    <row r="368" spans="1:10" x14ac:dyDescent="0.25">
      <c r="A368">
        <v>47746</v>
      </c>
      <c r="B368" t="s">
        <v>491</v>
      </c>
      <c r="C368" t="s">
        <v>59</v>
      </c>
      <c r="D368" s="12">
        <v>3902.35</v>
      </c>
      <c r="E368" s="12">
        <v>8513.19</v>
      </c>
      <c r="F368" s="46">
        <v>0.54161130000000002</v>
      </c>
      <c r="G368" s="12">
        <v>6995.89</v>
      </c>
      <c r="H368" s="12">
        <v>12843.77</v>
      </c>
      <c r="I368" s="12">
        <v>57432.17</v>
      </c>
      <c r="J368" s="18">
        <v>24</v>
      </c>
    </row>
    <row r="369" spans="1:10" x14ac:dyDescent="0.25">
      <c r="A369">
        <v>47761</v>
      </c>
      <c r="B369" t="s">
        <v>492</v>
      </c>
      <c r="C369" t="s">
        <v>114</v>
      </c>
      <c r="D369" s="12">
        <v>3031.27</v>
      </c>
      <c r="E369" s="12">
        <v>8343.36</v>
      </c>
      <c r="F369" s="46">
        <v>0.63668469999999999</v>
      </c>
      <c r="G369" s="12">
        <v>5239.82</v>
      </c>
      <c r="H369" s="12">
        <v>13577.06</v>
      </c>
      <c r="I369" s="12">
        <v>84911.25</v>
      </c>
      <c r="J369" s="18">
        <v>5</v>
      </c>
    </row>
    <row r="370" spans="1:10" x14ac:dyDescent="0.25">
      <c r="A370">
        <v>47787</v>
      </c>
      <c r="B370" t="s">
        <v>493</v>
      </c>
      <c r="C370" t="s">
        <v>76</v>
      </c>
      <c r="D370" s="12">
        <v>7034.13</v>
      </c>
      <c r="E370" s="12">
        <v>8288.86</v>
      </c>
      <c r="F370" s="46">
        <v>0.1513755</v>
      </c>
      <c r="G370" s="12">
        <v>8717.19</v>
      </c>
      <c r="H370" s="12">
        <v>11758.41</v>
      </c>
      <c r="I370" s="12">
        <v>65493.38</v>
      </c>
      <c r="J370" s="18">
        <v>0</v>
      </c>
    </row>
    <row r="371" spans="1:10" x14ac:dyDescent="0.25">
      <c r="A371">
        <v>47795</v>
      </c>
      <c r="B371" t="s">
        <v>494</v>
      </c>
      <c r="C371" t="s">
        <v>76</v>
      </c>
      <c r="D371" s="12">
        <v>8216.32</v>
      </c>
      <c r="E371" s="12">
        <v>8198.33</v>
      </c>
      <c r="F371" s="46">
        <v>0.1</v>
      </c>
      <c r="G371" s="12">
        <v>11770.76</v>
      </c>
      <c r="H371" s="12">
        <v>13754.43</v>
      </c>
      <c r="I371" s="12">
        <v>2475.27</v>
      </c>
      <c r="J371" s="18">
        <v>1</v>
      </c>
    </row>
    <row r="372" spans="1:10" x14ac:dyDescent="0.25">
      <c r="A372">
        <v>47803</v>
      </c>
      <c r="B372" t="s">
        <v>495</v>
      </c>
      <c r="C372" t="s">
        <v>76</v>
      </c>
      <c r="D372" s="12">
        <v>5193.96</v>
      </c>
      <c r="E372" s="12">
        <v>8135.44</v>
      </c>
      <c r="F372" s="46">
        <v>0.36156369999999999</v>
      </c>
      <c r="G372" s="12">
        <v>5826.21</v>
      </c>
      <c r="H372" s="12">
        <v>8733.4599999999991</v>
      </c>
      <c r="I372" s="12">
        <v>0</v>
      </c>
      <c r="J372" s="18">
        <v>10</v>
      </c>
    </row>
    <row r="373" spans="1:10" x14ac:dyDescent="0.25">
      <c r="A373">
        <v>47829</v>
      </c>
      <c r="B373" t="s">
        <v>496</v>
      </c>
      <c r="C373" t="s">
        <v>83</v>
      </c>
      <c r="D373" s="12">
        <v>4372.68</v>
      </c>
      <c r="E373" s="12">
        <v>8406.5400000000009</v>
      </c>
      <c r="F373" s="46">
        <v>0.47984779999999999</v>
      </c>
      <c r="G373" s="12">
        <v>6051.7</v>
      </c>
      <c r="H373" s="12">
        <v>11339.24</v>
      </c>
      <c r="I373" s="12">
        <v>25571.82</v>
      </c>
      <c r="J373" s="18">
        <v>6</v>
      </c>
    </row>
    <row r="374" spans="1:10" x14ac:dyDescent="0.25">
      <c r="A374">
        <v>47837</v>
      </c>
      <c r="B374" t="s">
        <v>497</v>
      </c>
      <c r="C374" t="s">
        <v>83</v>
      </c>
      <c r="D374" s="12">
        <v>3053.85</v>
      </c>
      <c r="E374" s="12">
        <v>9778.24</v>
      </c>
      <c r="F374" s="46">
        <v>0.6876892</v>
      </c>
      <c r="G374" s="12">
        <v>7041.05</v>
      </c>
      <c r="H374" s="12">
        <v>15850.96</v>
      </c>
      <c r="I374" s="12">
        <v>0</v>
      </c>
      <c r="J374" s="18">
        <v>0</v>
      </c>
    </row>
    <row r="375" spans="1:10" x14ac:dyDescent="0.25">
      <c r="A375">
        <v>47845</v>
      </c>
      <c r="B375" t="s">
        <v>498</v>
      </c>
      <c r="C375" t="s">
        <v>83</v>
      </c>
      <c r="D375" s="12">
        <v>7895.58</v>
      </c>
      <c r="E375" s="12">
        <v>8539.26</v>
      </c>
      <c r="F375" s="46">
        <v>0.10000050000000001</v>
      </c>
      <c r="G375" s="12">
        <v>8797.69</v>
      </c>
      <c r="H375" s="12">
        <v>10170.540000000001</v>
      </c>
      <c r="I375" s="12">
        <v>30778.98</v>
      </c>
      <c r="J375" s="18">
        <v>3</v>
      </c>
    </row>
    <row r="376" spans="1:10" x14ac:dyDescent="0.25">
      <c r="A376">
        <v>47852</v>
      </c>
      <c r="B376" t="s">
        <v>499</v>
      </c>
      <c r="C376" t="s">
        <v>83</v>
      </c>
      <c r="D376" s="12">
        <v>3701.73</v>
      </c>
      <c r="E376" s="12">
        <v>8262.8799999999992</v>
      </c>
      <c r="F376" s="46">
        <v>0.55200490000000002</v>
      </c>
      <c r="G376" s="12">
        <v>5215.29</v>
      </c>
      <c r="H376" s="12">
        <v>11314.77</v>
      </c>
      <c r="I376" s="12">
        <v>0</v>
      </c>
      <c r="J376" s="18">
        <v>5</v>
      </c>
    </row>
    <row r="377" spans="1:10" x14ac:dyDescent="0.25">
      <c r="A377">
        <v>47878</v>
      </c>
      <c r="B377" t="s">
        <v>500</v>
      </c>
      <c r="C377" t="s">
        <v>108</v>
      </c>
      <c r="D377" s="12">
        <v>9327.44</v>
      </c>
      <c r="E377" s="12">
        <v>8272.6200000000008</v>
      </c>
      <c r="F377" s="46">
        <v>0.1</v>
      </c>
      <c r="G377" s="12">
        <v>13394.55</v>
      </c>
      <c r="H377" s="12">
        <v>13911.31</v>
      </c>
      <c r="I377" s="12">
        <v>100925.7</v>
      </c>
      <c r="J377" s="18">
        <v>13</v>
      </c>
    </row>
    <row r="378" spans="1:10" x14ac:dyDescent="0.25">
      <c r="A378">
        <v>47886</v>
      </c>
      <c r="B378" t="s">
        <v>501</v>
      </c>
      <c r="C378" t="s">
        <v>108</v>
      </c>
      <c r="D378" s="12">
        <v>3832.84</v>
      </c>
      <c r="E378" s="12">
        <v>8075.5</v>
      </c>
      <c r="F378" s="46">
        <v>0.52537429999999996</v>
      </c>
      <c r="G378" s="12">
        <v>5080.7700000000004</v>
      </c>
      <c r="H378" s="12">
        <v>10161.39</v>
      </c>
      <c r="I378" s="12">
        <v>217788.18</v>
      </c>
      <c r="J378" s="18">
        <v>63</v>
      </c>
    </row>
    <row r="379" spans="1:10" x14ac:dyDescent="0.25">
      <c r="A379">
        <v>47894</v>
      </c>
      <c r="B379" t="s">
        <v>502</v>
      </c>
      <c r="C379" t="s">
        <v>108</v>
      </c>
      <c r="D379" s="12">
        <v>7711.41</v>
      </c>
      <c r="E379" s="12">
        <v>8153.94</v>
      </c>
      <c r="F379" s="46">
        <v>0.1</v>
      </c>
      <c r="G379" s="12">
        <v>9094.39</v>
      </c>
      <c r="H379" s="12">
        <v>10108.34</v>
      </c>
      <c r="I379" s="12">
        <v>234220.95</v>
      </c>
      <c r="J379" s="18">
        <v>90</v>
      </c>
    </row>
    <row r="380" spans="1:10" x14ac:dyDescent="0.25">
      <c r="A380">
        <v>47902</v>
      </c>
      <c r="B380" t="s">
        <v>354</v>
      </c>
      <c r="C380" t="s">
        <v>108</v>
      </c>
      <c r="D380" s="12">
        <v>5425.93</v>
      </c>
      <c r="E380" s="12">
        <v>8090.03</v>
      </c>
      <c r="F380" s="46">
        <v>0.3293066</v>
      </c>
      <c r="G380" s="12">
        <v>8362.02</v>
      </c>
      <c r="H380" s="12">
        <v>10661.71</v>
      </c>
      <c r="I380" s="12">
        <v>94444.99</v>
      </c>
      <c r="J380" s="18">
        <v>26</v>
      </c>
    </row>
    <row r="381" spans="1:10" x14ac:dyDescent="0.25">
      <c r="A381">
        <v>47928</v>
      </c>
      <c r="B381" t="s">
        <v>503</v>
      </c>
      <c r="C381" t="s">
        <v>84</v>
      </c>
      <c r="D381" s="12">
        <v>1938.8</v>
      </c>
      <c r="E381" s="12">
        <v>8337.7999999999993</v>
      </c>
      <c r="F381" s="46">
        <v>0.76746859999999995</v>
      </c>
      <c r="G381" s="12">
        <v>4087.26</v>
      </c>
      <c r="H381" s="12">
        <v>16846.75</v>
      </c>
      <c r="I381" s="12">
        <v>42090.7</v>
      </c>
      <c r="J381" s="18">
        <v>12</v>
      </c>
    </row>
    <row r="382" spans="1:10" x14ac:dyDescent="0.25">
      <c r="A382">
        <v>47936</v>
      </c>
      <c r="B382" t="s">
        <v>504</v>
      </c>
      <c r="C382" t="s">
        <v>84</v>
      </c>
      <c r="D382" s="12">
        <v>3967.3</v>
      </c>
      <c r="E382" s="12">
        <v>8133.42</v>
      </c>
      <c r="F382" s="46">
        <v>0.51222239999999997</v>
      </c>
      <c r="G382" s="12">
        <v>4014.57</v>
      </c>
      <c r="H382" s="12">
        <v>9187.52</v>
      </c>
      <c r="I382" s="12">
        <v>64064.18</v>
      </c>
      <c r="J382" s="18">
        <v>19</v>
      </c>
    </row>
    <row r="383" spans="1:10" x14ac:dyDescent="0.25">
      <c r="A383">
        <v>47944</v>
      </c>
      <c r="B383" t="s">
        <v>505</v>
      </c>
      <c r="C383" t="s">
        <v>84</v>
      </c>
      <c r="D383" s="12">
        <v>5086.43</v>
      </c>
      <c r="E383" s="12">
        <v>8241.7199999999993</v>
      </c>
      <c r="F383" s="46">
        <v>0.38284360000000001</v>
      </c>
      <c r="G383" s="12">
        <v>8356.24</v>
      </c>
      <c r="H383" s="12">
        <v>15088.69</v>
      </c>
      <c r="I383" s="12">
        <v>27725.919999999998</v>
      </c>
      <c r="J383" s="18">
        <v>14</v>
      </c>
    </row>
    <row r="384" spans="1:10" x14ac:dyDescent="0.25">
      <c r="A384">
        <v>47951</v>
      </c>
      <c r="B384" t="s">
        <v>506</v>
      </c>
      <c r="C384" t="s">
        <v>84</v>
      </c>
      <c r="D384" s="12">
        <v>3393.52</v>
      </c>
      <c r="E384" s="12">
        <v>8188.42</v>
      </c>
      <c r="F384" s="46">
        <v>0.58557079999999995</v>
      </c>
      <c r="G384" s="12">
        <v>4624.04</v>
      </c>
      <c r="H384" s="12">
        <v>10657.08</v>
      </c>
      <c r="I384" s="12">
        <v>52889.63</v>
      </c>
      <c r="J384" s="18">
        <v>44</v>
      </c>
    </row>
    <row r="385" spans="1:10" x14ac:dyDescent="0.25">
      <c r="A385">
        <v>47969</v>
      </c>
      <c r="B385" t="s">
        <v>507</v>
      </c>
      <c r="C385" t="s">
        <v>84</v>
      </c>
      <c r="D385" s="12">
        <v>3138.35</v>
      </c>
      <c r="E385" s="12">
        <v>9152.2800000000007</v>
      </c>
      <c r="F385" s="46">
        <v>0.65709640000000002</v>
      </c>
      <c r="G385" s="12">
        <v>6261.67</v>
      </c>
      <c r="H385" s="12">
        <v>17865.98</v>
      </c>
      <c r="I385" s="12">
        <v>41701.89</v>
      </c>
      <c r="J385" s="18">
        <v>10</v>
      </c>
    </row>
    <row r="386" spans="1:10" x14ac:dyDescent="0.25">
      <c r="A386">
        <v>47985</v>
      </c>
      <c r="B386" t="s">
        <v>508</v>
      </c>
      <c r="C386" t="s">
        <v>112</v>
      </c>
      <c r="D386" s="12">
        <v>5902.19</v>
      </c>
      <c r="E386" s="12">
        <v>8125.03</v>
      </c>
      <c r="F386" s="46">
        <v>0.27357930000000003</v>
      </c>
      <c r="G386" s="12">
        <v>10400.74</v>
      </c>
      <c r="H386" s="12">
        <v>12850.37</v>
      </c>
      <c r="I386" s="12">
        <v>163601.34</v>
      </c>
      <c r="J386" s="18">
        <v>29</v>
      </c>
    </row>
    <row r="387" spans="1:10" x14ac:dyDescent="0.25">
      <c r="A387">
        <v>47993</v>
      </c>
      <c r="B387" t="s">
        <v>509</v>
      </c>
      <c r="C387" t="s">
        <v>112</v>
      </c>
      <c r="D387" s="12">
        <v>7406.19</v>
      </c>
      <c r="E387" s="12">
        <v>8118.29</v>
      </c>
      <c r="F387" s="46">
        <v>0.10000009999999999</v>
      </c>
      <c r="G387" s="12">
        <v>11224.06</v>
      </c>
      <c r="H387" s="12">
        <v>12971.95</v>
      </c>
      <c r="I387" s="12">
        <v>179397.99</v>
      </c>
      <c r="J387" s="18">
        <v>70</v>
      </c>
    </row>
    <row r="388" spans="1:10" x14ac:dyDescent="0.25">
      <c r="A388">
        <v>48009</v>
      </c>
      <c r="B388" t="s">
        <v>510</v>
      </c>
      <c r="C388" t="s">
        <v>112</v>
      </c>
      <c r="D388" s="12">
        <v>3921.76</v>
      </c>
      <c r="E388" s="12">
        <v>8157.49</v>
      </c>
      <c r="F388" s="46">
        <v>0.51924429999999999</v>
      </c>
      <c r="G388" s="12">
        <v>6287.94</v>
      </c>
      <c r="H388" s="12">
        <v>9163.76</v>
      </c>
      <c r="I388" s="12">
        <v>483646.7</v>
      </c>
      <c r="J388" s="18">
        <v>188</v>
      </c>
    </row>
    <row r="389" spans="1:10" x14ac:dyDescent="0.25">
      <c r="A389">
        <v>48017</v>
      </c>
      <c r="B389" t="s">
        <v>511</v>
      </c>
      <c r="C389" t="s">
        <v>112</v>
      </c>
      <c r="D389" s="12">
        <v>3385.64</v>
      </c>
      <c r="E389" s="12">
        <v>8101.2</v>
      </c>
      <c r="F389" s="46">
        <v>0.58208170000000004</v>
      </c>
      <c r="G389" s="12">
        <v>5597.79</v>
      </c>
      <c r="H389" s="12">
        <v>11115.22</v>
      </c>
      <c r="I389" s="12">
        <v>78503.789999999994</v>
      </c>
      <c r="J389" s="18">
        <v>22</v>
      </c>
    </row>
    <row r="390" spans="1:10" x14ac:dyDescent="0.25">
      <c r="A390">
        <v>48025</v>
      </c>
      <c r="B390" t="s">
        <v>512</v>
      </c>
      <c r="C390" t="s">
        <v>112</v>
      </c>
      <c r="D390" s="12">
        <v>4650.45</v>
      </c>
      <c r="E390" s="12">
        <v>8190.74</v>
      </c>
      <c r="F390" s="46">
        <v>0.43223080000000003</v>
      </c>
      <c r="G390" s="12">
        <v>6754.81</v>
      </c>
      <c r="H390" s="12">
        <v>10869.07</v>
      </c>
      <c r="I390" s="12">
        <v>100562.32</v>
      </c>
      <c r="J390" s="18">
        <v>33</v>
      </c>
    </row>
    <row r="391" spans="1:10" x14ac:dyDescent="0.25">
      <c r="A391">
        <v>48033</v>
      </c>
      <c r="B391" t="s">
        <v>513</v>
      </c>
      <c r="C391" t="s">
        <v>112</v>
      </c>
      <c r="D391" s="12">
        <v>7456.82</v>
      </c>
      <c r="E391" s="12">
        <v>8331.49</v>
      </c>
      <c r="F391" s="46">
        <v>0.1049836</v>
      </c>
      <c r="G391" s="12">
        <v>11356.14</v>
      </c>
      <c r="H391" s="12">
        <v>13634.42</v>
      </c>
      <c r="I391" s="12">
        <v>126721.2</v>
      </c>
      <c r="J391" s="18">
        <v>15</v>
      </c>
    </row>
    <row r="392" spans="1:10" x14ac:dyDescent="0.25">
      <c r="A392">
        <v>48041</v>
      </c>
      <c r="B392" t="s">
        <v>514</v>
      </c>
      <c r="C392" t="s">
        <v>112</v>
      </c>
      <c r="D392" s="12">
        <v>4870.95</v>
      </c>
      <c r="E392" s="12">
        <v>8184.03</v>
      </c>
      <c r="F392" s="46">
        <v>0.40482259999999998</v>
      </c>
      <c r="G392" s="12">
        <v>7423.07</v>
      </c>
      <c r="H392" s="12">
        <v>10560.84</v>
      </c>
      <c r="I392" s="12">
        <v>356342.24</v>
      </c>
      <c r="J392" s="18">
        <v>123</v>
      </c>
    </row>
    <row r="393" spans="1:10" x14ac:dyDescent="0.25">
      <c r="A393">
        <v>48074</v>
      </c>
      <c r="B393" t="s">
        <v>515</v>
      </c>
      <c r="C393" t="s">
        <v>58</v>
      </c>
      <c r="D393" s="12">
        <v>5635.97</v>
      </c>
      <c r="E393" s="12">
        <v>8168.65</v>
      </c>
      <c r="F393" s="46">
        <v>0.31004880000000001</v>
      </c>
      <c r="G393" s="12">
        <v>7911.75</v>
      </c>
      <c r="H393" s="12">
        <v>11079.9</v>
      </c>
      <c r="I393" s="12">
        <v>49372.78</v>
      </c>
      <c r="J393" s="18">
        <v>20</v>
      </c>
    </row>
    <row r="394" spans="1:10" x14ac:dyDescent="0.25">
      <c r="A394">
        <v>48082</v>
      </c>
      <c r="B394" t="s">
        <v>516</v>
      </c>
      <c r="C394" t="s">
        <v>58</v>
      </c>
      <c r="D394" s="12">
        <v>6812.46</v>
      </c>
      <c r="E394" s="12">
        <v>8139.73</v>
      </c>
      <c r="F394" s="46">
        <v>0.1630607</v>
      </c>
      <c r="G394" s="12">
        <v>13138.8</v>
      </c>
      <c r="H394" s="12">
        <v>15871.21</v>
      </c>
      <c r="I394" s="12">
        <v>82956.800000000003</v>
      </c>
      <c r="J394" s="18">
        <v>38</v>
      </c>
    </row>
    <row r="395" spans="1:10" x14ac:dyDescent="0.25">
      <c r="A395">
        <v>48090</v>
      </c>
      <c r="B395" t="s">
        <v>502</v>
      </c>
      <c r="C395" t="s">
        <v>58</v>
      </c>
      <c r="D395" s="12">
        <v>3531</v>
      </c>
      <c r="E395" s="12">
        <v>9921.1200000000008</v>
      </c>
      <c r="F395" s="46">
        <v>0.64409260000000002</v>
      </c>
      <c r="G395" s="12">
        <v>7003.91</v>
      </c>
      <c r="H395" s="12">
        <v>16486.259999999998</v>
      </c>
      <c r="I395" s="12">
        <v>52918.99</v>
      </c>
      <c r="J395" s="18">
        <v>14</v>
      </c>
    </row>
    <row r="396" spans="1:10" x14ac:dyDescent="0.25">
      <c r="A396">
        <v>48116</v>
      </c>
      <c r="B396" t="s">
        <v>517</v>
      </c>
      <c r="C396" t="s">
        <v>41</v>
      </c>
      <c r="D396" s="12">
        <v>6546.61</v>
      </c>
      <c r="E396" s="12">
        <v>8112.55</v>
      </c>
      <c r="F396" s="46">
        <v>0.1930269</v>
      </c>
      <c r="G396" s="12">
        <v>9647.9599999999991</v>
      </c>
      <c r="H396" s="12">
        <v>10649.64</v>
      </c>
      <c r="I396" s="12">
        <v>452100.97</v>
      </c>
      <c r="J396" s="18">
        <v>28</v>
      </c>
    </row>
    <row r="397" spans="1:10" x14ac:dyDescent="0.25">
      <c r="A397">
        <v>48124</v>
      </c>
      <c r="B397" t="s">
        <v>518</v>
      </c>
      <c r="C397" t="s">
        <v>41</v>
      </c>
      <c r="D397" s="12">
        <v>8578.67</v>
      </c>
      <c r="E397" s="12">
        <v>8089.74</v>
      </c>
      <c r="F397" s="46">
        <v>0.1</v>
      </c>
      <c r="G397" s="12">
        <v>12914.28</v>
      </c>
      <c r="H397" s="12">
        <v>13489.67</v>
      </c>
      <c r="I397" s="12">
        <v>161319.63</v>
      </c>
      <c r="J397" s="18">
        <v>40</v>
      </c>
    </row>
    <row r="398" spans="1:10" x14ac:dyDescent="0.25">
      <c r="A398">
        <v>48132</v>
      </c>
      <c r="B398" t="s">
        <v>519</v>
      </c>
      <c r="C398" t="s">
        <v>41</v>
      </c>
      <c r="D398" s="12">
        <v>1057.96</v>
      </c>
      <c r="E398" s="12">
        <v>8166.45</v>
      </c>
      <c r="F398" s="46">
        <v>0.87045039999999996</v>
      </c>
      <c r="G398" s="12">
        <v>3614.98</v>
      </c>
      <c r="H398" s="12">
        <v>19175.419999999998</v>
      </c>
      <c r="I398" s="12">
        <v>57084.62</v>
      </c>
      <c r="J398" s="18">
        <v>16</v>
      </c>
    </row>
    <row r="399" spans="1:10" x14ac:dyDescent="0.25">
      <c r="A399">
        <v>48140</v>
      </c>
      <c r="B399" t="s">
        <v>520</v>
      </c>
      <c r="C399" t="s">
        <v>41</v>
      </c>
      <c r="D399" s="12">
        <v>7148.97</v>
      </c>
      <c r="E399" s="12">
        <v>8564.51</v>
      </c>
      <c r="F399" s="46">
        <v>0.1652797</v>
      </c>
      <c r="G399" s="12">
        <v>12082.99</v>
      </c>
      <c r="H399" s="12">
        <v>14191.97</v>
      </c>
      <c r="I399" s="12">
        <v>39138.519999999997</v>
      </c>
      <c r="J399" s="18">
        <v>7</v>
      </c>
    </row>
    <row r="400" spans="1:10" x14ac:dyDescent="0.25">
      <c r="A400">
        <v>48157</v>
      </c>
      <c r="B400" t="s">
        <v>521</v>
      </c>
      <c r="C400" t="s">
        <v>41</v>
      </c>
      <c r="D400" s="12">
        <v>5535.85</v>
      </c>
      <c r="E400" s="12">
        <v>8116.94</v>
      </c>
      <c r="F400" s="46">
        <v>0.3179881</v>
      </c>
      <c r="G400" s="12">
        <v>9093.42</v>
      </c>
      <c r="H400" s="12">
        <v>13448.66</v>
      </c>
      <c r="I400" s="12">
        <v>128176.58</v>
      </c>
      <c r="J400" s="18">
        <v>22</v>
      </c>
    </row>
    <row r="401" spans="1:10" x14ac:dyDescent="0.25">
      <c r="A401">
        <v>48165</v>
      </c>
      <c r="B401" t="s">
        <v>522</v>
      </c>
      <c r="C401" t="s">
        <v>41</v>
      </c>
      <c r="D401" s="12">
        <v>5748.1</v>
      </c>
      <c r="E401" s="12">
        <v>8105.91</v>
      </c>
      <c r="F401" s="46">
        <v>0.29087540000000001</v>
      </c>
      <c r="G401" s="12">
        <v>8495.1299999999992</v>
      </c>
      <c r="H401" s="12">
        <v>11982.26</v>
      </c>
      <c r="I401" s="12">
        <v>84859.66</v>
      </c>
      <c r="J401" s="18">
        <v>25</v>
      </c>
    </row>
    <row r="402" spans="1:10" x14ac:dyDescent="0.25">
      <c r="A402">
        <v>48173</v>
      </c>
      <c r="B402" t="s">
        <v>523</v>
      </c>
      <c r="C402" t="s">
        <v>41</v>
      </c>
      <c r="D402" s="12">
        <v>5374.4</v>
      </c>
      <c r="E402" s="12">
        <v>8164.21</v>
      </c>
      <c r="F402" s="46">
        <v>0.34171220000000002</v>
      </c>
      <c r="G402" s="12">
        <v>9431.48</v>
      </c>
      <c r="H402" s="12">
        <v>13500.36</v>
      </c>
      <c r="I402" s="12">
        <v>187147.05</v>
      </c>
      <c r="J402" s="18">
        <v>21</v>
      </c>
    </row>
    <row r="403" spans="1:10" x14ac:dyDescent="0.25">
      <c r="A403">
        <v>48207</v>
      </c>
      <c r="B403" t="s">
        <v>524</v>
      </c>
      <c r="C403" t="s">
        <v>44</v>
      </c>
      <c r="D403" s="12">
        <v>8369.8700000000008</v>
      </c>
      <c r="E403" s="12">
        <v>8139.13</v>
      </c>
      <c r="F403" s="46">
        <v>0.1</v>
      </c>
      <c r="G403" s="12">
        <v>9590.2000000000007</v>
      </c>
      <c r="H403" s="12">
        <v>10650.53</v>
      </c>
      <c r="I403" s="12">
        <v>108118.48</v>
      </c>
      <c r="J403" s="18">
        <v>50</v>
      </c>
    </row>
    <row r="404" spans="1:10" x14ac:dyDescent="0.25">
      <c r="A404">
        <v>48215</v>
      </c>
      <c r="B404" t="s">
        <v>525</v>
      </c>
      <c r="C404" t="s">
        <v>44</v>
      </c>
      <c r="D404" s="12">
        <v>5908.14</v>
      </c>
      <c r="E404" s="12">
        <v>8314.0400000000009</v>
      </c>
      <c r="F404" s="46">
        <v>0.28937800000000002</v>
      </c>
      <c r="G404" s="12">
        <v>12228.61</v>
      </c>
      <c r="H404" s="12">
        <v>14327.82</v>
      </c>
      <c r="I404" s="12">
        <v>20550.2</v>
      </c>
      <c r="J404" s="18">
        <v>11</v>
      </c>
    </row>
    <row r="405" spans="1:10" x14ac:dyDescent="0.25">
      <c r="A405">
        <v>48223</v>
      </c>
      <c r="B405" t="s">
        <v>526</v>
      </c>
      <c r="C405" t="s">
        <v>44</v>
      </c>
      <c r="D405" s="12">
        <v>5992.1</v>
      </c>
      <c r="E405" s="12">
        <v>8134.3</v>
      </c>
      <c r="F405" s="46">
        <v>0.26335389999999997</v>
      </c>
      <c r="G405" s="12">
        <v>9237.82</v>
      </c>
      <c r="H405" s="12">
        <v>10725.87</v>
      </c>
      <c r="I405" s="12">
        <v>99489.54</v>
      </c>
      <c r="J405" s="18">
        <v>74</v>
      </c>
    </row>
    <row r="406" spans="1:10" x14ac:dyDescent="0.25">
      <c r="A406">
        <v>48231</v>
      </c>
      <c r="B406" t="s">
        <v>527</v>
      </c>
      <c r="C406" t="s">
        <v>44</v>
      </c>
      <c r="D406" s="12">
        <v>2643.13</v>
      </c>
      <c r="E406" s="12">
        <v>8231.7900000000009</v>
      </c>
      <c r="F406" s="46">
        <v>0.67891190000000001</v>
      </c>
      <c r="G406" s="12">
        <v>6734.03</v>
      </c>
      <c r="H406" s="12">
        <v>11411</v>
      </c>
      <c r="I406" s="12">
        <v>784812.14</v>
      </c>
      <c r="J406" s="18">
        <v>245</v>
      </c>
    </row>
    <row r="407" spans="1:10" x14ac:dyDescent="0.25">
      <c r="A407">
        <v>48256</v>
      </c>
      <c r="B407" t="s">
        <v>528</v>
      </c>
      <c r="C407" t="s">
        <v>115</v>
      </c>
      <c r="D407" s="12">
        <v>5137.0200000000004</v>
      </c>
      <c r="E407" s="12">
        <v>8404.23</v>
      </c>
      <c r="F407" s="46">
        <v>0.38875779999999999</v>
      </c>
      <c r="G407" s="12">
        <v>10153.76</v>
      </c>
      <c r="H407" s="12">
        <v>14213.27</v>
      </c>
      <c r="I407" s="12">
        <v>42007.75</v>
      </c>
      <c r="J407" s="18">
        <v>21</v>
      </c>
    </row>
    <row r="408" spans="1:10" x14ac:dyDescent="0.25">
      <c r="A408">
        <v>48264</v>
      </c>
      <c r="B408" t="s">
        <v>529</v>
      </c>
      <c r="C408" t="s">
        <v>115</v>
      </c>
      <c r="D408" s="12">
        <v>5146.7</v>
      </c>
      <c r="E408" s="12">
        <v>8082.64</v>
      </c>
      <c r="F408" s="46">
        <v>0.36324020000000001</v>
      </c>
      <c r="G408" s="12">
        <v>8263.25</v>
      </c>
      <c r="H408" s="12">
        <v>11712.26</v>
      </c>
      <c r="I408" s="12">
        <v>32672.22</v>
      </c>
      <c r="J408" s="18">
        <v>19</v>
      </c>
    </row>
    <row r="409" spans="1:10" x14ac:dyDescent="0.25">
      <c r="A409">
        <v>48272</v>
      </c>
      <c r="B409" t="s">
        <v>530</v>
      </c>
      <c r="C409" t="s">
        <v>115</v>
      </c>
      <c r="D409" s="12">
        <v>6105.44</v>
      </c>
      <c r="E409" s="12">
        <v>8404.7900000000009</v>
      </c>
      <c r="F409" s="46">
        <v>0.27357609999999999</v>
      </c>
      <c r="G409" s="12">
        <v>10221.44</v>
      </c>
      <c r="H409" s="12">
        <v>13065.33</v>
      </c>
      <c r="I409" s="12">
        <v>53396.07</v>
      </c>
      <c r="J409" s="18">
        <v>12</v>
      </c>
    </row>
    <row r="410" spans="1:10" x14ac:dyDescent="0.25">
      <c r="A410">
        <v>48298</v>
      </c>
      <c r="B410" t="s">
        <v>531</v>
      </c>
      <c r="C410" t="s">
        <v>51</v>
      </c>
      <c r="D410" s="12">
        <v>3456.75</v>
      </c>
      <c r="E410" s="12">
        <v>8177.93</v>
      </c>
      <c r="F410" s="46">
        <v>0.57730749999999997</v>
      </c>
      <c r="G410" s="12">
        <v>5223.6099999999997</v>
      </c>
      <c r="H410" s="12">
        <v>10262.15</v>
      </c>
      <c r="I410" s="12">
        <v>231723.78</v>
      </c>
      <c r="J410" s="18">
        <v>114</v>
      </c>
    </row>
    <row r="411" spans="1:10" x14ac:dyDescent="0.25">
      <c r="A411">
        <v>48306</v>
      </c>
      <c r="B411" t="s">
        <v>532</v>
      </c>
      <c r="C411" t="s">
        <v>51</v>
      </c>
      <c r="D411" s="12">
        <v>5340.57</v>
      </c>
      <c r="E411" s="12">
        <v>8147.3</v>
      </c>
      <c r="F411" s="46">
        <v>0.34449819999999998</v>
      </c>
      <c r="G411" s="12">
        <v>9834.3799999999992</v>
      </c>
      <c r="H411" s="12">
        <v>11579.47</v>
      </c>
      <c r="I411" s="12">
        <v>123142.66</v>
      </c>
      <c r="J411" s="18">
        <v>85</v>
      </c>
    </row>
    <row r="412" spans="1:10" x14ac:dyDescent="0.25">
      <c r="A412">
        <v>48314</v>
      </c>
      <c r="B412" t="s">
        <v>533</v>
      </c>
      <c r="C412" t="s">
        <v>51</v>
      </c>
      <c r="D412" s="12">
        <v>7759.92</v>
      </c>
      <c r="E412" s="12">
        <v>8093.89</v>
      </c>
      <c r="F412" s="46">
        <v>0.10000009999999999</v>
      </c>
      <c r="G412" s="12">
        <v>9179.5400000000009</v>
      </c>
      <c r="H412" s="12">
        <v>10381.43</v>
      </c>
      <c r="I412" s="12">
        <v>93423.039999999994</v>
      </c>
      <c r="J412" s="18">
        <v>23</v>
      </c>
    </row>
    <row r="413" spans="1:10" x14ac:dyDescent="0.25">
      <c r="A413">
        <v>48322</v>
      </c>
      <c r="B413" t="s">
        <v>534</v>
      </c>
      <c r="C413" t="s">
        <v>51</v>
      </c>
      <c r="D413" s="12">
        <v>6354.32</v>
      </c>
      <c r="E413" s="12">
        <v>9013.02</v>
      </c>
      <c r="F413" s="46">
        <v>0.29498439999999998</v>
      </c>
      <c r="G413" s="12">
        <v>10705.11</v>
      </c>
      <c r="H413" s="12">
        <v>13937.68</v>
      </c>
      <c r="I413" s="12">
        <v>25471.56</v>
      </c>
      <c r="J413" s="18">
        <v>7</v>
      </c>
    </row>
    <row r="414" spans="1:10" x14ac:dyDescent="0.25">
      <c r="A414">
        <v>48330</v>
      </c>
      <c r="B414" t="s">
        <v>535</v>
      </c>
      <c r="C414" t="s">
        <v>51</v>
      </c>
      <c r="D414" s="12">
        <v>2535.59</v>
      </c>
      <c r="E414" s="12">
        <v>10442.530000000001</v>
      </c>
      <c r="F414" s="46">
        <v>0.75718620000000003</v>
      </c>
      <c r="G414" s="12">
        <v>7705.19</v>
      </c>
      <c r="H414" s="12">
        <v>22258.73</v>
      </c>
      <c r="I414" s="12">
        <v>4937.68</v>
      </c>
      <c r="J414" s="18">
        <v>3</v>
      </c>
    </row>
    <row r="415" spans="1:10" x14ac:dyDescent="0.25">
      <c r="A415">
        <v>48348</v>
      </c>
      <c r="B415" t="s">
        <v>536</v>
      </c>
      <c r="C415" t="s">
        <v>51</v>
      </c>
      <c r="D415" s="12">
        <v>7141.7</v>
      </c>
      <c r="E415" s="12">
        <v>8106.03</v>
      </c>
      <c r="F415" s="46">
        <v>0.1189645</v>
      </c>
      <c r="G415" s="12">
        <v>9616.84</v>
      </c>
      <c r="H415" s="12">
        <v>11380.15</v>
      </c>
      <c r="I415" s="12">
        <v>47292.85</v>
      </c>
      <c r="J415" s="18">
        <v>14</v>
      </c>
    </row>
    <row r="416" spans="1:10" x14ac:dyDescent="0.25">
      <c r="A416">
        <v>48355</v>
      </c>
      <c r="B416" t="s">
        <v>537</v>
      </c>
      <c r="C416" t="s">
        <v>51</v>
      </c>
      <c r="D416" s="12">
        <v>2929.38</v>
      </c>
      <c r="E416" s="12">
        <v>11610.37</v>
      </c>
      <c r="F416" s="46">
        <v>0.74769280000000005</v>
      </c>
      <c r="G416" s="12">
        <v>5203.82</v>
      </c>
      <c r="H416" s="12">
        <v>15414.83</v>
      </c>
      <c r="I416" s="12">
        <v>20725.77</v>
      </c>
      <c r="J416" s="18">
        <v>5</v>
      </c>
    </row>
    <row r="417" spans="1:10" x14ac:dyDescent="0.25">
      <c r="A417">
        <v>48363</v>
      </c>
      <c r="B417" t="s">
        <v>538</v>
      </c>
      <c r="C417" t="s">
        <v>51</v>
      </c>
      <c r="D417" s="12">
        <v>4513.99</v>
      </c>
      <c r="E417" s="12">
        <v>8218.7900000000009</v>
      </c>
      <c r="F417" s="46">
        <v>0.45077200000000001</v>
      </c>
      <c r="G417" s="12">
        <v>8058.18</v>
      </c>
      <c r="H417" s="12">
        <v>13650.65</v>
      </c>
      <c r="I417" s="12">
        <v>66602.91</v>
      </c>
      <c r="J417" s="18">
        <v>8</v>
      </c>
    </row>
    <row r="418" spans="1:10" x14ac:dyDescent="0.25">
      <c r="A418">
        <v>48371</v>
      </c>
      <c r="B418" t="s">
        <v>526</v>
      </c>
      <c r="C418" t="s">
        <v>51</v>
      </c>
      <c r="D418" s="12">
        <v>5549.1</v>
      </c>
      <c r="E418" s="12">
        <v>8569.9</v>
      </c>
      <c r="F418" s="46">
        <v>0.35248950000000001</v>
      </c>
      <c r="G418" s="12">
        <v>8236.59</v>
      </c>
      <c r="H418" s="12">
        <v>11830.24</v>
      </c>
      <c r="I418" s="12">
        <v>20975.39</v>
      </c>
      <c r="J418" s="18">
        <v>6</v>
      </c>
    </row>
    <row r="419" spans="1:10" x14ac:dyDescent="0.25">
      <c r="A419">
        <v>48389</v>
      </c>
      <c r="B419" t="s">
        <v>539</v>
      </c>
      <c r="C419" t="s">
        <v>51</v>
      </c>
      <c r="D419" s="12">
        <v>3846.05</v>
      </c>
      <c r="E419" s="12">
        <v>8111.95</v>
      </c>
      <c r="F419" s="46">
        <v>0.52587850000000003</v>
      </c>
      <c r="G419" s="12">
        <v>4960.24</v>
      </c>
      <c r="H419" s="12">
        <v>11305.24</v>
      </c>
      <c r="I419" s="12">
        <v>45673.760000000002</v>
      </c>
      <c r="J419" s="18">
        <v>19</v>
      </c>
    </row>
    <row r="420" spans="1:10" x14ac:dyDescent="0.25">
      <c r="A420">
        <v>48397</v>
      </c>
      <c r="B420" t="s">
        <v>491</v>
      </c>
      <c r="C420" t="s">
        <v>51</v>
      </c>
      <c r="D420" s="12">
        <v>4942.01</v>
      </c>
      <c r="E420" s="12">
        <v>9764.67</v>
      </c>
      <c r="F420" s="46">
        <v>0.49388870000000001</v>
      </c>
      <c r="G420" s="12">
        <v>8574.18</v>
      </c>
      <c r="H420" s="12">
        <v>15956.25</v>
      </c>
      <c r="I420" s="12">
        <v>14981.23</v>
      </c>
      <c r="J420" s="18">
        <v>4</v>
      </c>
    </row>
    <row r="421" spans="1:10" x14ac:dyDescent="0.25">
      <c r="A421">
        <v>48413</v>
      </c>
      <c r="B421" t="s">
        <v>540</v>
      </c>
      <c r="C421" t="s">
        <v>106</v>
      </c>
      <c r="D421" s="12">
        <v>4038.65</v>
      </c>
      <c r="E421" s="12">
        <v>8452.4599999999991</v>
      </c>
      <c r="F421" s="46">
        <v>0.5221924</v>
      </c>
      <c r="G421" s="12">
        <v>8002.63</v>
      </c>
      <c r="H421" s="12">
        <v>14124.7</v>
      </c>
      <c r="I421" s="12">
        <v>78865.279999999999</v>
      </c>
      <c r="J421" s="18">
        <v>6</v>
      </c>
    </row>
    <row r="422" spans="1:10" x14ac:dyDescent="0.25">
      <c r="A422">
        <v>48421</v>
      </c>
      <c r="B422" t="s">
        <v>541</v>
      </c>
      <c r="C422" t="s">
        <v>106</v>
      </c>
      <c r="D422" s="12">
        <v>4598.6000000000004</v>
      </c>
      <c r="E422" s="12">
        <v>8195.4</v>
      </c>
      <c r="F422" s="46">
        <v>0.4388803</v>
      </c>
      <c r="G422" s="12">
        <v>7979.16</v>
      </c>
      <c r="H422" s="12">
        <v>12089.04</v>
      </c>
      <c r="I422" s="12">
        <v>43591.51</v>
      </c>
      <c r="J422" s="18">
        <v>11</v>
      </c>
    </row>
    <row r="423" spans="1:10" x14ac:dyDescent="0.25">
      <c r="A423">
        <v>48439</v>
      </c>
      <c r="B423" t="s">
        <v>542</v>
      </c>
      <c r="C423" t="s">
        <v>106</v>
      </c>
      <c r="D423" s="12">
        <v>5687.32</v>
      </c>
      <c r="E423" s="12">
        <v>9656.93</v>
      </c>
      <c r="F423" s="46">
        <v>0.41106340000000002</v>
      </c>
      <c r="G423" s="12">
        <v>9864.27</v>
      </c>
      <c r="H423" s="12">
        <v>14592.03</v>
      </c>
      <c r="I423" s="12">
        <v>5997.26</v>
      </c>
      <c r="J423" s="18">
        <v>5</v>
      </c>
    </row>
    <row r="424" spans="1:10" x14ac:dyDescent="0.25">
      <c r="A424">
        <v>48447</v>
      </c>
      <c r="B424" t="s">
        <v>543</v>
      </c>
      <c r="C424" t="s">
        <v>106</v>
      </c>
      <c r="D424" s="12">
        <v>4021.99</v>
      </c>
      <c r="E424" s="12">
        <v>8121.38</v>
      </c>
      <c r="F424" s="46">
        <v>0.50476520000000002</v>
      </c>
      <c r="G424" s="12">
        <v>7502.04</v>
      </c>
      <c r="H424" s="12">
        <v>11959.9</v>
      </c>
      <c r="I424" s="12">
        <v>52894.51</v>
      </c>
      <c r="J424" s="18">
        <v>10</v>
      </c>
    </row>
    <row r="425" spans="1:10" x14ac:dyDescent="0.25">
      <c r="A425">
        <v>48462</v>
      </c>
      <c r="B425" t="s">
        <v>544</v>
      </c>
      <c r="C425" t="s">
        <v>66</v>
      </c>
      <c r="D425" s="12">
        <v>5725.02</v>
      </c>
      <c r="E425" s="12">
        <v>8510.8799999999992</v>
      </c>
      <c r="F425" s="46">
        <v>0.32732929999999999</v>
      </c>
      <c r="G425" s="12">
        <v>7727.34</v>
      </c>
      <c r="H425" s="12">
        <v>11763.95</v>
      </c>
      <c r="I425" s="12">
        <v>58911.1</v>
      </c>
      <c r="J425" s="18">
        <v>14</v>
      </c>
    </row>
    <row r="426" spans="1:10" x14ac:dyDescent="0.25">
      <c r="A426">
        <v>48470</v>
      </c>
      <c r="B426" t="s">
        <v>493</v>
      </c>
      <c r="C426" t="s">
        <v>66</v>
      </c>
      <c r="D426" s="12">
        <v>7479.07</v>
      </c>
      <c r="E426" s="12">
        <v>8097.64</v>
      </c>
      <c r="F426" s="46">
        <v>0.1</v>
      </c>
      <c r="G426" s="12">
        <v>12404.53</v>
      </c>
      <c r="H426" s="12">
        <v>14245.12</v>
      </c>
      <c r="I426" s="12">
        <v>107127.06</v>
      </c>
      <c r="J426" s="18">
        <v>13</v>
      </c>
    </row>
    <row r="427" spans="1:10" x14ac:dyDescent="0.25">
      <c r="A427">
        <v>48488</v>
      </c>
      <c r="B427" t="s">
        <v>545</v>
      </c>
      <c r="C427" t="s">
        <v>66</v>
      </c>
      <c r="D427" s="12">
        <v>7466.06</v>
      </c>
      <c r="E427" s="12">
        <v>8079.35</v>
      </c>
      <c r="F427" s="46">
        <v>0.1000006</v>
      </c>
      <c r="G427" s="12">
        <v>16057.13</v>
      </c>
      <c r="H427" s="12">
        <v>18367.47</v>
      </c>
      <c r="I427" s="12">
        <v>106296.95</v>
      </c>
      <c r="J427" s="18">
        <v>33</v>
      </c>
    </row>
    <row r="428" spans="1:10" x14ac:dyDescent="0.25">
      <c r="A428">
        <v>48496</v>
      </c>
      <c r="B428" t="s">
        <v>546</v>
      </c>
      <c r="C428" t="s">
        <v>66</v>
      </c>
      <c r="D428" s="12">
        <v>8532.0499999999993</v>
      </c>
      <c r="E428" s="12">
        <v>8114.72</v>
      </c>
      <c r="F428" s="46">
        <v>0.1</v>
      </c>
      <c r="G428" s="12">
        <v>10114.76</v>
      </c>
      <c r="H428" s="12">
        <v>10971.02</v>
      </c>
      <c r="I428" s="12">
        <v>243297.37</v>
      </c>
      <c r="J428" s="18">
        <v>54</v>
      </c>
    </row>
    <row r="429" spans="1:10" x14ac:dyDescent="0.25">
      <c r="A429">
        <v>48512</v>
      </c>
      <c r="B429" t="s">
        <v>547</v>
      </c>
      <c r="C429" t="s">
        <v>102</v>
      </c>
      <c r="D429" s="12">
        <v>3081.36</v>
      </c>
      <c r="E429" s="12">
        <v>8997.26</v>
      </c>
      <c r="F429" s="46">
        <v>0.65752239999999995</v>
      </c>
      <c r="G429" s="12">
        <v>3548.59</v>
      </c>
      <c r="H429" s="12">
        <v>12542.62</v>
      </c>
      <c r="I429" s="12">
        <v>9629.1</v>
      </c>
      <c r="J429" s="18">
        <v>8</v>
      </c>
    </row>
    <row r="430" spans="1:10" x14ac:dyDescent="0.25">
      <c r="A430">
        <v>48520</v>
      </c>
      <c r="B430" t="s">
        <v>548</v>
      </c>
      <c r="C430" t="s">
        <v>102</v>
      </c>
      <c r="D430" s="12">
        <v>2072.8200000000002</v>
      </c>
      <c r="E430" s="12">
        <v>8200.7000000000007</v>
      </c>
      <c r="F430" s="46">
        <v>0.74723870000000003</v>
      </c>
      <c r="G430" s="12">
        <v>2548.12</v>
      </c>
      <c r="H430" s="12">
        <v>11799.64</v>
      </c>
      <c r="I430" s="12">
        <v>136266.95000000001</v>
      </c>
      <c r="J430" s="18">
        <v>16</v>
      </c>
    </row>
    <row r="431" spans="1:10" x14ac:dyDescent="0.25">
      <c r="A431">
        <v>48538</v>
      </c>
      <c r="B431" t="s">
        <v>404</v>
      </c>
      <c r="C431" t="s">
        <v>102</v>
      </c>
      <c r="D431" s="12">
        <v>3075.83</v>
      </c>
      <c r="E431" s="12">
        <v>9345.06</v>
      </c>
      <c r="F431" s="46">
        <v>0.67086029999999996</v>
      </c>
      <c r="G431" s="12">
        <v>4198.84</v>
      </c>
      <c r="H431" s="12">
        <v>13279.76</v>
      </c>
      <c r="I431" s="12">
        <v>46125.05</v>
      </c>
      <c r="J431" s="18">
        <v>0</v>
      </c>
    </row>
    <row r="432" spans="1:10" x14ac:dyDescent="0.25">
      <c r="A432">
        <v>48553</v>
      </c>
      <c r="B432" t="s">
        <v>549</v>
      </c>
      <c r="C432" t="s">
        <v>82</v>
      </c>
      <c r="D432" s="12">
        <v>3518.24</v>
      </c>
      <c r="E432" s="12">
        <v>8588.16</v>
      </c>
      <c r="F432" s="46">
        <v>0.59033829999999998</v>
      </c>
      <c r="G432" s="12">
        <v>4548.6899999999996</v>
      </c>
      <c r="H432" s="12">
        <v>11040.87</v>
      </c>
      <c r="I432" s="12">
        <v>34538.230000000003</v>
      </c>
      <c r="J432" s="18">
        <v>17</v>
      </c>
    </row>
    <row r="433" spans="1:10" x14ac:dyDescent="0.25">
      <c r="A433">
        <v>48579</v>
      </c>
      <c r="B433" t="s">
        <v>550</v>
      </c>
      <c r="C433" t="s">
        <v>82</v>
      </c>
      <c r="D433" s="12">
        <v>3429.62</v>
      </c>
      <c r="E433" s="12">
        <v>8574.3799999999992</v>
      </c>
      <c r="F433" s="46">
        <v>0.60001539999999998</v>
      </c>
      <c r="G433" s="12">
        <v>6736.37</v>
      </c>
      <c r="H433" s="12">
        <v>13492.67</v>
      </c>
      <c r="I433" s="12">
        <v>30908.32</v>
      </c>
      <c r="J433" s="18">
        <v>2</v>
      </c>
    </row>
    <row r="434" spans="1:10" x14ac:dyDescent="0.25">
      <c r="A434">
        <v>48587</v>
      </c>
      <c r="B434" t="s">
        <v>125</v>
      </c>
      <c r="C434" t="s">
        <v>82</v>
      </c>
      <c r="D434" s="12">
        <v>4151.8599999999997</v>
      </c>
      <c r="E434" s="12">
        <v>8609.94</v>
      </c>
      <c r="F434" s="46">
        <v>0.51778290000000005</v>
      </c>
      <c r="G434" s="12">
        <v>4566.83</v>
      </c>
      <c r="H434" s="12">
        <v>10304.31</v>
      </c>
      <c r="I434" s="12">
        <v>14809.06</v>
      </c>
      <c r="J434" s="18">
        <v>4</v>
      </c>
    </row>
    <row r="435" spans="1:10" x14ac:dyDescent="0.25">
      <c r="A435">
        <v>48595</v>
      </c>
      <c r="B435" t="s">
        <v>551</v>
      </c>
      <c r="C435" t="s">
        <v>82</v>
      </c>
      <c r="D435" s="12">
        <v>3218.92</v>
      </c>
      <c r="E435" s="12">
        <v>8620.73</v>
      </c>
      <c r="F435" s="46">
        <v>0.62660700000000003</v>
      </c>
      <c r="G435" s="12">
        <v>5960.68</v>
      </c>
      <c r="H435" s="12">
        <v>13010.59</v>
      </c>
      <c r="I435" s="12">
        <v>29688.58</v>
      </c>
      <c r="J435" s="18">
        <v>9</v>
      </c>
    </row>
    <row r="436" spans="1:10" x14ac:dyDescent="0.25">
      <c r="A436">
        <v>48611</v>
      </c>
      <c r="B436" t="s">
        <v>552</v>
      </c>
      <c r="C436" t="s">
        <v>63</v>
      </c>
      <c r="D436" s="12">
        <v>3171.06</v>
      </c>
      <c r="E436" s="12">
        <v>8088.65</v>
      </c>
      <c r="F436" s="46">
        <v>0.6079618</v>
      </c>
      <c r="G436" s="12">
        <v>3969.03</v>
      </c>
      <c r="H436" s="12">
        <v>7219.74</v>
      </c>
      <c r="I436" s="12">
        <v>110752.04</v>
      </c>
      <c r="J436" s="18">
        <v>85</v>
      </c>
    </row>
    <row r="437" spans="1:10" x14ac:dyDescent="0.25">
      <c r="A437">
        <v>48629</v>
      </c>
      <c r="B437" t="s">
        <v>553</v>
      </c>
      <c r="C437" t="s">
        <v>63</v>
      </c>
      <c r="D437" s="12">
        <v>5270.12</v>
      </c>
      <c r="E437" s="12">
        <v>8162.32</v>
      </c>
      <c r="F437" s="46">
        <v>0.35433550000000003</v>
      </c>
      <c r="G437" s="12">
        <v>8872.99</v>
      </c>
      <c r="H437" s="12">
        <v>12173.02</v>
      </c>
      <c r="I437" s="12">
        <v>20807.580000000002</v>
      </c>
      <c r="J437" s="18">
        <v>20</v>
      </c>
    </row>
    <row r="438" spans="1:10" x14ac:dyDescent="0.25">
      <c r="A438">
        <v>48637</v>
      </c>
      <c r="B438" t="s">
        <v>554</v>
      </c>
      <c r="C438" t="s">
        <v>63</v>
      </c>
      <c r="D438" s="12">
        <v>3732.74</v>
      </c>
      <c r="E438" s="12">
        <v>9578.2800000000007</v>
      </c>
      <c r="F438" s="46">
        <v>0.61029120000000003</v>
      </c>
      <c r="G438" s="12">
        <v>10163.280000000001</v>
      </c>
      <c r="H438" s="12">
        <v>19266.419999999998</v>
      </c>
      <c r="I438" s="12">
        <v>0</v>
      </c>
      <c r="J438" s="18">
        <v>0</v>
      </c>
    </row>
    <row r="439" spans="1:10" x14ac:dyDescent="0.25">
      <c r="A439">
        <v>48652</v>
      </c>
      <c r="B439" t="s">
        <v>555</v>
      </c>
      <c r="C439" t="s">
        <v>126</v>
      </c>
      <c r="D439" s="12">
        <v>10665.12</v>
      </c>
      <c r="E439" s="12">
        <v>8312.57</v>
      </c>
      <c r="F439" s="46">
        <v>0.1000004</v>
      </c>
      <c r="G439" s="12">
        <v>22315.41</v>
      </c>
      <c r="H439" s="12">
        <v>25899.55</v>
      </c>
      <c r="I439" s="12">
        <v>189362.87</v>
      </c>
      <c r="J439" s="18">
        <v>0</v>
      </c>
    </row>
    <row r="440" spans="1:10" x14ac:dyDescent="0.25">
      <c r="A440">
        <v>48678</v>
      </c>
      <c r="B440" t="s">
        <v>556</v>
      </c>
      <c r="C440" t="s">
        <v>72</v>
      </c>
      <c r="D440" s="12">
        <v>3820.07</v>
      </c>
      <c r="E440" s="12">
        <v>8130.27</v>
      </c>
      <c r="F440" s="46">
        <v>0.53014229999999996</v>
      </c>
      <c r="G440" s="12">
        <v>5435.13</v>
      </c>
      <c r="H440" s="12">
        <v>9836.35</v>
      </c>
      <c r="I440" s="12">
        <v>33669.64</v>
      </c>
      <c r="J440" s="18">
        <v>22</v>
      </c>
    </row>
    <row r="441" spans="1:10" x14ac:dyDescent="0.25">
      <c r="A441">
        <v>48686</v>
      </c>
      <c r="B441" t="s">
        <v>557</v>
      </c>
      <c r="C441" t="s">
        <v>72</v>
      </c>
      <c r="D441" s="12">
        <v>7975.28</v>
      </c>
      <c r="E441" s="12">
        <v>14382.25</v>
      </c>
      <c r="F441" s="46">
        <v>0.44547759999999997</v>
      </c>
      <c r="G441" s="12">
        <v>7280.05</v>
      </c>
      <c r="H441" s="12">
        <v>10956.6</v>
      </c>
      <c r="I441" s="12">
        <v>0</v>
      </c>
      <c r="J441" s="18">
        <v>11</v>
      </c>
    </row>
    <row r="442" spans="1:10" x14ac:dyDescent="0.25">
      <c r="A442">
        <v>48694</v>
      </c>
      <c r="B442" t="s">
        <v>558</v>
      </c>
      <c r="C442" t="s">
        <v>72</v>
      </c>
      <c r="D442" s="12">
        <v>1629</v>
      </c>
      <c r="E442" s="12">
        <v>8101.61</v>
      </c>
      <c r="F442" s="46">
        <v>0.79892890000000005</v>
      </c>
      <c r="G442" s="12">
        <v>2947.78</v>
      </c>
      <c r="H442" s="12">
        <v>10033.51</v>
      </c>
      <c r="I442" s="12">
        <v>394018.03</v>
      </c>
      <c r="J442" s="18">
        <v>54</v>
      </c>
    </row>
    <row r="443" spans="1:10" x14ac:dyDescent="0.25">
      <c r="A443">
        <v>48702</v>
      </c>
      <c r="B443" t="s">
        <v>559</v>
      </c>
      <c r="C443" t="s">
        <v>72</v>
      </c>
      <c r="D443" s="12">
        <v>1599.99</v>
      </c>
      <c r="E443" s="12">
        <v>8305.8700000000008</v>
      </c>
      <c r="F443" s="46">
        <v>0.80736640000000004</v>
      </c>
      <c r="G443" s="12">
        <v>3490.25</v>
      </c>
      <c r="H443" s="12">
        <v>12485.15</v>
      </c>
      <c r="I443" s="12">
        <v>359361.86</v>
      </c>
      <c r="J443" s="18">
        <v>51</v>
      </c>
    </row>
    <row r="444" spans="1:10" x14ac:dyDescent="0.25">
      <c r="A444">
        <v>48710</v>
      </c>
      <c r="B444" t="s">
        <v>560</v>
      </c>
      <c r="C444" t="s">
        <v>72</v>
      </c>
      <c r="D444" s="12">
        <v>2513.6</v>
      </c>
      <c r="E444" s="12">
        <v>8360.2800000000007</v>
      </c>
      <c r="F444" s="46">
        <v>0.69934019999999997</v>
      </c>
      <c r="G444" s="12">
        <v>5544.58</v>
      </c>
      <c r="H444" s="12">
        <v>14109.5</v>
      </c>
      <c r="I444" s="12">
        <v>113021.37</v>
      </c>
      <c r="J444" s="18">
        <v>26</v>
      </c>
    </row>
    <row r="445" spans="1:10" x14ac:dyDescent="0.25">
      <c r="A445">
        <v>48728</v>
      </c>
      <c r="B445" t="s">
        <v>561</v>
      </c>
      <c r="C445" t="s">
        <v>72</v>
      </c>
      <c r="D445" s="12">
        <v>4201.75</v>
      </c>
      <c r="E445" s="12">
        <v>8144.95</v>
      </c>
      <c r="F445" s="46">
        <v>0.48412820000000001</v>
      </c>
      <c r="G445" s="12">
        <v>7479.23</v>
      </c>
      <c r="H445" s="12">
        <v>11914.86</v>
      </c>
      <c r="I445" s="12">
        <v>369446.86</v>
      </c>
      <c r="J445" s="18">
        <v>89</v>
      </c>
    </row>
    <row r="446" spans="1:10" x14ac:dyDescent="0.25">
      <c r="A446">
        <v>48736</v>
      </c>
      <c r="B446" t="s">
        <v>513</v>
      </c>
      <c r="C446" t="s">
        <v>72</v>
      </c>
      <c r="D446" s="12">
        <v>1318.1</v>
      </c>
      <c r="E446" s="12">
        <v>8102.36</v>
      </c>
      <c r="F446" s="46">
        <v>0.83731900000000004</v>
      </c>
      <c r="G446" s="12">
        <v>5697.63</v>
      </c>
      <c r="H446" s="12">
        <v>15130.48</v>
      </c>
      <c r="I446" s="12">
        <v>196729.1</v>
      </c>
      <c r="J446" s="18">
        <v>32</v>
      </c>
    </row>
    <row r="447" spans="1:10" x14ac:dyDescent="0.25">
      <c r="A447">
        <v>48744</v>
      </c>
      <c r="B447" t="s">
        <v>562</v>
      </c>
      <c r="C447" t="s">
        <v>72</v>
      </c>
      <c r="D447" s="12">
        <v>4043.91</v>
      </c>
      <c r="E447" s="12">
        <v>8128.9</v>
      </c>
      <c r="F447" s="46">
        <v>0.50252680000000005</v>
      </c>
      <c r="G447" s="12">
        <v>8031.48</v>
      </c>
      <c r="H447" s="12">
        <v>12503.4</v>
      </c>
      <c r="I447" s="12">
        <v>107154.76</v>
      </c>
      <c r="J447" s="18">
        <v>30</v>
      </c>
    </row>
    <row r="448" spans="1:10" x14ac:dyDescent="0.25">
      <c r="A448">
        <v>48751</v>
      </c>
      <c r="B448" t="s">
        <v>563</v>
      </c>
      <c r="C448" t="s">
        <v>72</v>
      </c>
      <c r="D448" s="12">
        <v>3545.16</v>
      </c>
      <c r="E448" s="12">
        <v>8152.76</v>
      </c>
      <c r="F448" s="46">
        <v>0.5651583</v>
      </c>
      <c r="G448" s="12">
        <v>5342.26</v>
      </c>
      <c r="H448" s="12">
        <v>10242.06</v>
      </c>
      <c r="I448" s="12">
        <v>837668.62</v>
      </c>
      <c r="J448" s="18">
        <v>197</v>
      </c>
    </row>
    <row r="449" spans="1:10" x14ac:dyDescent="0.25">
      <c r="A449">
        <v>48777</v>
      </c>
      <c r="B449" t="s">
        <v>564</v>
      </c>
      <c r="C449" t="s">
        <v>122</v>
      </c>
      <c r="D449" s="12">
        <v>3938.32</v>
      </c>
      <c r="E449" s="12">
        <v>8211.7900000000009</v>
      </c>
      <c r="F449" s="46">
        <v>0.52040660000000005</v>
      </c>
      <c r="G449" s="12">
        <v>5340.55</v>
      </c>
      <c r="H449" s="12">
        <v>11265.67</v>
      </c>
      <c r="I449" s="12">
        <v>113044.16</v>
      </c>
      <c r="J449" s="18">
        <v>32</v>
      </c>
    </row>
    <row r="450" spans="1:10" x14ac:dyDescent="0.25">
      <c r="A450">
        <v>48793</v>
      </c>
      <c r="B450" t="s">
        <v>565</v>
      </c>
      <c r="C450" t="s">
        <v>79</v>
      </c>
      <c r="D450" s="12">
        <v>3571.68</v>
      </c>
      <c r="E450" s="12">
        <v>8581.5300000000007</v>
      </c>
      <c r="F450" s="46">
        <v>0.58379449999999999</v>
      </c>
      <c r="G450" s="12">
        <v>5087.79</v>
      </c>
      <c r="H450" s="12">
        <v>11665.71</v>
      </c>
      <c r="I450" s="12">
        <v>111458.41</v>
      </c>
      <c r="J450" s="18">
        <v>13</v>
      </c>
    </row>
    <row r="451" spans="1:10" x14ac:dyDescent="0.25">
      <c r="A451">
        <v>48801</v>
      </c>
      <c r="B451" t="s">
        <v>546</v>
      </c>
      <c r="C451" t="s">
        <v>79</v>
      </c>
      <c r="D451" s="12">
        <v>3954.69</v>
      </c>
      <c r="E451" s="12">
        <v>8125.33</v>
      </c>
      <c r="F451" s="46">
        <v>0.51328870000000004</v>
      </c>
      <c r="G451" s="12">
        <v>5115.09</v>
      </c>
      <c r="H451" s="12">
        <v>10582.46</v>
      </c>
      <c r="I451" s="12">
        <v>93742.71</v>
      </c>
      <c r="J451" s="18">
        <v>30</v>
      </c>
    </row>
    <row r="452" spans="1:10" x14ac:dyDescent="0.25">
      <c r="A452">
        <v>48819</v>
      </c>
      <c r="B452" t="s">
        <v>566</v>
      </c>
      <c r="C452" t="s">
        <v>79</v>
      </c>
      <c r="D452" s="12">
        <v>4656.37</v>
      </c>
      <c r="E452" s="12">
        <v>8442.02</v>
      </c>
      <c r="F452" s="46">
        <v>0.44842939999999998</v>
      </c>
      <c r="G452" s="12">
        <v>7619.92</v>
      </c>
      <c r="H452" s="12">
        <v>12149.34</v>
      </c>
      <c r="I452" s="12">
        <v>47080.53</v>
      </c>
      <c r="J452" s="18">
        <v>12</v>
      </c>
    </row>
    <row r="453" spans="1:10" x14ac:dyDescent="0.25">
      <c r="A453">
        <v>48835</v>
      </c>
      <c r="B453" t="s">
        <v>567</v>
      </c>
      <c r="C453" t="s">
        <v>100</v>
      </c>
      <c r="D453" s="12">
        <v>3986.9</v>
      </c>
      <c r="E453" s="12">
        <v>8164.41</v>
      </c>
      <c r="F453" s="46">
        <v>0.51167320000000005</v>
      </c>
      <c r="G453" s="12">
        <v>5237.82</v>
      </c>
      <c r="H453" s="12">
        <v>9922.4</v>
      </c>
      <c r="I453" s="12">
        <v>37089.599999999999</v>
      </c>
      <c r="J453" s="18">
        <v>28</v>
      </c>
    </row>
    <row r="454" spans="1:10" x14ac:dyDescent="0.25">
      <c r="A454">
        <v>48843</v>
      </c>
      <c r="B454" t="s">
        <v>568</v>
      </c>
      <c r="C454" t="s">
        <v>100</v>
      </c>
      <c r="D454" s="12">
        <v>4556.16</v>
      </c>
      <c r="E454" s="12">
        <v>8102.55</v>
      </c>
      <c r="F454" s="46">
        <v>0.43768810000000002</v>
      </c>
      <c r="G454" s="12">
        <v>7491.34</v>
      </c>
      <c r="H454" s="12">
        <v>12464.8</v>
      </c>
      <c r="I454" s="12">
        <v>88809.07</v>
      </c>
      <c r="J454" s="18">
        <v>21</v>
      </c>
    </row>
    <row r="455" spans="1:10" x14ac:dyDescent="0.25">
      <c r="A455">
        <v>48850</v>
      </c>
      <c r="B455" t="s">
        <v>569</v>
      </c>
      <c r="C455" t="s">
        <v>100</v>
      </c>
      <c r="D455" s="12">
        <v>2402.5500000000002</v>
      </c>
      <c r="E455" s="12">
        <v>8087.85</v>
      </c>
      <c r="F455" s="46">
        <v>0.70294330000000005</v>
      </c>
      <c r="G455" s="12">
        <v>3465.08</v>
      </c>
      <c r="H455" s="12">
        <v>12626.09</v>
      </c>
      <c r="I455" s="12">
        <v>106458.21</v>
      </c>
      <c r="J455" s="18">
        <v>15</v>
      </c>
    </row>
    <row r="456" spans="1:10" x14ac:dyDescent="0.25">
      <c r="A456">
        <v>48876</v>
      </c>
      <c r="B456" t="s">
        <v>570</v>
      </c>
      <c r="C456" t="s">
        <v>100</v>
      </c>
      <c r="D456" s="12">
        <v>4129.28</v>
      </c>
      <c r="E456" s="12">
        <v>8123.24</v>
      </c>
      <c r="F456" s="46">
        <v>0.49167080000000002</v>
      </c>
      <c r="G456" s="12">
        <v>6395.14</v>
      </c>
      <c r="H456" s="12">
        <v>11766.41</v>
      </c>
      <c r="I456" s="12">
        <v>126017.85</v>
      </c>
      <c r="J456" s="18">
        <v>24</v>
      </c>
    </row>
    <row r="457" spans="1:10" x14ac:dyDescent="0.25">
      <c r="A457">
        <v>48884</v>
      </c>
      <c r="B457" t="s">
        <v>571</v>
      </c>
      <c r="C457" t="s">
        <v>100</v>
      </c>
      <c r="D457" s="12">
        <v>5583.06</v>
      </c>
      <c r="E457" s="12">
        <v>8150.93</v>
      </c>
      <c r="F457" s="46">
        <v>0.31504009999999999</v>
      </c>
      <c r="G457" s="12">
        <v>7640.57</v>
      </c>
      <c r="H457" s="12">
        <v>9963.83</v>
      </c>
      <c r="I457" s="12">
        <v>35310.839999999997</v>
      </c>
      <c r="J457" s="18">
        <v>10</v>
      </c>
    </row>
    <row r="458" spans="1:10" x14ac:dyDescent="0.25">
      <c r="A458">
        <v>48900</v>
      </c>
      <c r="B458" t="s">
        <v>572</v>
      </c>
      <c r="C458" t="s">
        <v>77</v>
      </c>
      <c r="D458" s="12">
        <v>10659.66</v>
      </c>
      <c r="E458" s="12">
        <v>8533.64</v>
      </c>
      <c r="F458" s="46">
        <v>0.1</v>
      </c>
      <c r="G458" s="12">
        <v>25785.4</v>
      </c>
      <c r="H458" s="12">
        <v>30056.12</v>
      </c>
      <c r="I458" s="12">
        <v>27801.66</v>
      </c>
      <c r="J458" s="18">
        <v>5</v>
      </c>
    </row>
    <row r="459" spans="1:10" x14ac:dyDescent="0.25">
      <c r="A459">
        <v>48926</v>
      </c>
      <c r="B459" t="s">
        <v>573</v>
      </c>
      <c r="C459" t="s">
        <v>61</v>
      </c>
      <c r="D459" s="12">
        <v>6387.42</v>
      </c>
      <c r="E459" s="12">
        <v>8134.3</v>
      </c>
      <c r="F459" s="46">
        <v>0.2147548</v>
      </c>
      <c r="G459" s="12">
        <v>11055.41</v>
      </c>
      <c r="H459" s="12">
        <v>13213.18</v>
      </c>
      <c r="I459" s="12">
        <v>98154.97</v>
      </c>
      <c r="J459" s="18">
        <v>24</v>
      </c>
    </row>
    <row r="460" spans="1:10" x14ac:dyDescent="0.25">
      <c r="A460">
        <v>48934</v>
      </c>
      <c r="B460" t="s">
        <v>574</v>
      </c>
      <c r="C460" t="s">
        <v>61</v>
      </c>
      <c r="D460" s="12">
        <v>20376.900000000001</v>
      </c>
      <c r="E460" s="12">
        <v>10514.06</v>
      </c>
      <c r="F460" s="46">
        <v>0.1000004</v>
      </c>
      <c r="G460" s="12">
        <v>34067.769999999997</v>
      </c>
      <c r="H460" s="12">
        <v>35028.06</v>
      </c>
      <c r="I460" s="12">
        <v>12970.68</v>
      </c>
      <c r="J460" s="18">
        <v>8</v>
      </c>
    </row>
    <row r="461" spans="1:10" x14ac:dyDescent="0.25">
      <c r="A461">
        <v>48942</v>
      </c>
      <c r="B461" t="s">
        <v>575</v>
      </c>
      <c r="C461" t="s">
        <v>61</v>
      </c>
      <c r="D461" s="12">
        <v>4272.24</v>
      </c>
      <c r="E461" s="12">
        <v>8203.7999999999993</v>
      </c>
      <c r="F461" s="46">
        <v>0.47923650000000001</v>
      </c>
      <c r="G461" s="12">
        <v>6989.45</v>
      </c>
      <c r="H461" s="12">
        <v>11964.56</v>
      </c>
      <c r="I461" s="12">
        <v>66530.080000000002</v>
      </c>
      <c r="J461" s="18">
        <v>45</v>
      </c>
    </row>
    <row r="462" spans="1:10" x14ac:dyDescent="0.25">
      <c r="A462">
        <v>48959</v>
      </c>
      <c r="B462" t="s">
        <v>576</v>
      </c>
      <c r="C462" t="s">
        <v>61</v>
      </c>
      <c r="D462" s="12">
        <v>0</v>
      </c>
      <c r="E462" s="12">
        <v>0</v>
      </c>
      <c r="F462" s="46">
        <v>0</v>
      </c>
      <c r="G462" s="12">
        <v>0</v>
      </c>
      <c r="H462" s="12">
        <v>0</v>
      </c>
      <c r="I462" s="12">
        <v>0</v>
      </c>
      <c r="J462" s="18">
        <v>0</v>
      </c>
    </row>
    <row r="463" spans="1:10" x14ac:dyDescent="0.25">
      <c r="A463">
        <v>48967</v>
      </c>
      <c r="B463" t="s">
        <v>577</v>
      </c>
      <c r="C463" t="s">
        <v>61</v>
      </c>
      <c r="D463" s="12">
        <v>0</v>
      </c>
      <c r="E463" s="12">
        <v>0</v>
      </c>
      <c r="F463" s="46">
        <v>0</v>
      </c>
      <c r="G463" s="12">
        <v>0</v>
      </c>
      <c r="H463" s="12">
        <v>0</v>
      </c>
      <c r="I463" s="12">
        <v>0</v>
      </c>
      <c r="J463" s="18">
        <v>0</v>
      </c>
    </row>
    <row r="464" spans="1:10" x14ac:dyDescent="0.25">
      <c r="A464">
        <v>48975</v>
      </c>
      <c r="B464" t="s">
        <v>578</v>
      </c>
      <c r="C464" t="s">
        <v>61</v>
      </c>
      <c r="D464" s="12">
        <v>38665.97</v>
      </c>
      <c r="E464" s="12">
        <v>37495.699999999997</v>
      </c>
      <c r="F464" s="46">
        <v>0.1</v>
      </c>
      <c r="G464" s="12">
        <v>51528.09</v>
      </c>
      <c r="H464" s="12">
        <v>53389.62</v>
      </c>
      <c r="I464" s="12">
        <v>0</v>
      </c>
      <c r="J464" s="18">
        <v>0</v>
      </c>
    </row>
    <row r="465" spans="1:10" x14ac:dyDescent="0.25">
      <c r="A465">
        <v>48991</v>
      </c>
      <c r="B465" t="s">
        <v>579</v>
      </c>
      <c r="C465" t="s">
        <v>45</v>
      </c>
      <c r="D465" s="12">
        <v>3279.64</v>
      </c>
      <c r="E465" s="12">
        <v>9499.27</v>
      </c>
      <c r="F465" s="46">
        <v>0.6547482</v>
      </c>
      <c r="G465" s="12">
        <v>7177.62</v>
      </c>
      <c r="H465" s="12">
        <v>16029.26</v>
      </c>
      <c r="I465" s="12">
        <v>10908.45</v>
      </c>
      <c r="J465" s="18">
        <v>2</v>
      </c>
    </row>
    <row r="466" spans="1:10" x14ac:dyDescent="0.25">
      <c r="A466">
        <v>49031</v>
      </c>
      <c r="B466" t="s">
        <v>580</v>
      </c>
      <c r="C466" t="s">
        <v>45</v>
      </c>
      <c r="D466" s="12">
        <v>4492.5600000000004</v>
      </c>
      <c r="E466" s="12">
        <v>8669.34</v>
      </c>
      <c r="F466" s="46">
        <v>0.48178749999999998</v>
      </c>
      <c r="G466" s="12">
        <v>6050.55</v>
      </c>
      <c r="H466" s="12">
        <v>11478.98</v>
      </c>
      <c r="I466" s="12">
        <v>601.80999999999995</v>
      </c>
      <c r="J466" s="18">
        <v>0</v>
      </c>
    </row>
    <row r="467" spans="1:10" x14ac:dyDescent="0.25">
      <c r="A467">
        <v>49056</v>
      </c>
      <c r="B467" t="s">
        <v>581</v>
      </c>
      <c r="C467" t="s">
        <v>98</v>
      </c>
      <c r="D467" s="12">
        <v>4555.68</v>
      </c>
      <c r="E467" s="12">
        <v>8119.14</v>
      </c>
      <c r="F467" s="46">
        <v>0.43889620000000001</v>
      </c>
      <c r="G467" s="12">
        <v>6067.41</v>
      </c>
      <c r="H467" s="12">
        <v>10604.12</v>
      </c>
      <c r="I467" s="12">
        <v>228200.4</v>
      </c>
      <c r="J467" s="18">
        <v>33</v>
      </c>
    </row>
    <row r="468" spans="1:10" x14ac:dyDescent="0.25">
      <c r="A468">
        <v>49064</v>
      </c>
      <c r="B468" t="s">
        <v>404</v>
      </c>
      <c r="C468" t="s">
        <v>98</v>
      </c>
      <c r="D468" s="12">
        <v>2152.6799999999998</v>
      </c>
      <c r="E468" s="12">
        <v>9672.3799999999992</v>
      </c>
      <c r="F468" s="46">
        <v>0.77744049999999998</v>
      </c>
      <c r="G468" s="12">
        <v>2339.64</v>
      </c>
      <c r="H468" s="12">
        <v>13316.76</v>
      </c>
      <c r="I468" s="12">
        <v>0</v>
      </c>
      <c r="J468" s="18">
        <v>0</v>
      </c>
    </row>
    <row r="469" spans="1:10" x14ac:dyDescent="0.25">
      <c r="A469">
        <v>49080</v>
      </c>
      <c r="B469" t="s">
        <v>582</v>
      </c>
      <c r="C469" t="s">
        <v>87</v>
      </c>
      <c r="D469" s="12">
        <v>5437.55</v>
      </c>
      <c r="E469" s="12">
        <v>8105.88</v>
      </c>
      <c r="F469" s="46">
        <v>0.32918449999999999</v>
      </c>
      <c r="G469" s="12">
        <v>8729.49</v>
      </c>
      <c r="H469" s="12">
        <v>12162.2</v>
      </c>
      <c r="I469" s="12">
        <v>81343.92</v>
      </c>
      <c r="J469" s="18">
        <v>27</v>
      </c>
    </row>
    <row r="470" spans="1:10" x14ac:dyDescent="0.25">
      <c r="A470">
        <v>49098</v>
      </c>
      <c r="B470" t="s">
        <v>583</v>
      </c>
      <c r="C470" t="s">
        <v>87</v>
      </c>
      <c r="D470" s="12">
        <v>3968.25</v>
      </c>
      <c r="E470" s="12">
        <v>8208.4699999999993</v>
      </c>
      <c r="F470" s="46">
        <v>0.51656639999999998</v>
      </c>
      <c r="G470" s="12">
        <v>6521.62</v>
      </c>
      <c r="H470" s="12">
        <v>11166.27</v>
      </c>
      <c r="I470" s="12">
        <v>194948.96</v>
      </c>
      <c r="J470" s="18">
        <v>86</v>
      </c>
    </row>
    <row r="471" spans="1:10" x14ac:dyDescent="0.25">
      <c r="A471">
        <v>49106</v>
      </c>
      <c r="B471" t="s">
        <v>584</v>
      </c>
      <c r="C471" t="s">
        <v>87</v>
      </c>
      <c r="D471" s="12">
        <v>5689.13</v>
      </c>
      <c r="E471" s="12">
        <v>8154.73</v>
      </c>
      <c r="F471" s="46">
        <v>0.30235210000000001</v>
      </c>
      <c r="G471" s="12">
        <v>7736.07</v>
      </c>
      <c r="H471" s="12">
        <v>11970.27</v>
      </c>
      <c r="I471" s="12">
        <v>48251.31</v>
      </c>
      <c r="J471" s="18">
        <v>6</v>
      </c>
    </row>
    <row r="472" spans="1:10" x14ac:dyDescent="0.25">
      <c r="A472">
        <v>49122</v>
      </c>
      <c r="B472" t="s">
        <v>372</v>
      </c>
      <c r="C472" t="s">
        <v>103</v>
      </c>
      <c r="D472" s="12">
        <v>2199.52</v>
      </c>
      <c r="E472" s="12">
        <v>9140.8700000000008</v>
      </c>
      <c r="F472" s="46">
        <v>0.75937520000000003</v>
      </c>
      <c r="G472" s="12">
        <v>2739.99</v>
      </c>
      <c r="H472" s="12">
        <v>15000.93</v>
      </c>
      <c r="I472" s="12">
        <v>97425.4</v>
      </c>
      <c r="J472" s="18">
        <v>9</v>
      </c>
    </row>
    <row r="473" spans="1:10" x14ac:dyDescent="0.25">
      <c r="A473">
        <v>49130</v>
      </c>
      <c r="B473" t="s">
        <v>585</v>
      </c>
      <c r="C473" t="s">
        <v>103</v>
      </c>
      <c r="D473" s="12">
        <v>2634.99</v>
      </c>
      <c r="E473" s="12">
        <v>8248.0300000000007</v>
      </c>
      <c r="F473" s="46">
        <v>0.680531</v>
      </c>
      <c r="G473" s="12">
        <v>3581.07</v>
      </c>
      <c r="H473" s="12">
        <v>11013.41</v>
      </c>
      <c r="I473" s="12">
        <v>46381.43</v>
      </c>
      <c r="J473" s="18">
        <v>8</v>
      </c>
    </row>
    <row r="474" spans="1:10" x14ac:dyDescent="0.25">
      <c r="A474">
        <v>49148</v>
      </c>
      <c r="B474" t="s">
        <v>586</v>
      </c>
      <c r="C474" t="s">
        <v>103</v>
      </c>
      <c r="D474" s="12">
        <v>2770.21</v>
      </c>
      <c r="E474" s="12">
        <v>8102.8</v>
      </c>
      <c r="F474" s="46">
        <v>0.6581169</v>
      </c>
      <c r="G474" s="12">
        <v>3413.82</v>
      </c>
      <c r="H474" s="12">
        <v>11282.18</v>
      </c>
      <c r="I474" s="12">
        <v>58730.85</v>
      </c>
      <c r="J474" s="18">
        <v>21</v>
      </c>
    </row>
    <row r="475" spans="1:10" x14ac:dyDescent="0.25">
      <c r="A475">
        <v>49155</v>
      </c>
      <c r="B475" t="s">
        <v>587</v>
      </c>
      <c r="C475" t="s">
        <v>103</v>
      </c>
      <c r="D475" s="12">
        <v>1632.02</v>
      </c>
      <c r="E475" s="12">
        <v>9356</v>
      </c>
      <c r="F475" s="46">
        <v>0.82556430000000003</v>
      </c>
      <c r="G475" s="12">
        <v>2489.23</v>
      </c>
      <c r="H475" s="12">
        <v>15982.53</v>
      </c>
      <c r="I475" s="12">
        <v>19947.78</v>
      </c>
      <c r="J475" s="18">
        <v>3</v>
      </c>
    </row>
    <row r="476" spans="1:10" x14ac:dyDescent="0.25">
      <c r="A476">
        <v>49171</v>
      </c>
      <c r="B476" t="s">
        <v>588</v>
      </c>
      <c r="C476" t="s">
        <v>50</v>
      </c>
      <c r="D476" s="12">
        <v>7729.96</v>
      </c>
      <c r="E476" s="12">
        <v>8075.4</v>
      </c>
      <c r="F476" s="46">
        <v>0.1</v>
      </c>
      <c r="G476" s="12">
        <v>12539.35</v>
      </c>
      <c r="H476" s="12">
        <v>13617.06</v>
      </c>
      <c r="I476" s="12">
        <v>116184.61</v>
      </c>
      <c r="J476" s="18">
        <v>42</v>
      </c>
    </row>
    <row r="477" spans="1:10" x14ac:dyDescent="0.25">
      <c r="A477">
        <v>49189</v>
      </c>
      <c r="B477" t="s">
        <v>589</v>
      </c>
      <c r="C477" t="s">
        <v>50</v>
      </c>
      <c r="D477" s="12">
        <v>6354.49</v>
      </c>
      <c r="E477" s="12">
        <v>8181.52</v>
      </c>
      <c r="F477" s="46">
        <v>0.2233118</v>
      </c>
      <c r="G477" s="12">
        <v>7269.85</v>
      </c>
      <c r="H477" s="12">
        <v>11843.05</v>
      </c>
      <c r="I477" s="12">
        <v>171653.06</v>
      </c>
      <c r="J477" s="18">
        <v>41</v>
      </c>
    </row>
    <row r="478" spans="1:10" x14ac:dyDescent="0.25">
      <c r="A478">
        <v>49197</v>
      </c>
      <c r="B478" t="s">
        <v>590</v>
      </c>
      <c r="C478" t="s">
        <v>50</v>
      </c>
      <c r="D478" s="12">
        <v>6290.02</v>
      </c>
      <c r="E478" s="12">
        <v>8095.2</v>
      </c>
      <c r="F478" s="46">
        <v>0.22299389999999999</v>
      </c>
      <c r="G478" s="12">
        <v>9665.01</v>
      </c>
      <c r="H478" s="12">
        <v>12016.32</v>
      </c>
      <c r="I478" s="12">
        <v>74866.3</v>
      </c>
      <c r="J478" s="18">
        <v>38</v>
      </c>
    </row>
    <row r="479" spans="1:10" x14ac:dyDescent="0.25">
      <c r="A479">
        <v>49205</v>
      </c>
      <c r="B479" t="s">
        <v>591</v>
      </c>
      <c r="C479" t="s">
        <v>50</v>
      </c>
      <c r="D479" s="12">
        <v>4033.03</v>
      </c>
      <c r="E479" s="12">
        <v>8208.4699999999993</v>
      </c>
      <c r="F479" s="46">
        <v>0.50867459999999998</v>
      </c>
      <c r="G479" s="12">
        <v>8176</v>
      </c>
      <c r="H479" s="12">
        <v>14412.05</v>
      </c>
      <c r="I479" s="12">
        <v>69515</v>
      </c>
      <c r="J479" s="18">
        <v>12</v>
      </c>
    </row>
    <row r="480" spans="1:10" x14ac:dyDescent="0.25">
      <c r="A480">
        <v>49213</v>
      </c>
      <c r="B480" t="s">
        <v>592</v>
      </c>
      <c r="C480" t="s">
        <v>50</v>
      </c>
      <c r="D480" s="12">
        <v>5837.56</v>
      </c>
      <c r="E480" s="12">
        <v>8445.41</v>
      </c>
      <c r="F480" s="46">
        <v>0.30878899999999998</v>
      </c>
      <c r="G480" s="12">
        <v>8262.18</v>
      </c>
      <c r="H480" s="12">
        <v>11270.74</v>
      </c>
      <c r="I480" s="12">
        <v>62703.44</v>
      </c>
      <c r="J480" s="18">
        <v>11</v>
      </c>
    </row>
    <row r="481" spans="1:10" x14ac:dyDescent="0.25">
      <c r="A481">
        <v>49221</v>
      </c>
      <c r="B481" t="s">
        <v>593</v>
      </c>
      <c r="C481" t="s">
        <v>50</v>
      </c>
      <c r="D481" s="12">
        <v>4405.2700000000004</v>
      </c>
      <c r="E481" s="12">
        <v>8194.0300000000007</v>
      </c>
      <c r="F481" s="46">
        <v>0.46238050000000003</v>
      </c>
      <c r="G481" s="12">
        <v>5717.21</v>
      </c>
      <c r="H481" s="12">
        <v>11004.24</v>
      </c>
      <c r="I481" s="12">
        <v>110130.51</v>
      </c>
      <c r="J481" s="18">
        <v>22</v>
      </c>
    </row>
    <row r="482" spans="1:10" x14ac:dyDescent="0.25">
      <c r="A482">
        <v>49239</v>
      </c>
      <c r="B482" t="s">
        <v>594</v>
      </c>
      <c r="C482" t="s">
        <v>50</v>
      </c>
      <c r="D482" s="12">
        <v>6228.63</v>
      </c>
      <c r="E482" s="12">
        <v>8085.51</v>
      </c>
      <c r="F482" s="46">
        <v>0.22965530000000001</v>
      </c>
      <c r="G482" s="12">
        <v>11515.78</v>
      </c>
      <c r="H482" s="12">
        <v>13604.07</v>
      </c>
      <c r="I482" s="12">
        <v>58814.33</v>
      </c>
      <c r="J482" s="18">
        <v>53</v>
      </c>
    </row>
    <row r="483" spans="1:10" x14ac:dyDescent="0.25">
      <c r="A483">
        <v>49247</v>
      </c>
      <c r="B483" t="s">
        <v>595</v>
      </c>
      <c r="C483" t="s">
        <v>50</v>
      </c>
      <c r="D483" s="12">
        <v>5888.03</v>
      </c>
      <c r="E483" s="12">
        <v>8843.9500000000007</v>
      </c>
      <c r="F483" s="46">
        <v>0.33423069999999999</v>
      </c>
      <c r="G483" s="12">
        <v>6573.57</v>
      </c>
      <c r="H483" s="12">
        <v>10835.52</v>
      </c>
      <c r="I483" s="12">
        <v>29575.15</v>
      </c>
      <c r="J483" s="18">
        <v>21</v>
      </c>
    </row>
    <row r="484" spans="1:10" x14ac:dyDescent="0.25">
      <c r="A484">
        <v>49270</v>
      </c>
      <c r="B484" t="s">
        <v>596</v>
      </c>
      <c r="C484" t="s">
        <v>92</v>
      </c>
      <c r="D484" s="12">
        <v>3303.26</v>
      </c>
      <c r="E484" s="12">
        <v>8605.9699999999993</v>
      </c>
      <c r="F484" s="46">
        <v>0.61616649999999995</v>
      </c>
      <c r="G484" s="12">
        <v>7378.34</v>
      </c>
      <c r="H484" s="12">
        <v>13887.6</v>
      </c>
      <c r="I484" s="12">
        <v>136209.65</v>
      </c>
      <c r="J484" s="18">
        <v>1</v>
      </c>
    </row>
    <row r="485" spans="1:10" x14ac:dyDescent="0.25">
      <c r="A485">
        <v>49288</v>
      </c>
      <c r="B485" t="s">
        <v>597</v>
      </c>
      <c r="C485" t="s">
        <v>92</v>
      </c>
      <c r="D485" s="12">
        <v>3438.67</v>
      </c>
      <c r="E485" s="12">
        <v>8188.31</v>
      </c>
      <c r="F485" s="46">
        <v>0.58005130000000005</v>
      </c>
      <c r="G485" s="12">
        <v>5899.8</v>
      </c>
      <c r="H485" s="12">
        <v>11298.04</v>
      </c>
      <c r="I485" s="12">
        <v>53966.559999999998</v>
      </c>
      <c r="J485" s="18">
        <v>22</v>
      </c>
    </row>
    <row r="486" spans="1:10" x14ac:dyDescent="0.25">
      <c r="A486">
        <v>49296</v>
      </c>
      <c r="B486" t="s">
        <v>127</v>
      </c>
      <c r="C486" t="s">
        <v>92</v>
      </c>
      <c r="D486" s="12">
        <v>4112.34</v>
      </c>
      <c r="E486" s="12">
        <v>9156.32</v>
      </c>
      <c r="F486" s="46">
        <v>0.55087419999999998</v>
      </c>
      <c r="G486" s="12">
        <v>8249.5499999999993</v>
      </c>
      <c r="H486" s="12">
        <v>15163.61</v>
      </c>
      <c r="I486" s="12">
        <v>56624.81</v>
      </c>
      <c r="J486" s="18">
        <v>6</v>
      </c>
    </row>
    <row r="487" spans="1:10" x14ac:dyDescent="0.25">
      <c r="A487">
        <v>49312</v>
      </c>
      <c r="B487" t="s">
        <v>598</v>
      </c>
      <c r="C487" t="s">
        <v>93</v>
      </c>
      <c r="D487" s="12">
        <v>4149.25</v>
      </c>
      <c r="E487" s="12">
        <v>8956.91</v>
      </c>
      <c r="F487" s="46">
        <v>0.53675430000000002</v>
      </c>
      <c r="G487" s="12">
        <v>6889.59</v>
      </c>
      <c r="H487" s="12">
        <v>14021.48</v>
      </c>
      <c r="I487" s="12">
        <v>45738.14</v>
      </c>
      <c r="J487" s="18">
        <v>18</v>
      </c>
    </row>
    <row r="488" spans="1:10" x14ac:dyDescent="0.25">
      <c r="A488">
        <v>49320</v>
      </c>
      <c r="B488" t="s">
        <v>599</v>
      </c>
      <c r="C488" t="s">
        <v>93</v>
      </c>
      <c r="D488" s="12">
        <v>3926.7</v>
      </c>
      <c r="E488" s="12">
        <v>10651.1</v>
      </c>
      <c r="F488" s="46">
        <v>0.6313339</v>
      </c>
      <c r="G488" s="12">
        <v>5979.07</v>
      </c>
      <c r="H488" s="12">
        <v>12422.09</v>
      </c>
      <c r="I488" s="12">
        <v>6464.92</v>
      </c>
      <c r="J488" s="18">
        <v>3</v>
      </c>
    </row>
    <row r="489" spans="1:10" x14ac:dyDescent="0.25">
      <c r="A489">
        <v>49338</v>
      </c>
      <c r="B489" t="s">
        <v>600</v>
      </c>
      <c r="C489" t="s">
        <v>93</v>
      </c>
      <c r="D489" s="12">
        <v>4231.8599999999997</v>
      </c>
      <c r="E489" s="12">
        <v>11759.91</v>
      </c>
      <c r="F489" s="46">
        <v>0.64014519999999997</v>
      </c>
      <c r="G489" s="12">
        <v>6568.67</v>
      </c>
      <c r="H489" s="12">
        <v>14267.48</v>
      </c>
      <c r="I489" s="12">
        <v>11176.56</v>
      </c>
      <c r="J489" s="18">
        <v>1</v>
      </c>
    </row>
    <row r="490" spans="1:10" x14ac:dyDescent="0.25">
      <c r="A490">
        <v>49346</v>
      </c>
      <c r="B490" t="s">
        <v>601</v>
      </c>
      <c r="C490" t="s">
        <v>93</v>
      </c>
      <c r="D490" s="12">
        <v>5163.47</v>
      </c>
      <c r="E490" s="12">
        <v>9626.48</v>
      </c>
      <c r="F490" s="46">
        <v>0.46361809999999998</v>
      </c>
      <c r="G490" s="12">
        <v>8191.76</v>
      </c>
      <c r="H490" s="12">
        <v>13738.11</v>
      </c>
      <c r="I490" s="12">
        <v>25798.959999999999</v>
      </c>
      <c r="J490" s="18">
        <v>9</v>
      </c>
    </row>
    <row r="491" spans="1:10" x14ac:dyDescent="0.25">
      <c r="A491">
        <v>49353</v>
      </c>
      <c r="B491" t="s">
        <v>602</v>
      </c>
      <c r="C491" t="s">
        <v>93</v>
      </c>
      <c r="D491" s="12">
        <v>3146.33</v>
      </c>
      <c r="E491" s="12">
        <v>9437</v>
      </c>
      <c r="F491" s="46">
        <v>0.66659639999999998</v>
      </c>
      <c r="G491" s="12">
        <v>4979.88</v>
      </c>
      <c r="H491" s="12">
        <v>12397.27</v>
      </c>
      <c r="I491" s="12">
        <v>50865.07</v>
      </c>
      <c r="J491" s="18">
        <v>6</v>
      </c>
    </row>
    <row r="492" spans="1:10" x14ac:dyDescent="0.25">
      <c r="A492">
        <v>49361</v>
      </c>
      <c r="B492" t="s">
        <v>603</v>
      </c>
      <c r="C492" t="s">
        <v>93</v>
      </c>
      <c r="D492" s="12">
        <v>2932.62</v>
      </c>
      <c r="E492" s="12">
        <v>10475.27</v>
      </c>
      <c r="F492" s="46">
        <v>0.72004349999999995</v>
      </c>
      <c r="G492" s="12">
        <v>5601.43</v>
      </c>
      <c r="H492" s="12">
        <v>15155.96</v>
      </c>
      <c r="I492" s="12">
        <v>46507.89</v>
      </c>
      <c r="J492" s="18">
        <v>3</v>
      </c>
    </row>
    <row r="493" spans="1:10" x14ac:dyDescent="0.25">
      <c r="A493">
        <v>49379</v>
      </c>
      <c r="B493" t="s">
        <v>604</v>
      </c>
      <c r="C493" t="s">
        <v>93</v>
      </c>
      <c r="D493" s="12">
        <v>4389.38</v>
      </c>
      <c r="E493" s="12">
        <v>8193.06</v>
      </c>
      <c r="F493" s="46">
        <v>0.46425630000000001</v>
      </c>
      <c r="G493" s="12">
        <v>7475.28</v>
      </c>
      <c r="H493" s="12">
        <v>11556.34</v>
      </c>
      <c r="I493" s="12">
        <v>28317.279999999999</v>
      </c>
      <c r="J493" s="18">
        <v>2</v>
      </c>
    </row>
    <row r="494" spans="1:10" x14ac:dyDescent="0.25">
      <c r="A494">
        <v>49387</v>
      </c>
      <c r="B494" t="s">
        <v>605</v>
      </c>
      <c r="C494" t="s">
        <v>93</v>
      </c>
      <c r="D494" s="12">
        <v>4394.09</v>
      </c>
      <c r="E494" s="12">
        <v>10383.209999999999</v>
      </c>
      <c r="F494" s="46">
        <v>0.57680810000000005</v>
      </c>
      <c r="G494" s="12">
        <v>6746.73</v>
      </c>
      <c r="H494" s="12">
        <v>13489.9</v>
      </c>
      <c r="I494" s="12">
        <v>46627.6</v>
      </c>
      <c r="J494" s="18">
        <v>6</v>
      </c>
    </row>
    <row r="495" spans="1:10" x14ac:dyDescent="0.25">
      <c r="A495">
        <v>49395</v>
      </c>
      <c r="B495" t="s">
        <v>606</v>
      </c>
      <c r="C495" t="s">
        <v>93</v>
      </c>
      <c r="D495" s="12">
        <v>4475.67</v>
      </c>
      <c r="E495" s="12">
        <v>10234.44</v>
      </c>
      <c r="F495" s="46">
        <v>0.5626854</v>
      </c>
      <c r="G495" s="12">
        <v>8204.83</v>
      </c>
      <c r="H495" s="12">
        <v>14056.65</v>
      </c>
      <c r="I495" s="12">
        <v>0</v>
      </c>
      <c r="J495" s="18">
        <v>0</v>
      </c>
    </row>
    <row r="496" spans="1:10" x14ac:dyDescent="0.25">
      <c r="A496">
        <v>49411</v>
      </c>
      <c r="B496" t="s">
        <v>607</v>
      </c>
      <c r="C496" t="s">
        <v>90</v>
      </c>
      <c r="D496" s="12">
        <v>4013.13</v>
      </c>
      <c r="E496" s="12">
        <v>8167.23</v>
      </c>
      <c r="F496" s="46">
        <v>0.50863020000000003</v>
      </c>
      <c r="G496" s="12">
        <v>6376.53</v>
      </c>
      <c r="H496" s="12">
        <v>11682.95</v>
      </c>
      <c r="I496" s="12">
        <v>159041.21</v>
      </c>
      <c r="J496" s="18">
        <v>29</v>
      </c>
    </row>
    <row r="497" spans="1:10" x14ac:dyDescent="0.25">
      <c r="A497">
        <v>49429</v>
      </c>
      <c r="B497" t="s">
        <v>403</v>
      </c>
      <c r="C497" t="s">
        <v>90</v>
      </c>
      <c r="D497" s="12">
        <v>5099.76</v>
      </c>
      <c r="E497" s="12">
        <v>8541.7199999999993</v>
      </c>
      <c r="F497" s="46">
        <v>0.4029587</v>
      </c>
      <c r="G497" s="12">
        <v>9455.7099999999991</v>
      </c>
      <c r="H497" s="12">
        <v>15260.2</v>
      </c>
      <c r="I497" s="12">
        <v>23597.18</v>
      </c>
      <c r="J497" s="18">
        <v>4</v>
      </c>
    </row>
    <row r="498" spans="1:10" x14ac:dyDescent="0.25">
      <c r="A498">
        <v>49437</v>
      </c>
      <c r="B498" t="s">
        <v>608</v>
      </c>
      <c r="C498" t="s">
        <v>90</v>
      </c>
      <c r="D498" s="12">
        <v>4784.6899999999996</v>
      </c>
      <c r="E498" s="12">
        <v>8040.1</v>
      </c>
      <c r="F498" s="46">
        <v>0.4048967</v>
      </c>
      <c r="G498" s="12">
        <v>6266.78</v>
      </c>
      <c r="H498" s="12">
        <v>9561.2999999999993</v>
      </c>
      <c r="I498" s="12">
        <v>77762.58</v>
      </c>
      <c r="J498" s="18">
        <v>47</v>
      </c>
    </row>
    <row r="499" spans="1:10" x14ac:dyDescent="0.25">
      <c r="A499">
        <v>49445</v>
      </c>
      <c r="B499" t="s">
        <v>609</v>
      </c>
      <c r="C499" t="s">
        <v>90</v>
      </c>
      <c r="D499" s="12">
        <v>6076.38</v>
      </c>
      <c r="E499" s="12">
        <v>10830.35</v>
      </c>
      <c r="F499" s="46">
        <v>0.43894889999999998</v>
      </c>
      <c r="G499" s="12">
        <v>13984.6</v>
      </c>
      <c r="H499" s="12">
        <v>20366.87</v>
      </c>
      <c r="I499" s="12">
        <v>29544.89</v>
      </c>
      <c r="J499" s="18">
        <v>3</v>
      </c>
    </row>
    <row r="500" spans="1:10" x14ac:dyDescent="0.25">
      <c r="A500">
        <v>49452</v>
      </c>
      <c r="B500" t="s">
        <v>378</v>
      </c>
      <c r="C500" t="s">
        <v>90</v>
      </c>
      <c r="D500" s="12">
        <v>2864.98</v>
      </c>
      <c r="E500" s="12">
        <v>8225.84</v>
      </c>
      <c r="F500" s="46">
        <v>0.65170969999999995</v>
      </c>
      <c r="G500" s="12">
        <v>4550.8</v>
      </c>
      <c r="H500" s="12">
        <v>10206.19</v>
      </c>
      <c r="I500" s="12">
        <v>125097.54</v>
      </c>
      <c r="J500" s="18">
        <v>35</v>
      </c>
    </row>
    <row r="501" spans="1:10" x14ac:dyDescent="0.25">
      <c r="A501">
        <v>49460</v>
      </c>
      <c r="B501" t="s">
        <v>610</v>
      </c>
      <c r="C501" t="s">
        <v>90</v>
      </c>
      <c r="D501" s="12">
        <v>2976.56</v>
      </c>
      <c r="E501" s="12">
        <v>9456.9</v>
      </c>
      <c r="F501" s="46">
        <v>0.68524989999999997</v>
      </c>
      <c r="G501" s="12">
        <v>6521.57</v>
      </c>
      <c r="H501" s="12">
        <v>15537.2</v>
      </c>
      <c r="I501" s="12">
        <v>67784.84</v>
      </c>
      <c r="J501" s="18">
        <v>7</v>
      </c>
    </row>
    <row r="502" spans="1:10" x14ac:dyDescent="0.25">
      <c r="A502">
        <v>49478</v>
      </c>
      <c r="B502" t="s">
        <v>611</v>
      </c>
      <c r="C502" t="s">
        <v>90</v>
      </c>
      <c r="D502" s="12">
        <v>4243.6099999999997</v>
      </c>
      <c r="E502" s="12">
        <v>8128.63</v>
      </c>
      <c r="F502" s="46">
        <v>0.4779428</v>
      </c>
      <c r="G502" s="12">
        <v>8200.67</v>
      </c>
      <c r="H502" s="12">
        <v>11521.61</v>
      </c>
      <c r="I502" s="12">
        <v>41144.79</v>
      </c>
      <c r="J502" s="18">
        <v>8</v>
      </c>
    </row>
    <row r="503" spans="1:10" x14ac:dyDescent="0.25">
      <c r="A503">
        <v>49494</v>
      </c>
      <c r="B503" t="s">
        <v>612</v>
      </c>
      <c r="C503" t="s">
        <v>35</v>
      </c>
      <c r="D503" s="12">
        <v>3586.12</v>
      </c>
      <c r="E503" s="12">
        <v>8351.7099999999991</v>
      </c>
      <c r="F503" s="46">
        <v>0.57061249999999997</v>
      </c>
      <c r="G503" s="12">
        <v>4268</v>
      </c>
      <c r="H503" s="12">
        <v>10944.36</v>
      </c>
      <c r="I503" s="12">
        <v>123596.51</v>
      </c>
      <c r="J503" s="18">
        <v>20</v>
      </c>
    </row>
    <row r="504" spans="1:10" x14ac:dyDescent="0.25">
      <c r="A504">
        <v>49502</v>
      </c>
      <c r="B504" t="s">
        <v>613</v>
      </c>
      <c r="C504" t="s">
        <v>35</v>
      </c>
      <c r="D504" s="12">
        <v>1933.89</v>
      </c>
      <c r="E504" s="12">
        <v>8425.32</v>
      </c>
      <c r="F504" s="46">
        <v>0.77046689999999995</v>
      </c>
      <c r="G504" s="12">
        <v>2355.83</v>
      </c>
      <c r="H504" s="12">
        <v>14769.32</v>
      </c>
      <c r="I504" s="12">
        <v>58088.74</v>
      </c>
      <c r="J504" s="18">
        <v>15</v>
      </c>
    </row>
    <row r="505" spans="1:10" x14ac:dyDescent="0.25">
      <c r="A505">
        <v>49510</v>
      </c>
      <c r="B505" t="s">
        <v>614</v>
      </c>
      <c r="C505" t="s">
        <v>35</v>
      </c>
      <c r="D505" s="12">
        <v>3121.07</v>
      </c>
      <c r="E505" s="12">
        <v>8931.48</v>
      </c>
      <c r="F505" s="46">
        <v>0.65055399999999997</v>
      </c>
      <c r="G505" s="12">
        <v>3774.42</v>
      </c>
      <c r="H505" s="12">
        <v>12828.31</v>
      </c>
      <c r="I505" s="12">
        <v>105853.74</v>
      </c>
      <c r="J505" s="18">
        <v>7</v>
      </c>
    </row>
    <row r="506" spans="1:10" x14ac:dyDescent="0.25">
      <c r="A506">
        <v>49528</v>
      </c>
      <c r="B506" t="s">
        <v>390</v>
      </c>
      <c r="C506" t="s">
        <v>35</v>
      </c>
      <c r="D506" s="12">
        <v>2847.06</v>
      </c>
      <c r="E506" s="12">
        <v>8535.93</v>
      </c>
      <c r="F506" s="46">
        <v>0.66646170000000005</v>
      </c>
      <c r="G506" s="12">
        <v>3878.76</v>
      </c>
      <c r="H506" s="12">
        <v>13557.2</v>
      </c>
      <c r="I506" s="12">
        <v>41412.53</v>
      </c>
      <c r="J506" s="18">
        <v>6</v>
      </c>
    </row>
    <row r="507" spans="1:10" x14ac:dyDescent="0.25">
      <c r="A507">
        <v>49536</v>
      </c>
      <c r="B507" t="s">
        <v>615</v>
      </c>
      <c r="C507" t="s">
        <v>35</v>
      </c>
      <c r="D507" s="12">
        <v>3103.36</v>
      </c>
      <c r="E507" s="12">
        <v>8123.48</v>
      </c>
      <c r="F507" s="46">
        <v>0.61797650000000004</v>
      </c>
      <c r="G507" s="12">
        <v>5119.49</v>
      </c>
      <c r="H507" s="12">
        <v>11617.56</v>
      </c>
      <c r="I507" s="12">
        <v>49210.76</v>
      </c>
      <c r="J507" s="18">
        <v>9</v>
      </c>
    </row>
    <row r="508" spans="1:10" x14ac:dyDescent="0.25">
      <c r="A508">
        <v>49544</v>
      </c>
      <c r="B508" t="s">
        <v>616</v>
      </c>
      <c r="C508" t="s">
        <v>35</v>
      </c>
      <c r="D508" s="12">
        <v>4875.5200000000004</v>
      </c>
      <c r="E508" s="12">
        <v>8170.66</v>
      </c>
      <c r="F508" s="46">
        <v>0.40328930000000002</v>
      </c>
      <c r="G508" s="12">
        <v>7499.6</v>
      </c>
      <c r="H508" s="12">
        <v>11501.85</v>
      </c>
      <c r="I508" s="12">
        <v>37146.46</v>
      </c>
      <c r="J508" s="18">
        <v>11</v>
      </c>
    </row>
    <row r="509" spans="1:10" x14ac:dyDescent="0.25">
      <c r="A509">
        <v>49569</v>
      </c>
      <c r="B509" t="s">
        <v>377</v>
      </c>
      <c r="C509" t="s">
        <v>91</v>
      </c>
      <c r="D509" s="12">
        <v>4365.1499999999996</v>
      </c>
      <c r="E509" s="12">
        <v>8557.7199999999993</v>
      </c>
      <c r="F509" s="46">
        <v>0.48991669999999998</v>
      </c>
      <c r="G509" s="12">
        <v>7999.22</v>
      </c>
      <c r="H509" s="12">
        <v>13253.36</v>
      </c>
      <c r="I509" s="12">
        <v>34384.54</v>
      </c>
      <c r="J509" s="18">
        <v>10</v>
      </c>
    </row>
    <row r="510" spans="1:10" x14ac:dyDescent="0.25">
      <c r="A510">
        <v>49577</v>
      </c>
      <c r="B510" t="s">
        <v>617</v>
      </c>
      <c r="C510" t="s">
        <v>91</v>
      </c>
      <c r="D510" s="12">
        <v>5959.66</v>
      </c>
      <c r="E510" s="12">
        <v>8669.7099999999991</v>
      </c>
      <c r="F510" s="46">
        <v>0.31258829999999999</v>
      </c>
      <c r="G510" s="12">
        <v>8556.6200000000008</v>
      </c>
      <c r="H510" s="12">
        <v>12555.67</v>
      </c>
      <c r="I510" s="12">
        <v>20469.900000000001</v>
      </c>
      <c r="J510" s="18">
        <v>18</v>
      </c>
    </row>
    <row r="511" spans="1:10" x14ac:dyDescent="0.25">
      <c r="A511">
        <v>49593</v>
      </c>
      <c r="B511" t="s">
        <v>618</v>
      </c>
      <c r="C511" t="s">
        <v>68</v>
      </c>
      <c r="D511" s="12">
        <v>2585.17</v>
      </c>
      <c r="E511" s="12">
        <v>8940.23</v>
      </c>
      <c r="F511" s="46">
        <v>0.71083850000000004</v>
      </c>
      <c r="G511" s="12">
        <v>3189.79</v>
      </c>
      <c r="H511" s="12">
        <v>13596.2</v>
      </c>
      <c r="I511" s="12">
        <v>28442.95</v>
      </c>
      <c r="J511" s="18">
        <v>10</v>
      </c>
    </row>
    <row r="512" spans="1:10" x14ac:dyDescent="0.25">
      <c r="A512">
        <v>49601</v>
      </c>
      <c r="B512" t="s">
        <v>619</v>
      </c>
      <c r="C512" t="s">
        <v>68</v>
      </c>
      <c r="D512" s="12">
        <v>2503.81</v>
      </c>
      <c r="E512" s="12">
        <v>9813.98</v>
      </c>
      <c r="F512" s="46">
        <v>0.74487309999999995</v>
      </c>
      <c r="G512" s="12">
        <v>4251.8500000000004</v>
      </c>
      <c r="H512" s="12">
        <v>15412</v>
      </c>
      <c r="I512" s="12">
        <v>10210.31</v>
      </c>
      <c r="J512" s="18">
        <v>7</v>
      </c>
    </row>
    <row r="513" spans="1:10" x14ac:dyDescent="0.25">
      <c r="A513">
        <v>49619</v>
      </c>
      <c r="B513" t="s">
        <v>620</v>
      </c>
      <c r="C513" t="s">
        <v>68</v>
      </c>
      <c r="D513" s="12">
        <v>3779.54</v>
      </c>
      <c r="E513" s="12">
        <v>10200.27</v>
      </c>
      <c r="F513" s="46">
        <v>0.62946670000000005</v>
      </c>
      <c r="G513" s="12">
        <v>4316.3500000000004</v>
      </c>
      <c r="H513" s="12">
        <v>11503.04</v>
      </c>
      <c r="I513" s="12">
        <v>19184.18</v>
      </c>
      <c r="J513" s="18">
        <v>4</v>
      </c>
    </row>
    <row r="514" spans="1:10" x14ac:dyDescent="0.25">
      <c r="A514">
        <v>49627</v>
      </c>
      <c r="B514" t="s">
        <v>621</v>
      </c>
      <c r="C514" t="s">
        <v>68</v>
      </c>
      <c r="D514" s="12">
        <v>2660.53</v>
      </c>
      <c r="E514" s="12">
        <v>8233.33</v>
      </c>
      <c r="F514" s="46">
        <v>0.67685859999999998</v>
      </c>
      <c r="G514" s="12">
        <v>2692.27</v>
      </c>
      <c r="H514" s="12">
        <v>11202.93</v>
      </c>
      <c r="I514" s="12">
        <v>55936.87</v>
      </c>
      <c r="J514" s="18">
        <v>12</v>
      </c>
    </row>
    <row r="515" spans="1:10" x14ac:dyDescent="0.25">
      <c r="A515">
        <v>49635</v>
      </c>
      <c r="B515" t="s">
        <v>622</v>
      </c>
      <c r="C515" t="s">
        <v>68</v>
      </c>
      <c r="D515" s="12">
        <v>2376.23</v>
      </c>
      <c r="E515" s="12">
        <v>8221.32</v>
      </c>
      <c r="F515" s="46">
        <v>0.71096729999999997</v>
      </c>
      <c r="G515" s="12">
        <v>2464.5300000000002</v>
      </c>
      <c r="H515" s="12">
        <v>11664.93</v>
      </c>
      <c r="I515" s="12">
        <v>161477.26999999999</v>
      </c>
      <c r="J515" s="18">
        <v>12</v>
      </c>
    </row>
    <row r="516" spans="1:10" x14ac:dyDescent="0.25">
      <c r="A516">
        <v>49643</v>
      </c>
      <c r="B516" t="s">
        <v>623</v>
      </c>
      <c r="C516" t="s">
        <v>68</v>
      </c>
      <c r="D516" s="12">
        <v>2414.98</v>
      </c>
      <c r="E516" s="12">
        <v>8510.25</v>
      </c>
      <c r="F516" s="46">
        <v>0.7162269</v>
      </c>
      <c r="G516" s="12">
        <v>3527.12</v>
      </c>
      <c r="H516" s="12">
        <v>16101.3</v>
      </c>
      <c r="I516" s="12">
        <v>40802.980000000003</v>
      </c>
      <c r="J516" s="18">
        <v>10</v>
      </c>
    </row>
    <row r="517" spans="1:10" x14ac:dyDescent="0.25">
      <c r="A517">
        <v>49650</v>
      </c>
      <c r="B517" t="s">
        <v>624</v>
      </c>
      <c r="C517" t="s">
        <v>68</v>
      </c>
      <c r="D517" s="12">
        <v>1826.73</v>
      </c>
      <c r="E517" s="12">
        <v>8198.02</v>
      </c>
      <c r="F517" s="46">
        <v>0.77717420000000004</v>
      </c>
      <c r="G517" s="12">
        <v>2377.9299999999998</v>
      </c>
      <c r="H517" s="12">
        <v>13926.92</v>
      </c>
      <c r="I517" s="12">
        <v>56664.94</v>
      </c>
      <c r="J517" s="18">
        <v>19</v>
      </c>
    </row>
    <row r="518" spans="1:10" x14ac:dyDescent="0.25">
      <c r="A518">
        <v>49668</v>
      </c>
      <c r="B518" t="s">
        <v>625</v>
      </c>
      <c r="C518" t="s">
        <v>68</v>
      </c>
      <c r="D518" s="12">
        <v>2949.22</v>
      </c>
      <c r="E518" s="12">
        <v>8110.79</v>
      </c>
      <c r="F518" s="46">
        <v>0.63638309999999998</v>
      </c>
      <c r="G518" s="12">
        <v>3801.02</v>
      </c>
      <c r="H518" s="12">
        <v>10426.74</v>
      </c>
      <c r="I518" s="12">
        <v>59204.62</v>
      </c>
      <c r="J518" s="18">
        <v>32</v>
      </c>
    </row>
    <row r="519" spans="1:10" x14ac:dyDescent="0.25">
      <c r="A519">
        <v>49684</v>
      </c>
      <c r="B519" t="s">
        <v>626</v>
      </c>
      <c r="C519" t="s">
        <v>109</v>
      </c>
      <c r="D519" s="12">
        <v>3945.71</v>
      </c>
      <c r="E519" s="12">
        <v>8817.33</v>
      </c>
      <c r="F519" s="46">
        <v>0.55250509999999997</v>
      </c>
      <c r="G519" s="12">
        <v>7915.8</v>
      </c>
      <c r="H519" s="12">
        <v>14638.23</v>
      </c>
      <c r="I519" s="12">
        <v>0</v>
      </c>
      <c r="J519" s="18">
        <v>1</v>
      </c>
    </row>
    <row r="520" spans="1:10" x14ac:dyDescent="0.25">
      <c r="A520">
        <v>49700</v>
      </c>
      <c r="B520" t="s">
        <v>627</v>
      </c>
      <c r="C520" t="s">
        <v>109</v>
      </c>
      <c r="D520" s="12">
        <v>6217.16</v>
      </c>
      <c r="E520" s="12">
        <v>8913.98</v>
      </c>
      <c r="F520" s="46">
        <v>0.30253829999999998</v>
      </c>
      <c r="G520" s="12">
        <v>14493.69</v>
      </c>
      <c r="H520" s="12">
        <v>19612.79</v>
      </c>
      <c r="I520" s="12">
        <v>4283.07</v>
      </c>
      <c r="J520" s="18">
        <v>1</v>
      </c>
    </row>
    <row r="521" spans="1:10" x14ac:dyDescent="0.25">
      <c r="A521">
        <v>49718</v>
      </c>
      <c r="B521" t="s">
        <v>628</v>
      </c>
      <c r="C521" t="s">
        <v>109</v>
      </c>
      <c r="D521" s="12">
        <v>3328.18</v>
      </c>
      <c r="E521" s="12">
        <v>11312.24</v>
      </c>
      <c r="F521" s="46">
        <v>0.70578949999999996</v>
      </c>
      <c r="G521" s="12">
        <v>8593.5400000000009</v>
      </c>
      <c r="H521" s="12">
        <v>19160.080000000002</v>
      </c>
      <c r="I521" s="12">
        <v>0</v>
      </c>
      <c r="J521" s="18">
        <v>0</v>
      </c>
    </row>
    <row r="522" spans="1:10" x14ac:dyDescent="0.25">
      <c r="A522">
        <v>49726</v>
      </c>
      <c r="B522" t="s">
        <v>629</v>
      </c>
      <c r="C522" t="s">
        <v>109</v>
      </c>
      <c r="D522" s="12">
        <v>3188.71</v>
      </c>
      <c r="E522" s="12">
        <v>9308.51</v>
      </c>
      <c r="F522" s="46">
        <v>0.65744139999999995</v>
      </c>
      <c r="G522" s="12">
        <v>8772.23</v>
      </c>
      <c r="H522" s="12">
        <v>18227.37</v>
      </c>
      <c r="I522" s="12">
        <v>14602.21</v>
      </c>
      <c r="J522" s="18">
        <v>2</v>
      </c>
    </row>
    <row r="523" spans="1:10" x14ac:dyDescent="0.25">
      <c r="A523">
        <v>49759</v>
      </c>
      <c r="B523" t="s">
        <v>630</v>
      </c>
      <c r="C523" t="s">
        <v>42</v>
      </c>
      <c r="D523" s="12">
        <v>3876.06</v>
      </c>
      <c r="E523" s="12">
        <v>8393.51</v>
      </c>
      <c r="F523" s="46">
        <v>0.53820749999999995</v>
      </c>
      <c r="G523" s="12">
        <v>8277.0300000000007</v>
      </c>
      <c r="H523" s="12">
        <v>14852.17</v>
      </c>
      <c r="I523" s="12">
        <v>59267.87</v>
      </c>
      <c r="J523" s="18">
        <v>17</v>
      </c>
    </row>
    <row r="524" spans="1:10" x14ac:dyDescent="0.25">
      <c r="A524">
        <v>49767</v>
      </c>
      <c r="B524" t="s">
        <v>631</v>
      </c>
      <c r="C524" t="s">
        <v>42</v>
      </c>
      <c r="D524" s="12">
        <v>2621.37</v>
      </c>
      <c r="E524" s="12">
        <v>9520.7900000000009</v>
      </c>
      <c r="F524" s="46">
        <v>0.72466889999999995</v>
      </c>
      <c r="G524" s="12">
        <v>6097.15</v>
      </c>
      <c r="H524" s="12">
        <v>18008.03</v>
      </c>
      <c r="I524" s="12">
        <v>2283.2399999999998</v>
      </c>
      <c r="J524" s="18">
        <v>3</v>
      </c>
    </row>
    <row r="525" spans="1:10" x14ac:dyDescent="0.25">
      <c r="A525">
        <v>49775</v>
      </c>
      <c r="B525" t="s">
        <v>632</v>
      </c>
      <c r="C525" t="s">
        <v>42</v>
      </c>
      <c r="D525" s="12">
        <v>2489.65</v>
      </c>
      <c r="E525" s="12">
        <v>9987.86</v>
      </c>
      <c r="F525" s="46">
        <v>0.75073239999999997</v>
      </c>
      <c r="G525" s="12">
        <v>7384.9</v>
      </c>
      <c r="H525" s="12">
        <v>20818.490000000002</v>
      </c>
      <c r="I525" s="12">
        <v>38444.74</v>
      </c>
      <c r="J525" s="18">
        <v>5</v>
      </c>
    </row>
    <row r="526" spans="1:10" x14ac:dyDescent="0.25">
      <c r="A526">
        <v>49783</v>
      </c>
      <c r="B526" t="s">
        <v>633</v>
      </c>
      <c r="C526" t="s">
        <v>42</v>
      </c>
      <c r="D526" s="12">
        <v>4593.88</v>
      </c>
      <c r="E526" s="12">
        <v>9161.74</v>
      </c>
      <c r="F526" s="46">
        <v>0.49858000000000002</v>
      </c>
      <c r="G526" s="12">
        <v>8555.84</v>
      </c>
      <c r="H526" s="12">
        <v>14634.53</v>
      </c>
      <c r="I526" s="12">
        <v>51025.87</v>
      </c>
      <c r="J526" s="18">
        <v>16</v>
      </c>
    </row>
    <row r="527" spans="1:10" x14ac:dyDescent="0.25">
      <c r="A527">
        <v>49791</v>
      </c>
      <c r="B527" t="s">
        <v>634</v>
      </c>
      <c r="C527" t="s">
        <v>42</v>
      </c>
      <c r="D527" s="12">
        <v>3865.76</v>
      </c>
      <c r="E527" s="12">
        <v>9040.68</v>
      </c>
      <c r="F527" s="46">
        <v>0.57240380000000002</v>
      </c>
      <c r="G527" s="12">
        <v>5453.44</v>
      </c>
      <c r="H527" s="12">
        <v>12880.94</v>
      </c>
      <c r="I527" s="12">
        <v>61562.2</v>
      </c>
      <c r="J527" s="18">
        <v>10</v>
      </c>
    </row>
    <row r="528" spans="1:10" x14ac:dyDescent="0.25">
      <c r="A528">
        <v>49809</v>
      </c>
      <c r="B528" t="s">
        <v>635</v>
      </c>
      <c r="C528" t="s">
        <v>42</v>
      </c>
      <c r="D528" s="12">
        <v>3682.41</v>
      </c>
      <c r="E528" s="12">
        <v>10466.27</v>
      </c>
      <c r="F528" s="46">
        <v>0.64816410000000002</v>
      </c>
      <c r="G528" s="12">
        <v>7137.39</v>
      </c>
      <c r="H528" s="12">
        <v>14687.87</v>
      </c>
      <c r="I528" s="12">
        <v>9619.59</v>
      </c>
      <c r="J528" s="18">
        <v>3</v>
      </c>
    </row>
    <row r="529" spans="1:10" x14ac:dyDescent="0.25">
      <c r="A529">
        <v>49817</v>
      </c>
      <c r="B529" t="s">
        <v>636</v>
      </c>
      <c r="C529" t="s">
        <v>42</v>
      </c>
      <c r="D529" s="12">
        <v>3554.08</v>
      </c>
      <c r="E529" s="12">
        <v>11148.63</v>
      </c>
      <c r="F529" s="46">
        <v>0.68120930000000002</v>
      </c>
      <c r="G529" s="12">
        <v>6597.22</v>
      </c>
      <c r="H529" s="12">
        <v>15138.78</v>
      </c>
      <c r="I529" s="12">
        <v>10881.14</v>
      </c>
      <c r="J529" s="18">
        <v>6</v>
      </c>
    </row>
    <row r="530" spans="1:10" x14ac:dyDescent="0.25">
      <c r="A530">
        <v>49833</v>
      </c>
      <c r="B530" t="s">
        <v>637</v>
      </c>
      <c r="C530" t="s">
        <v>39</v>
      </c>
      <c r="D530" s="12">
        <v>4323.8</v>
      </c>
      <c r="E530" s="12">
        <v>8236.68</v>
      </c>
      <c r="F530" s="46">
        <v>0.47505550000000002</v>
      </c>
      <c r="G530" s="12">
        <v>8307.2800000000007</v>
      </c>
      <c r="H530" s="12">
        <v>13112.87</v>
      </c>
      <c r="I530" s="12">
        <v>23159.3</v>
      </c>
      <c r="J530" s="18">
        <v>10</v>
      </c>
    </row>
    <row r="531" spans="1:10" x14ac:dyDescent="0.25">
      <c r="A531">
        <v>49841</v>
      </c>
      <c r="B531" t="s">
        <v>638</v>
      </c>
      <c r="C531" t="s">
        <v>39</v>
      </c>
      <c r="D531" s="12">
        <v>5460.21</v>
      </c>
      <c r="E531" s="12">
        <v>8149.37</v>
      </c>
      <c r="F531" s="46">
        <v>0.32998379999999999</v>
      </c>
      <c r="G531" s="12">
        <v>9690.58</v>
      </c>
      <c r="H531" s="12">
        <v>14400.51</v>
      </c>
      <c r="I531" s="12">
        <v>54932.08</v>
      </c>
      <c r="J531" s="18">
        <v>21</v>
      </c>
    </row>
    <row r="532" spans="1:10" x14ac:dyDescent="0.25">
      <c r="A532">
        <v>49858</v>
      </c>
      <c r="B532" t="s">
        <v>639</v>
      </c>
      <c r="C532" t="s">
        <v>39</v>
      </c>
      <c r="D532" s="12">
        <v>7148.12</v>
      </c>
      <c r="E532" s="12">
        <v>8157.2</v>
      </c>
      <c r="F532" s="46">
        <v>0.1237042</v>
      </c>
      <c r="G532" s="12">
        <v>8912.9</v>
      </c>
      <c r="H532" s="12">
        <v>9741.7899999999991</v>
      </c>
      <c r="I532" s="12">
        <v>276793.53000000003</v>
      </c>
      <c r="J532" s="18">
        <v>190</v>
      </c>
    </row>
    <row r="533" spans="1:10" x14ac:dyDescent="0.25">
      <c r="A533">
        <v>49866</v>
      </c>
      <c r="B533" t="s">
        <v>640</v>
      </c>
      <c r="C533" t="s">
        <v>39</v>
      </c>
      <c r="D533" s="12">
        <v>4470.3900000000003</v>
      </c>
      <c r="E533" s="12">
        <v>8183.87</v>
      </c>
      <c r="F533" s="46">
        <v>0.45375599999999999</v>
      </c>
      <c r="G533" s="12">
        <v>5414.8</v>
      </c>
      <c r="H533" s="12">
        <v>9748.86</v>
      </c>
      <c r="I533" s="12">
        <v>259153.34</v>
      </c>
      <c r="J533" s="18">
        <v>62</v>
      </c>
    </row>
    <row r="534" spans="1:10" x14ac:dyDescent="0.25">
      <c r="A534">
        <v>49874</v>
      </c>
      <c r="B534" t="s">
        <v>641</v>
      </c>
      <c r="C534" t="s">
        <v>39</v>
      </c>
      <c r="D534" s="12">
        <v>4056.87</v>
      </c>
      <c r="E534" s="12">
        <v>8110.97</v>
      </c>
      <c r="F534" s="46">
        <v>0.49982919999999997</v>
      </c>
      <c r="G534" s="12">
        <v>6055.26</v>
      </c>
      <c r="H534" s="12">
        <v>11039.48</v>
      </c>
      <c r="I534" s="12">
        <v>131027.55</v>
      </c>
      <c r="J534" s="18">
        <v>74</v>
      </c>
    </row>
    <row r="535" spans="1:10" x14ac:dyDescent="0.25">
      <c r="A535">
        <v>49882</v>
      </c>
      <c r="B535" t="s">
        <v>642</v>
      </c>
      <c r="C535" t="s">
        <v>39</v>
      </c>
      <c r="D535" s="12">
        <v>5497.63</v>
      </c>
      <c r="E535" s="12">
        <v>8147.06</v>
      </c>
      <c r="F535" s="46">
        <v>0.32520070000000001</v>
      </c>
      <c r="G535" s="12">
        <v>8020.32</v>
      </c>
      <c r="H535" s="12">
        <v>12423.83</v>
      </c>
      <c r="I535" s="12">
        <v>123051.72</v>
      </c>
      <c r="J535" s="18">
        <v>58</v>
      </c>
    </row>
    <row r="536" spans="1:10" x14ac:dyDescent="0.25">
      <c r="A536">
        <v>49890</v>
      </c>
      <c r="B536" t="s">
        <v>643</v>
      </c>
      <c r="C536" t="s">
        <v>39</v>
      </c>
      <c r="D536" s="12">
        <v>3196.99</v>
      </c>
      <c r="E536" s="12">
        <v>8083.17</v>
      </c>
      <c r="F536" s="46">
        <v>0.60448809999999997</v>
      </c>
      <c r="G536" s="12">
        <v>5387.41</v>
      </c>
      <c r="H536" s="12">
        <v>11733.05</v>
      </c>
      <c r="I536" s="12">
        <v>86884.83</v>
      </c>
      <c r="J536" s="18">
        <v>10</v>
      </c>
    </row>
    <row r="537" spans="1:10" x14ac:dyDescent="0.25">
      <c r="A537">
        <v>49908</v>
      </c>
      <c r="B537" t="s">
        <v>622</v>
      </c>
      <c r="C537" t="s">
        <v>39</v>
      </c>
      <c r="D537" s="12">
        <v>5088.05</v>
      </c>
      <c r="E537" s="12">
        <v>8074.17</v>
      </c>
      <c r="F537" s="46">
        <v>0.3698362</v>
      </c>
      <c r="G537" s="12">
        <v>8683.67</v>
      </c>
      <c r="H537" s="12">
        <v>12944.32</v>
      </c>
      <c r="I537" s="12">
        <v>111494.89</v>
      </c>
      <c r="J537" s="18">
        <v>52</v>
      </c>
    </row>
    <row r="538" spans="1:10" x14ac:dyDescent="0.25">
      <c r="A538">
        <v>49916</v>
      </c>
      <c r="B538" t="s">
        <v>644</v>
      </c>
      <c r="C538" t="s">
        <v>39</v>
      </c>
      <c r="D538" s="12">
        <v>3354.25</v>
      </c>
      <c r="E538" s="12">
        <v>8780.91</v>
      </c>
      <c r="F538" s="46">
        <v>0.61800659999999996</v>
      </c>
      <c r="G538" s="12">
        <v>3953.12</v>
      </c>
      <c r="H538" s="12">
        <v>11427.02</v>
      </c>
      <c r="I538" s="12">
        <v>98180.86</v>
      </c>
      <c r="J538" s="18">
        <v>12</v>
      </c>
    </row>
    <row r="539" spans="1:10" x14ac:dyDescent="0.25">
      <c r="A539">
        <v>49924</v>
      </c>
      <c r="B539" t="s">
        <v>354</v>
      </c>
      <c r="C539" t="s">
        <v>39</v>
      </c>
      <c r="D539" s="12">
        <v>4107.2</v>
      </c>
      <c r="E539" s="12">
        <v>8238.5400000000009</v>
      </c>
      <c r="F539" s="46">
        <v>0.5014651</v>
      </c>
      <c r="G539" s="12">
        <v>6392.9</v>
      </c>
      <c r="H539" s="12">
        <v>11135.58</v>
      </c>
      <c r="I539" s="12">
        <v>186064.16</v>
      </c>
      <c r="J539" s="18">
        <v>98</v>
      </c>
    </row>
    <row r="540" spans="1:10" x14ac:dyDescent="0.25">
      <c r="A540">
        <v>49932</v>
      </c>
      <c r="B540" t="s">
        <v>645</v>
      </c>
      <c r="C540" t="s">
        <v>39</v>
      </c>
      <c r="D540" s="12">
        <v>4892.47</v>
      </c>
      <c r="E540" s="12">
        <v>8191.9</v>
      </c>
      <c r="F540" s="46">
        <v>0.4027674</v>
      </c>
      <c r="G540" s="12">
        <v>5810.78</v>
      </c>
      <c r="H540" s="12">
        <v>9154.4699999999993</v>
      </c>
      <c r="I540" s="12">
        <v>268255.53999999998</v>
      </c>
      <c r="J540" s="18">
        <v>219</v>
      </c>
    </row>
    <row r="541" spans="1:10" x14ac:dyDescent="0.25">
      <c r="A541">
        <v>49940</v>
      </c>
      <c r="B541" t="s">
        <v>646</v>
      </c>
      <c r="C541" t="s">
        <v>39</v>
      </c>
      <c r="D541" s="12">
        <v>3384.17</v>
      </c>
      <c r="E541" s="12">
        <v>8243.1299999999992</v>
      </c>
      <c r="F541" s="46">
        <v>0.58945570000000003</v>
      </c>
      <c r="G541" s="12">
        <v>5831.85</v>
      </c>
      <c r="H541" s="12">
        <v>13107.6</v>
      </c>
      <c r="I541" s="12">
        <v>159549.5</v>
      </c>
      <c r="J541" s="18">
        <v>19</v>
      </c>
    </row>
    <row r="542" spans="1:10" x14ac:dyDescent="0.25">
      <c r="A542">
        <v>49957</v>
      </c>
      <c r="B542" t="s">
        <v>647</v>
      </c>
      <c r="C542" t="s">
        <v>39</v>
      </c>
      <c r="D542" s="12">
        <v>5117.67</v>
      </c>
      <c r="E542" s="12">
        <v>8194.49</v>
      </c>
      <c r="F542" s="46">
        <v>0.37547429999999998</v>
      </c>
      <c r="G542" s="12">
        <v>6921.19</v>
      </c>
      <c r="H542" s="12">
        <v>10806.94</v>
      </c>
      <c r="I542" s="12">
        <v>36011.43</v>
      </c>
      <c r="J542" s="18">
        <v>10</v>
      </c>
    </row>
    <row r="543" spans="1:10" x14ac:dyDescent="0.25">
      <c r="A543">
        <v>49973</v>
      </c>
      <c r="B543" t="s">
        <v>648</v>
      </c>
      <c r="C543" t="s">
        <v>36</v>
      </c>
      <c r="D543" s="12">
        <v>7518.17</v>
      </c>
      <c r="E543" s="12">
        <v>8117.8</v>
      </c>
      <c r="F543" s="46">
        <v>0.1</v>
      </c>
      <c r="G543" s="12">
        <v>14695.04</v>
      </c>
      <c r="H543" s="12">
        <v>15517</v>
      </c>
      <c r="I543" s="12">
        <v>156523.87</v>
      </c>
      <c r="J543" s="18">
        <v>44</v>
      </c>
    </row>
    <row r="544" spans="1:10" x14ac:dyDescent="0.25">
      <c r="A544">
        <v>49981</v>
      </c>
      <c r="B544" t="s">
        <v>649</v>
      </c>
      <c r="C544" t="s">
        <v>36</v>
      </c>
      <c r="D544" s="12">
        <v>8809.01</v>
      </c>
      <c r="E544" s="12">
        <v>8126.77</v>
      </c>
      <c r="F544" s="46">
        <v>0.1000004</v>
      </c>
      <c r="G544" s="12">
        <v>12610.78</v>
      </c>
      <c r="H544" s="12">
        <v>12984.41</v>
      </c>
      <c r="I544" s="12">
        <v>131832.68</v>
      </c>
      <c r="J544" s="18">
        <v>37</v>
      </c>
    </row>
    <row r="545" spans="1:10" x14ac:dyDescent="0.25">
      <c r="A545">
        <v>49999</v>
      </c>
      <c r="B545" t="s">
        <v>650</v>
      </c>
      <c r="C545" t="s">
        <v>36</v>
      </c>
      <c r="D545" s="12">
        <v>5210.79</v>
      </c>
      <c r="E545" s="12">
        <v>8078.63</v>
      </c>
      <c r="F545" s="46">
        <v>0.3549909</v>
      </c>
      <c r="G545" s="12">
        <v>11778.41</v>
      </c>
      <c r="H545" s="12">
        <v>16480.78</v>
      </c>
      <c r="I545" s="12">
        <v>140592.69</v>
      </c>
      <c r="J545" s="18">
        <v>42</v>
      </c>
    </row>
    <row r="546" spans="1:10" x14ac:dyDescent="0.25">
      <c r="A546">
        <v>50005</v>
      </c>
      <c r="B546" t="s">
        <v>136</v>
      </c>
      <c r="C546" t="s">
        <v>36</v>
      </c>
      <c r="D546" s="12">
        <v>4997</v>
      </c>
      <c r="E546" s="12">
        <v>8184.54</v>
      </c>
      <c r="F546" s="46">
        <v>0.38945869999999999</v>
      </c>
      <c r="G546" s="12">
        <v>9919.9599999999991</v>
      </c>
      <c r="H546" s="12">
        <v>13879.65</v>
      </c>
      <c r="I546" s="12">
        <v>94036.72</v>
      </c>
      <c r="J546" s="18">
        <v>68</v>
      </c>
    </row>
    <row r="547" spans="1:10" x14ac:dyDescent="0.25">
      <c r="A547">
        <v>50013</v>
      </c>
      <c r="B547" t="s">
        <v>620</v>
      </c>
      <c r="C547" t="s">
        <v>36</v>
      </c>
      <c r="D547" s="12">
        <v>5969.56</v>
      </c>
      <c r="E547" s="12">
        <v>8146.86</v>
      </c>
      <c r="F547" s="46">
        <v>0.2672563</v>
      </c>
      <c r="G547" s="12">
        <v>7894.41</v>
      </c>
      <c r="H547" s="12">
        <v>10322.700000000001</v>
      </c>
      <c r="I547" s="12">
        <v>141335.65</v>
      </c>
      <c r="J547" s="18">
        <v>130</v>
      </c>
    </row>
    <row r="548" spans="1:10" x14ac:dyDescent="0.25">
      <c r="A548">
        <v>50021</v>
      </c>
      <c r="B548" t="s">
        <v>651</v>
      </c>
      <c r="C548" t="s">
        <v>36</v>
      </c>
      <c r="D548" s="12">
        <v>8577.4599999999991</v>
      </c>
      <c r="E548" s="12">
        <v>8131.48</v>
      </c>
      <c r="F548" s="46">
        <v>0.1000002</v>
      </c>
      <c r="G548" s="12">
        <v>12612.64</v>
      </c>
      <c r="H548" s="12">
        <v>14171.99</v>
      </c>
      <c r="I548" s="12">
        <v>300143.28999999998</v>
      </c>
      <c r="J548" s="18">
        <v>21</v>
      </c>
    </row>
    <row r="549" spans="1:10" x14ac:dyDescent="0.25">
      <c r="A549">
        <v>50039</v>
      </c>
      <c r="B549" t="s">
        <v>652</v>
      </c>
      <c r="C549" t="s">
        <v>36</v>
      </c>
      <c r="D549" s="12">
        <v>3023.94</v>
      </c>
      <c r="E549" s="12">
        <v>8918.5499999999993</v>
      </c>
      <c r="F549" s="46">
        <v>0.66093820000000003</v>
      </c>
      <c r="G549" s="12">
        <v>7698.09</v>
      </c>
      <c r="H549" s="12">
        <v>16781.830000000002</v>
      </c>
      <c r="I549" s="12">
        <v>61086.23</v>
      </c>
      <c r="J549" s="18">
        <v>3</v>
      </c>
    </row>
    <row r="550" spans="1:10" x14ac:dyDescent="0.25">
      <c r="A550">
        <v>50047</v>
      </c>
      <c r="B550" t="s">
        <v>653</v>
      </c>
      <c r="C550" t="s">
        <v>36</v>
      </c>
      <c r="D550" s="12">
        <v>8720.7199999999993</v>
      </c>
      <c r="E550" s="12">
        <v>8083.02</v>
      </c>
      <c r="F550" s="46">
        <v>0.1</v>
      </c>
      <c r="G550" s="12">
        <v>14127.32</v>
      </c>
      <c r="H550" s="12">
        <v>14927.86</v>
      </c>
      <c r="I550" s="12">
        <v>274083.20000000001</v>
      </c>
      <c r="J550" s="18">
        <v>57</v>
      </c>
    </row>
    <row r="551" spans="1:10" x14ac:dyDescent="0.25">
      <c r="A551">
        <v>50054</v>
      </c>
      <c r="B551" t="s">
        <v>654</v>
      </c>
      <c r="C551" t="s">
        <v>36</v>
      </c>
      <c r="D551" s="12">
        <v>12225.97</v>
      </c>
      <c r="E551" s="12">
        <v>8076.17</v>
      </c>
      <c r="F551" s="46">
        <v>0.1000004</v>
      </c>
      <c r="G551" s="12">
        <v>13915.53</v>
      </c>
      <c r="H551" s="12">
        <v>14317.55</v>
      </c>
      <c r="I551" s="12">
        <v>180135.11</v>
      </c>
      <c r="J551" s="18">
        <v>38</v>
      </c>
    </row>
    <row r="552" spans="1:10" x14ac:dyDescent="0.25">
      <c r="A552">
        <v>50062</v>
      </c>
      <c r="B552" t="s">
        <v>526</v>
      </c>
      <c r="C552" t="s">
        <v>36</v>
      </c>
      <c r="D552" s="12">
        <v>5101.34</v>
      </c>
      <c r="E552" s="12">
        <v>8081.09</v>
      </c>
      <c r="F552" s="46">
        <v>0.36873119999999998</v>
      </c>
      <c r="G552" s="12">
        <v>7522.73</v>
      </c>
      <c r="H552" s="12">
        <v>11142.89</v>
      </c>
      <c r="I552" s="12">
        <v>243218.78</v>
      </c>
      <c r="J552" s="18">
        <v>85</v>
      </c>
    </row>
    <row r="553" spans="1:10" x14ac:dyDescent="0.25">
      <c r="A553">
        <v>50070</v>
      </c>
      <c r="B553" t="s">
        <v>655</v>
      </c>
      <c r="C553" t="s">
        <v>36</v>
      </c>
      <c r="D553" s="12">
        <v>6411.38</v>
      </c>
      <c r="E553" s="12">
        <v>8150.4</v>
      </c>
      <c r="F553" s="46">
        <v>0.21336620000000001</v>
      </c>
      <c r="G553" s="12">
        <v>11516.68</v>
      </c>
      <c r="H553" s="12">
        <v>12778.06</v>
      </c>
      <c r="I553" s="12">
        <v>116117.35</v>
      </c>
      <c r="J553" s="18">
        <v>41</v>
      </c>
    </row>
    <row r="554" spans="1:10" x14ac:dyDescent="0.25">
      <c r="A554">
        <v>50096</v>
      </c>
      <c r="B554" t="s">
        <v>656</v>
      </c>
      <c r="C554" t="s">
        <v>69</v>
      </c>
      <c r="D554" s="12">
        <v>6965.33</v>
      </c>
      <c r="E554" s="12">
        <v>15718.55</v>
      </c>
      <c r="F554" s="46">
        <v>0.55687200000000003</v>
      </c>
      <c r="G554" s="12">
        <v>9350.0400000000009</v>
      </c>
      <c r="H554" s="12">
        <v>17201.84</v>
      </c>
      <c r="I554" s="12">
        <v>0</v>
      </c>
      <c r="J554" s="18">
        <v>0</v>
      </c>
    </row>
    <row r="555" spans="1:10" x14ac:dyDescent="0.25">
      <c r="A555">
        <v>50112</v>
      </c>
      <c r="B555" t="s">
        <v>657</v>
      </c>
      <c r="C555" t="s">
        <v>69</v>
      </c>
      <c r="D555" s="12">
        <v>5435.6</v>
      </c>
      <c r="E555" s="12">
        <v>10392.51</v>
      </c>
      <c r="F555" s="46">
        <v>0.47696949999999999</v>
      </c>
      <c r="G555" s="12">
        <v>6354.51</v>
      </c>
      <c r="H555" s="12">
        <v>12340.25</v>
      </c>
      <c r="I555" s="12">
        <v>0</v>
      </c>
      <c r="J555" s="18">
        <v>0</v>
      </c>
    </row>
    <row r="556" spans="1:10" x14ac:dyDescent="0.25">
      <c r="A556">
        <v>50120</v>
      </c>
      <c r="B556" t="s">
        <v>658</v>
      </c>
      <c r="C556" t="s">
        <v>69</v>
      </c>
      <c r="D556" s="12">
        <v>3010.45</v>
      </c>
      <c r="E556" s="12">
        <v>8481.0499999999993</v>
      </c>
      <c r="F556" s="46">
        <v>0.64503809999999995</v>
      </c>
      <c r="G556" s="12">
        <v>4561.99</v>
      </c>
      <c r="H556" s="12">
        <v>10624.93</v>
      </c>
      <c r="I556" s="12">
        <v>154754.17000000001</v>
      </c>
      <c r="J556" s="18">
        <v>0</v>
      </c>
    </row>
    <row r="557" spans="1:10" x14ac:dyDescent="0.25">
      <c r="A557">
        <v>50138</v>
      </c>
      <c r="B557" t="s">
        <v>659</v>
      </c>
      <c r="C557" t="s">
        <v>69</v>
      </c>
      <c r="D557" s="12">
        <v>3812.73</v>
      </c>
      <c r="E557" s="12">
        <v>8172.53</v>
      </c>
      <c r="F557" s="46">
        <v>0.53347009999999995</v>
      </c>
      <c r="G557" s="12">
        <v>5997.4</v>
      </c>
      <c r="H557" s="12">
        <v>11329.95</v>
      </c>
      <c r="I557" s="12">
        <v>0</v>
      </c>
      <c r="J557" s="18">
        <v>0</v>
      </c>
    </row>
    <row r="558" spans="1:10" x14ac:dyDescent="0.25">
      <c r="A558">
        <v>50153</v>
      </c>
      <c r="B558" t="s">
        <v>660</v>
      </c>
      <c r="C558" t="s">
        <v>69</v>
      </c>
      <c r="D558" s="12">
        <v>6773.63</v>
      </c>
      <c r="E558" s="12">
        <v>9648.6</v>
      </c>
      <c r="F558" s="46">
        <v>0.2979676</v>
      </c>
      <c r="G558" s="12">
        <v>9812.07</v>
      </c>
      <c r="H558" s="12">
        <v>12854.15</v>
      </c>
      <c r="I558" s="12">
        <v>0</v>
      </c>
      <c r="J558" s="18">
        <v>0</v>
      </c>
    </row>
    <row r="559" spans="1:10" x14ac:dyDescent="0.25">
      <c r="A559">
        <v>50161</v>
      </c>
      <c r="B559" t="s">
        <v>661</v>
      </c>
      <c r="C559" t="s">
        <v>69</v>
      </c>
      <c r="D559" s="12">
        <v>5743.09</v>
      </c>
      <c r="E559" s="12">
        <v>8114.18</v>
      </c>
      <c r="F559" s="46">
        <v>0.29221560000000002</v>
      </c>
      <c r="G559" s="12">
        <v>10071.19</v>
      </c>
      <c r="H559" s="12">
        <v>12249.66</v>
      </c>
      <c r="I559" s="12">
        <v>0</v>
      </c>
      <c r="J559" s="18">
        <v>3</v>
      </c>
    </row>
    <row r="560" spans="1:10" x14ac:dyDescent="0.25">
      <c r="A560">
        <v>50179</v>
      </c>
      <c r="B560" t="s">
        <v>662</v>
      </c>
      <c r="C560" t="s">
        <v>69</v>
      </c>
      <c r="D560" s="12">
        <v>4779.4799999999996</v>
      </c>
      <c r="E560" s="12">
        <v>9447.6</v>
      </c>
      <c r="F560" s="46">
        <v>0.4941064</v>
      </c>
      <c r="G560" s="12">
        <v>6265.33</v>
      </c>
      <c r="H560" s="12">
        <v>12021.28</v>
      </c>
      <c r="I560" s="12">
        <v>33924.39</v>
      </c>
      <c r="J560" s="18">
        <v>0</v>
      </c>
    </row>
    <row r="561" spans="1:10" x14ac:dyDescent="0.25">
      <c r="A561">
        <v>50187</v>
      </c>
      <c r="B561" t="s">
        <v>663</v>
      </c>
      <c r="C561" t="s">
        <v>69</v>
      </c>
      <c r="D561" s="12">
        <v>4932.7700000000004</v>
      </c>
      <c r="E561" s="12">
        <v>8096.38</v>
      </c>
      <c r="F561" s="46">
        <v>0.39074379999999997</v>
      </c>
      <c r="G561" s="12">
        <v>5994.4</v>
      </c>
      <c r="H561" s="12">
        <v>9324.93</v>
      </c>
      <c r="I561" s="12">
        <v>0</v>
      </c>
      <c r="J561" s="18">
        <v>0</v>
      </c>
    </row>
    <row r="562" spans="1:10" x14ac:dyDescent="0.25">
      <c r="A562">
        <v>50195</v>
      </c>
      <c r="B562" t="s">
        <v>664</v>
      </c>
      <c r="C562" t="s">
        <v>69</v>
      </c>
      <c r="D562" s="12">
        <v>4430.6400000000003</v>
      </c>
      <c r="E562" s="12">
        <v>8277.84</v>
      </c>
      <c r="F562" s="46">
        <v>0.46475889999999997</v>
      </c>
      <c r="G562" s="12">
        <v>6638.02</v>
      </c>
      <c r="H562" s="12">
        <v>9593.2800000000007</v>
      </c>
      <c r="I562" s="12">
        <v>30196.74</v>
      </c>
      <c r="J562" s="18">
        <v>0</v>
      </c>
    </row>
    <row r="563" spans="1:10" x14ac:dyDescent="0.25">
      <c r="A563">
        <v>50203</v>
      </c>
      <c r="B563" t="s">
        <v>665</v>
      </c>
      <c r="C563" t="s">
        <v>69</v>
      </c>
      <c r="D563" s="12">
        <v>6248.6</v>
      </c>
      <c r="E563" s="12">
        <v>10889.54</v>
      </c>
      <c r="F563" s="46">
        <v>0.42618329999999999</v>
      </c>
      <c r="G563" s="12">
        <v>16975.04</v>
      </c>
      <c r="H563" s="12">
        <v>20818.77</v>
      </c>
      <c r="I563" s="12">
        <v>0</v>
      </c>
      <c r="J563" s="18">
        <v>0</v>
      </c>
    </row>
    <row r="564" spans="1:10" x14ac:dyDescent="0.25">
      <c r="A564">
        <v>50211</v>
      </c>
      <c r="B564" t="s">
        <v>666</v>
      </c>
      <c r="C564" t="s">
        <v>69</v>
      </c>
      <c r="D564" s="12">
        <v>3996.45</v>
      </c>
      <c r="E564" s="12">
        <v>9450.57</v>
      </c>
      <c r="F564" s="46">
        <v>0.57712070000000004</v>
      </c>
      <c r="G564" s="12">
        <v>5549.3</v>
      </c>
      <c r="H564" s="12">
        <v>13175.69</v>
      </c>
      <c r="I564" s="12">
        <v>0</v>
      </c>
      <c r="J564" s="18">
        <v>0</v>
      </c>
    </row>
    <row r="565" spans="1:10" x14ac:dyDescent="0.25">
      <c r="A565">
        <v>50229</v>
      </c>
      <c r="B565" t="s">
        <v>667</v>
      </c>
      <c r="C565" t="s">
        <v>69</v>
      </c>
      <c r="D565" s="12">
        <v>1966.89</v>
      </c>
      <c r="E565" s="12">
        <v>8983</v>
      </c>
      <c r="F565" s="46">
        <v>0.78104309999999999</v>
      </c>
      <c r="G565" s="12">
        <v>3326.88</v>
      </c>
      <c r="H565" s="12">
        <v>15500.78</v>
      </c>
      <c r="I565" s="12">
        <v>0</v>
      </c>
      <c r="J565" s="18">
        <v>1</v>
      </c>
    </row>
    <row r="566" spans="1:10" x14ac:dyDescent="0.25">
      <c r="A566">
        <v>50237</v>
      </c>
      <c r="B566" t="s">
        <v>668</v>
      </c>
      <c r="C566" t="s">
        <v>69</v>
      </c>
      <c r="D566" s="12">
        <v>4318.3999999999996</v>
      </c>
      <c r="E566" s="12">
        <v>11177.36</v>
      </c>
      <c r="F566" s="46">
        <v>0.61364759999999996</v>
      </c>
      <c r="G566" s="12">
        <v>5353.09</v>
      </c>
      <c r="H566" s="12">
        <v>14269.65</v>
      </c>
      <c r="I566" s="12">
        <v>0</v>
      </c>
      <c r="J566" s="18">
        <v>0</v>
      </c>
    </row>
    <row r="567" spans="1:10" x14ac:dyDescent="0.25">
      <c r="A567">
        <v>50245</v>
      </c>
      <c r="B567" t="s">
        <v>669</v>
      </c>
      <c r="C567" t="s">
        <v>69</v>
      </c>
      <c r="D567" s="12">
        <v>2431.9499999999998</v>
      </c>
      <c r="E567" s="12">
        <v>8521.74</v>
      </c>
      <c r="F567" s="46">
        <v>0.71461810000000003</v>
      </c>
      <c r="G567" s="12">
        <v>3912.32</v>
      </c>
      <c r="H567" s="12">
        <v>13062.12</v>
      </c>
      <c r="I567" s="12">
        <v>0</v>
      </c>
      <c r="J567" s="18">
        <v>0</v>
      </c>
    </row>
    <row r="568" spans="1:10" x14ac:dyDescent="0.25">
      <c r="A568">
        <v>50252</v>
      </c>
      <c r="B568" t="s">
        <v>670</v>
      </c>
      <c r="C568" t="s">
        <v>69</v>
      </c>
      <c r="D568" s="12">
        <v>2579.73</v>
      </c>
      <c r="E568" s="12">
        <v>8524.4</v>
      </c>
      <c r="F568" s="46">
        <v>0.69737110000000002</v>
      </c>
      <c r="G568" s="12">
        <v>6040.27</v>
      </c>
      <c r="H568" s="12">
        <v>15585.18</v>
      </c>
      <c r="I568" s="12">
        <v>61825.49</v>
      </c>
      <c r="J568" s="18">
        <v>15</v>
      </c>
    </row>
    <row r="569" spans="1:10" x14ac:dyDescent="0.25">
      <c r="A569">
        <v>50278</v>
      </c>
      <c r="B569" t="s">
        <v>671</v>
      </c>
      <c r="C569" t="s">
        <v>89</v>
      </c>
      <c r="D569" s="12">
        <v>6442.97</v>
      </c>
      <c r="E569" s="12">
        <v>8462.32</v>
      </c>
      <c r="F569" s="46">
        <v>0.23862839999999999</v>
      </c>
      <c r="G569" s="12">
        <v>10008.219999999999</v>
      </c>
      <c r="H569" s="12">
        <v>13257.89</v>
      </c>
      <c r="I569" s="12">
        <v>37609.019999999997</v>
      </c>
      <c r="J569" s="18">
        <v>7</v>
      </c>
    </row>
    <row r="570" spans="1:10" x14ac:dyDescent="0.25">
      <c r="A570">
        <v>50286</v>
      </c>
      <c r="B570" t="s">
        <v>672</v>
      </c>
      <c r="C570" t="s">
        <v>89</v>
      </c>
      <c r="D570" s="12">
        <v>2915.72</v>
      </c>
      <c r="E570" s="12">
        <v>8136.91</v>
      </c>
      <c r="F570" s="46">
        <v>0.6416674</v>
      </c>
      <c r="G570" s="12">
        <v>5681.32</v>
      </c>
      <c r="H570" s="12">
        <v>13618.66</v>
      </c>
      <c r="I570" s="12">
        <v>64951.05</v>
      </c>
      <c r="J570" s="18">
        <v>9</v>
      </c>
    </row>
    <row r="571" spans="1:10" x14ac:dyDescent="0.25">
      <c r="A571">
        <v>50294</v>
      </c>
      <c r="B571" t="s">
        <v>673</v>
      </c>
      <c r="C571" t="s">
        <v>89</v>
      </c>
      <c r="D571" s="12">
        <v>5574.38</v>
      </c>
      <c r="E571" s="12">
        <v>9912.0300000000007</v>
      </c>
      <c r="F571" s="46">
        <v>0.43761470000000002</v>
      </c>
      <c r="G571" s="12">
        <v>8384.94</v>
      </c>
      <c r="H571" s="12">
        <v>13749.14</v>
      </c>
      <c r="I571" s="12">
        <v>0</v>
      </c>
      <c r="J571" s="18">
        <v>1</v>
      </c>
    </row>
    <row r="572" spans="1:10" x14ac:dyDescent="0.25">
      <c r="A572">
        <v>50302</v>
      </c>
      <c r="B572" t="s">
        <v>674</v>
      </c>
      <c r="C572" t="s">
        <v>89</v>
      </c>
      <c r="D572" s="12">
        <v>6927.08</v>
      </c>
      <c r="E572" s="12">
        <v>8224.42</v>
      </c>
      <c r="F572" s="46">
        <v>0.1577424</v>
      </c>
      <c r="G572" s="12">
        <v>12009.98</v>
      </c>
      <c r="H572" s="12">
        <v>15218.74</v>
      </c>
      <c r="I572" s="12">
        <v>44205.37</v>
      </c>
      <c r="J572" s="18">
        <v>7</v>
      </c>
    </row>
    <row r="573" spans="1:10" x14ac:dyDescent="0.25">
      <c r="A573">
        <v>50328</v>
      </c>
      <c r="B573" t="s">
        <v>675</v>
      </c>
      <c r="C573" t="s">
        <v>107</v>
      </c>
      <c r="D573" s="12">
        <v>6820.31</v>
      </c>
      <c r="E573" s="12">
        <v>8365.9</v>
      </c>
      <c r="F573" s="46">
        <v>0.18474879999999999</v>
      </c>
      <c r="G573" s="12">
        <v>12131.1</v>
      </c>
      <c r="H573" s="12">
        <v>14150.65</v>
      </c>
      <c r="I573" s="12">
        <v>20756.79</v>
      </c>
      <c r="J573" s="18">
        <v>3</v>
      </c>
    </row>
    <row r="574" spans="1:10" x14ac:dyDescent="0.25">
      <c r="A574">
        <v>50336</v>
      </c>
      <c r="B574" t="s">
        <v>676</v>
      </c>
      <c r="C574" t="s">
        <v>107</v>
      </c>
      <c r="D574" s="12">
        <v>4172.82</v>
      </c>
      <c r="E574" s="12">
        <v>8196.58</v>
      </c>
      <c r="F574" s="46">
        <v>0.49090719999999999</v>
      </c>
      <c r="G574" s="12">
        <v>8806.8700000000008</v>
      </c>
      <c r="H574" s="12">
        <v>15039.04</v>
      </c>
      <c r="I574" s="12">
        <v>47751.41</v>
      </c>
      <c r="J574" s="18">
        <v>7</v>
      </c>
    </row>
    <row r="575" spans="1:10" x14ac:dyDescent="0.25">
      <c r="A575">
        <v>50351</v>
      </c>
      <c r="B575" t="s">
        <v>403</v>
      </c>
      <c r="C575" t="s">
        <v>97</v>
      </c>
      <c r="D575" s="12">
        <v>3996.94</v>
      </c>
      <c r="E575" s="12">
        <v>8871.35</v>
      </c>
      <c r="F575" s="46">
        <v>0.54945529999999998</v>
      </c>
      <c r="G575" s="12">
        <v>7501.44</v>
      </c>
      <c r="H575" s="12">
        <v>13620.43</v>
      </c>
      <c r="I575" s="12">
        <v>51897.32</v>
      </c>
      <c r="J575" s="18">
        <v>18</v>
      </c>
    </row>
    <row r="576" spans="1:10" x14ac:dyDescent="0.25">
      <c r="A576">
        <v>50369</v>
      </c>
      <c r="B576" t="s">
        <v>677</v>
      </c>
      <c r="C576" t="s">
        <v>97</v>
      </c>
      <c r="D576" s="12">
        <v>3942.84</v>
      </c>
      <c r="E576" s="12">
        <v>8683.99</v>
      </c>
      <c r="F576" s="46">
        <v>0.54596449999999996</v>
      </c>
      <c r="G576" s="12">
        <v>7558.7</v>
      </c>
      <c r="H576" s="12">
        <v>14365.34</v>
      </c>
      <c r="I576" s="12">
        <v>43292.43</v>
      </c>
      <c r="J576" s="18">
        <v>27</v>
      </c>
    </row>
    <row r="577" spans="1:10" x14ac:dyDescent="0.25">
      <c r="A577">
        <v>50393</v>
      </c>
      <c r="B577" t="s">
        <v>678</v>
      </c>
      <c r="C577" t="s">
        <v>128</v>
      </c>
      <c r="D577" s="12">
        <v>3936.85</v>
      </c>
      <c r="E577" s="12">
        <v>8158.52</v>
      </c>
      <c r="F577" s="46">
        <v>0.51745540000000001</v>
      </c>
      <c r="G577" s="12">
        <v>5543.17</v>
      </c>
      <c r="H577" s="12">
        <v>13206.76</v>
      </c>
      <c r="I577" s="12">
        <v>151014.20000000001</v>
      </c>
      <c r="J577" s="18">
        <v>23</v>
      </c>
    </row>
    <row r="578" spans="1:10" x14ac:dyDescent="0.25">
      <c r="A578">
        <v>50419</v>
      </c>
      <c r="B578" t="s">
        <v>679</v>
      </c>
      <c r="C578" t="s">
        <v>81</v>
      </c>
      <c r="D578" s="12">
        <v>3581.7</v>
      </c>
      <c r="E578" s="12">
        <v>8094.95</v>
      </c>
      <c r="F578" s="46">
        <v>0.55753900000000001</v>
      </c>
      <c r="G578" s="12">
        <v>6604.7</v>
      </c>
      <c r="H578" s="12">
        <v>12163.77</v>
      </c>
      <c r="I578" s="12">
        <v>239362.62</v>
      </c>
      <c r="J578" s="18">
        <v>57</v>
      </c>
    </row>
    <row r="579" spans="1:10" x14ac:dyDescent="0.25">
      <c r="A579">
        <v>50427</v>
      </c>
      <c r="B579" t="s">
        <v>680</v>
      </c>
      <c r="C579" t="s">
        <v>81</v>
      </c>
      <c r="D579" s="12">
        <v>7127.35</v>
      </c>
      <c r="E579" s="12">
        <v>8088.72</v>
      </c>
      <c r="F579" s="46">
        <v>0.11885320000000001</v>
      </c>
      <c r="G579" s="12">
        <v>8128.58</v>
      </c>
      <c r="H579" s="12">
        <v>9834.8799999999992</v>
      </c>
      <c r="I579" s="12">
        <v>297238.03999999998</v>
      </c>
      <c r="J579" s="18">
        <v>108</v>
      </c>
    </row>
    <row r="580" spans="1:10" x14ac:dyDescent="0.25">
      <c r="A580">
        <v>50435</v>
      </c>
      <c r="B580" t="s">
        <v>681</v>
      </c>
      <c r="C580" t="s">
        <v>81</v>
      </c>
      <c r="D580" s="12">
        <v>6353.4</v>
      </c>
      <c r="E580" s="12">
        <v>8158.58</v>
      </c>
      <c r="F580" s="46">
        <v>0.2212615</v>
      </c>
      <c r="G580" s="12">
        <v>11393.08</v>
      </c>
      <c r="H580" s="12">
        <v>13000.71</v>
      </c>
      <c r="I580" s="12">
        <v>641978.93999999994</v>
      </c>
      <c r="J580" s="18">
        <v>49</v>
      </c>
    </row>
    <row r="581" spans="1:10" x14ac:dyDescent="0.25">
      <c r="A581">
        <v>50443</v>
      </c>
      <c r="B581" t="s">
        <v>682</v>
      </c>
      <c r="C581" t="s">
        <v>81</v>
      </c>
      <c r="D581" s="12">
        <v>6645.36</v>
      </c>
      <c r="E581" s="12">
        <v>8114.97</v>
      </c>
      <c r="F581" s="46">
        <v>0.1810986</v>
      </c>
      <c r="G581" s="12">
        <v>7888.41</v>
      </c>
      <c r="H581" s="12">
        <v>9320.14</v>
      </c>
      <c r="I581" s="12">
        <v>301706.75</v>
      </c>
      <c r="J581" s="18">
        <v>91</v>
      </c>
    </row>
    <row r="582" spans="1:10" x14ac:dyDescent="0.25">
      <c r="A582">
        <v>50450</v>
      </c>
      <c r="B582" t="s">
        <v>683</v>
      </c>
      <c r="C582" t="s">
        <v>81</v>
      </c>
      <c r="D582" s="12">
        <v>6754.59</v>
      </c>
      <c r="E582" s="12">
        <v>7976.55</v>
      </c>
      <c r="F582" s="46">
        <v>0.1531941</v>
      </c>
      <c r="G582" s="12">
        <v>11183.62</v>
      </c>
      <c r="H582" s="12">
        <v>13713.57</v>
      </c>
      <c r="I582" s="12">
        <v>491696.93</v>
      </c>
      <c r="J582" s="18">
        <v>100</v>
      </c>
    </row>
    <row r="583" spans="1:10" x14ac:dyDescent="0.25">
      <c r="A583">
        <v>50468</v>
      </c>
      <c r="B583" t="s">
        <v>684</v>
      </c>
      <c r="C583" t="s">
        <v>81</v>
      </c>
      <c r="D583" s="12">
        <v>5775.99</v>
      </c>
      <c r="E583" s="12">
        <v>8078.76</v>
      </c>
      <c r="F583" s="46">
        <v>0.28504000000000002</v>
      </c>
      <c r="G583" s="12">
        <v>8660.57</v>
      </c>
      <c r="H583" s="12">
        <v>11277.65</v>
      </c>
      <c r="I583" s="12">
        <v>41970.67</v>
      </c>
      <c r="J583" s="18">
        <v>40</v>
      </c>
    </row>
    <row r="584" spans="1:10" x14ac:dyDescent="0.25">
      <c r="A584">
        <v>50484</v>
      </c>
      <c r="B584" t="s">
        <v>685</v>
      </c>
      <c r="C584" t="s">
        <v>60</v>
      </c>
      <c r="D584" s="12">
        <v>4295.75</v>
      </c>
      <c r="E584" s="12">
        <v>8704.3700000000008</v>
      </c>
      <c r="F584" s="46">
        <v>0.50648349999999998</v>
      </c>
      <c r="G584" s="12">
        <v>10980.32</v>
      </c>
      <c r="H584" s="12">
        <v>15857.72</v>
      </c>
      <c r="I584" s="12">
        <v>77256.179999999993</v>
      </c>
      <c r="J584" s="18">
        <v>4</v>
      </c>
    </row>
    <row r="585" spans="1:10" x14ac:dyDescent="0.25">
      <c r="A585">
        <v>50492</v>
      </c>
      <c r="B585" t="s">
        <v>686</v>
      </c>
      <c r="C585" t="s">
        <v>60</v>
      </c>
      <c r="D585" s="12">
        <v>3656.5</v>
      </c>
      <c r="E585" s="12">
        <v>10201.23</v>
      </c>
      <c r="F585" s="46">
        <v>0.64156279999999999</v>
      </c>
      <c r="G585" s="12">
        <v>4495.92</v>
      </c>
      <c r="H585" s="12">
        <v>13432.63</v>
      </c>
      <c r="I585" s="12">
        <v>0</v>
      </c>
      <c r="J585" s="18">
        <v>0</v>
      </c>
    </row>
    <row r="586" spans="1:10" x14ac:dyDescent="0.25">
      <c r="A586">
        <v>50500</v>
      </c>
      <c r="B586" t="s">
        <v>687</v>
      </c>
      <c r="C586" t="s">
        <v>60</v>
      </c>
      <c r="D586" s="12">
        <v>4231.29</v>
      </c>
      <c r="E586" s="12">
        <v>8183.94</v>
      </c>
      <c r="F586" s="46">
        <v>0.48297639999999997</v>
      </c>
      <c r="G586" s="12">
        <v>5578.25</v>
      </c>
      <c r="H586" s="12">
        <v>10553.59</v>
      </c>
      <c r="I586" s="12">
        <v>122576.64</v>
      </c>
      <c r="J586" s="18">
        <v>11</v>
      </c>
    </row>
    <row r="587" spans="1:10" x14ac:dyDescent="0.25">
      <c r="A587">
        <v>50518</v>
      </c>
      <c r="B587" t="s">
        <v>688</v>
      </c>
      <c r="C587" t="s">
        <v>60</v>
      </c>
      <c r="D587" s="12">
        <v>6512.89</v>
      </c>
      <c r="E587" s="12">
        <v>9780.81</v>
      </c>
      <c r="F587" s="46">
        <v>0.33411550000000001</v>
      </c>
      <c r="G587" s="12">
        <v>15695.73</v>
      </c>
      <c r="H587" s="12">
        <v>20332.62</v>
      </c>
      <c r="I587" s="12">
        <v>37616.92</v>
      </c>
      <c r="J587" s="18">
        <v>4</v>
      </c>
    </row>
    <row r="588" spans="1:10" x14ac:dyDescent="0.25">
      <c r="A588">
        <v>50534</v>
      </c>
      <c r="B588" t="s">
        <v>689</v>
      </c>
      <c r="C588" t="s">
        <v>85</v>
      </c>
      <c r="D588" s="12">
        <v>5352.58</v>
      </c>
      <c r="E588" s="12">
        <v>8267.81</v>
      </c>
      <c r="F588" s="46">
        <v>0.35260000000000002</v>
      </c>
      <c r="G588" s="12">
        <v>9208.58</v>
      </c>
      <c r="H588" s="12">
        <v>13013.23</v>
      </c>
      <c r="I588" s="12">
        <v>53993.52</v>
      </c>
      <c r="J588" s="18">
        <v>12</v>
      </c>
    </row>
    <row r="589" spans="1:10" x14ac:dyDescent="0.25">
      <c r="A589">
        <v>50542</v>
      </c>
      <c r="B589" t="s">
        <v>690</v>
      </c>
      <c r="C589" t="s">
        <v>85</v>
      </c>
      <c r="D589" s="12">
        <v>5189.0200000000004</v>
      </c>
      <c r="E589" s="12">
        <v>8608.1299999999992</v>
      </c>
      <c r="F589" s="46">
        <v>0.39719539999999998</v>
      </c>
      <c r="G589" s="12">
        <v>8049.46</v>
      </c>
      <c r="H589" s="12">
        <v>12075.97</v>
      </c>
      <c r="I589" s="12">
        <v>26435.03</v>
      </c>
      <c r="J589" s="18">
        <v>24</v>
      </c>
    </row>
    <row r="590" spans="1:10" x14ac:dyDescent="0.25">
      <c r="A590">
        <v>50559</v>
      </c>
      <c r="B590" t="s">
        <v>620</v>
      </c>
      <c r="C590" t="s">
        <v>85</v>
      </c>
      <c r="D590" s="12">
        <v>4040.31</v>
      </c>
      <c r="E590" s="12">
        <v>8400.8700000000008</v>
      </c>
      <c r="F590" s="46">
        <v>0.51906050000000004</v>
      </c>
      <c r="G590" s="12">
        <v>7055.08</v>
      </c>
      <c r="H590" s="12">
        <v>12609.06</v>
      </c>
      <c r="I590" s="12">
        <v>58090.38</v>
      </c>
      <c r="J590" s="18">
        <v>7</v>
      </c>
    </row>
    <row r="591" spans="1:10" x14ac:dyDescent="0.25">
      <c r="A591">
        <v>50567</v>
      </c>
      <c r="B591" t="s">
        <v>691</v>
      </c>
      <c r="C591" t="s">
        <v>85</v>
      </c>
      <c r="D591" s="12">
        <v>3560.03</v>
      </c>
      <c r="E591" s="12">
        <v>8158</v>
      </c>
      <c r="F591" s="46">
        <v>0.56361490000000003</v>
      </c>
      <c r="G591" s="12">
        <v>5279.27</v>
      </c>
      <c r="H591" s="12">
        <v>10533.62</v>
      </c>
      <c r="I591" s="12">
        <v>48257.54</v>
      </c>
      <c r="J591" s="18">
        <v>16</v>
      </c>
    </row>
    <row r="592" spans="1:10" x14ac:dyDescent="0.25">
      <c r="A592">
        <v>50575</v>
      </c>
      <c r="B592" t="s">
        <v>389</v>
      </c>
      <c r="C592" t="s">
        <v>85</v>
      </c>
      <c r="D592" s="12">
        <v>3452.76</v>
      </c>
      <c r="E592" s="12">
        <v>8301.8799999999992</v>
      </c>
      <c r="F592" s="46">
        <v>0.58409900000000003</v>
      </c>
      <c r="G592" s="12">
        <v>7251.89</v>
      </c>
      <c r="H592" s="12">
        <v>14233.92</v>
      </c>
      <c r="I592" s="12">
        <v>49699.27</v>
      </c>
      <c r="J592" s="18">
        <v>6</v>
      </c>
    </row>
    <row r="593" spans="1:10" x14ac:dyDescent="0.25">
      <c r="A593">
        <v>50583</v>
      </c>
      <c r="B593" t="s">
        <v>911</v>
      </c>
      <c r="C593" t="s">
        <v>85</v>
      </c>
      <c r="D593" s="12">
        <v>9268.5499999999993</v>
      </c>
      <c r="E593" s="12">
        <v>8416.77</v>
      </c>
      <c r="F593" s="46">
        <v>0.1000004</v>
      </c>
      <c r="G593" s="12">
        <v>16697.009999999998</v>
      </c>
      <c r="H593" s="12">
        <v>19695.29</v>
      </c>
      <c r="I593" s="12">
        <v>104899.57</v>
      </c>
      <c r="J593" s="18">
        <v>31</v>
      </c>
    </row>
    <row r="594" spans="1:10" x14ac:dyDescent="0.25">
      <c r="A594">
        <v>50591</v>
      </c>
      <c r="B594" t="s">
        <v>692</v>
      </c>
      <c r="C594" t="s">
        <v>85</v>
      </c>
      <c r="D594" s="12">
        <v>6407.59</v>
      </c>
      <c r="E594" s="12">
        <v>8164.16</v>
      </c>
      <c r="F594" s="46">
        <v>0.21515619999999999</v>
      </c>
      <c r="G594" s="12">
        <v>10459.450000000001</v>
      </c>
      <c r="H594" s="12">
        <v>13649.42</v>
      </c>
      <c r="I594" s="12">
        <v>42734.91</v>
      </c>
      <c r="J594" s="18">
        <v>14</v>
      </c>
    </row>
    <row r="595" spans="1:10" x14ac:dyDescent="0.25">
      <c r="A595">
        <v>50617</v>
      </c>
      <c r="B595" t="s">
        <v>693</v>
      </c>
      <c r="C595" t="s">
        <v>74</v>
      </c>
      <c r="D595" s="12">
        <v>3962.93</v>
      </c>
      <c r="E595" s="12">
        <v>9998.48</v>
      </c>
      <c r="F595" s="46">
        <v>0.60364680000000004</v>
      </c>
      <c r="G595" s="12">
        <v>6990.06</v>
      </c>
      <c r="H595" s="12">
        <v>14547.65</v>
      </c>
      <c r="I595" s="12">
        <v>29795.02</v>
      </c>
      <c r="J595" s="18">
        <v>4</v>
      </c>
    </row>
    <row r="596" spans="1:10" x14ac:dyDescent="0.25">
      <c r="A596">
        <v>50625</v>
      </c>
      <c r="B596" t="s">
        <v>694</v>
      </c>
      <c r="C596" t="s">
        <v>74</v>
      </c>
      <c r="D596" s="12">
        <v>3739.88</v>
      </c>
      <c r="E596" s="12">
        <v>10308.01</v>
      </c>
      <c r="F596" s="46">
        <v>0.63718699999999995</v>
      </c>
      <c r="G596" s="12">
        <v>5732.84</v>
      </c>
      <c r="H596" s="12">
        <v>13509.63</v>
      </c>
      <c r="I596" s="12">
        <v>0</v>
      </c>
      <c r="J596" s="18">
        <v>0</v>
      </c>
    </row>
    <row r="597" spans="1:10" x14ac:dyDescent="0.25">
      <c r="A597">
        <v>50633</v>
      </c>
      <c r="B597" t="s">
        <v>695</v>
      </c>
      <c r="C597" t="s">
        <v>74</v>
      </c>
      <c r="D597" s="12">
        <v>2999.69</v>
      </c>
      <c r="E597" s="12">
        <v>10267.75</v>
      </c>
      <c r="F597" s="46">
        <v>0.70785319999999996</v>
      </c>
      <c r="G597" s="12">
        <v>6359.47</v>
      </c>
      <c r="H597" s="12">
        <v>14971.31</v>
      </c>
      <c r="I597" s="12">
        <v>50003.54</v>
      </c>
      <c r="J597" s="18">
        <v>15</v>
      </c>
    </row>
    <row r="598" spans="1:10" x14ac:dyDescent="0.25">
      <c r="A598">
        <v>50641</v>
      </c>
      <c r="B598" t="s">
        <v>696</v>
      </c>
      <c r="C598" t="s">
        <v>74</v>
      </c>
      <c r="D598" s="12">
        <v>4048.97</v>
      </c>
      <c r="E598" s="12">
        <v>9915.41</v>
      </c>
      <c r="F598" s="46">
        <v>0.59164879999999997</v>
      </c>
      <c r="G598" s="12">
        <v>6476.73</v>
      </c>
      <c r="H598" s="12">
        <v>12827.9</v>
      </c>
      <c r="I598" s="12">
        <v>47618.29</v>
      </c>
      <c r="J598" s="18">
        <v>5</v>
      </c>
    </row>
    <row r="599" spans="1:10" x14ac:dyDescent="0.25">
      <c r="A599">
        <v>50658</v>
      </c>
      <c r="B599" t="s">
        <v>697</v>
      </c>
      <c r="C599" t="s">
        <v>74</v>
      </c>
      <c r="D599" s="12">
        <v>4915.47</v>
      </c>
      <c r="E599" s="12">
        <v>11956.02</v>
      </c>
      <c r="F599" s="46">
        <v>0.58887069999999997</v>
      </c>
      <c r="G599" s="12">
        <v>9084.7800000000007</v>
      </c>
      <c r="H599" s="12">
        <v>15828.79</v>
      </c>
      <c r="I599" s="12">
        <v>71248.33</v>
      </c>
      <c r="J599" s="18">
        <v>38</v>
      </c>
    </row>
    <row r="600" spans="1:10" x14ac:dyDescent="0.25">
      <c r="A600">
        <v>50674</v>
      </c>
      <c r="B600" t="s">
        <v>698</v>
      </c>
      <c r="C600" t="s">
        <v>70</v>
      </c>
      <c r="D600" s="12">
        <v>5740.6</v>
      </c>
      <c r="E600" s="12">
        <v>8155.17</v>
      </c>
      <c r="F600" s="46">
        <v>0.29607840000000002</v>
      </c>
      <c r="G600" s="12">
        <v>9950.99</v>
      </c>
      <c r="H600" s="12">
        <v>13649.04</v>
      </c>
      <c r="I600" s="12">
        <v>60913.83</v>
      </c>
      <c r="J600" s="18">
        <v>13</v>
      </c>
    </row>
    <row r="601" spans="1:10" x14ac:dyDescent="0.25">
      <c r="A601">
        <v>50682</v>
      </c>
      <c r="B601" t="s">
        <v>699</v>
      </c>
      <c r="C601" t="s">
        <v>70</v>
      </c>
      <c r="D601" s="12">
        <v>4924.3500000000004</v>
      </c>
      <c r="E601" s="12">
        <v>8367.68</v>
      </c>
      <c r="F601" s="46">
        <v>0.41150350000000002</v>
      </c>
      <c r="G601" s="12">
        <v>10196.700000000001</v>
      </c>
      <c r="H601" s="12">
        <v>15276.28</v>
      </c>
      <c r="I601" s="12">
        <v>43087.32</v>
      </c>
      <c r="J601" s="18">
        <v>9</v>
      </c>
    </row>
    <row r="602" spans="1:10" x14ac:dyDescent="0.25">
      <c r="A602">
        <v>50690</v>
      </c>
      <c r="B602" t="s">
        <v>640</v>
      </c>
      <c r="C602" t="s">
        <v>70</v>
      </c>
      <c r="D602" s="12">
        <v>4419.07</v>
      </c>
      <c r="E602" s="12">
        <v>8100.46</v>
      </c>
      <c r="F602" s="46">
        <v>0.4544668</v>
      </c>
      <c r="G602" s="12">
        <v>7282.26</v>
      </c>
      <c r="H602" s="12">
        <v>11161.51</v>
      </c>
      <c r="I602" s="12">
        <v>64683.44</v>
      </c>
      <c r="J602" s="18">
        <v>16</v>
      </c>
    </row>
    <row r="603" spans="1:10" x14ac:dyDescent="0.25">
      <c r="A603">
        <v>50708</v>
      </c>
      <c r="B603" t="s">
        <v>700</v>
      </c>
      <c r="C603" t="s">
        <v>70</v>
      </c>
      <c r="D603" s="12">
        <v>4062.49</v>
      </c>
      <c r="E603" s="12">
        <v>9755.75</v>
      </c>
      <c r="F603" s="46">
        <v>0.58357990000000004</v>
      </c>
      <c r="G603" s="12">
        <v>11312.34</v>
      </c>
      <c r="H603" s="12">
        <v>18055</v>
      </c>
      <c r="I603" s="12">
        <v>93973</v>
      </c>
      <c r="J603" s="18">
        <v>47</v>
      </c>
    </row>
    <row r="604" spans="1:10" x14ac:dyDescent="0.25">
      <c r="A604">
        <v>50716</v>
      </c>
      <c r="B604" t="s">
        <v>701</v>
      </c>
      <c r="C604" t="s">
        <v>70</v>
      </c>
      <c r="D604" s="12">
        <v>3467.39</v>
      </c>
      <c r="E604" s="12">
        <v>8647.0400000000009</v>
      </c>
      <c r="F604" s="46">
        <v>0.5990084</v>
      </c>
      <c r="G604" s="12">
        <v>9019.23</v>
      </c>
      <c r="H604" s="12">
        <v>15619.6</v>
      </c>
      <c r="I604" s="12">
        <v>17094.36</v>
      </c>
      <c r="J604" s="18">
        <v>1</v>
      </c>
    </row>
    <row r="605" spans="1:10" x14ac:dyDescent="0.25">
      <c r="A605">
        <v>50724</v>
      </c>
      <c r="B605" t="s">
        <v>702</v>
      </c>
      <c r="C605" t="s">
        <v>70</v>
      </c>
      <c r="D605" s="12">
        <v>4893.08</v>
      </c>
      <c r="E605" s="12">
        <v>8121.02</v>
      </c>
      <c r="F605" s="46">
        <v>0.39747959999999999</v>
      </c>
      <c r="G605" s="12">
        <v>8307.0400000000009</v>
      </c>
      <c r="H605" s="12">
        <v>11794.98</v>
      </c>
      <c r="I605" s="12">
        <v>13732.57</v>
      </c>
      <c r="J605" s="18">
        <v>9</v>
      </c>
    </row>
    <row r="606" spans="1:10" x14ac:dyDescent="0.25">
      <c r="A606">
        <v>50740</v>
      </c>
      <c r="B606" t="s">
        <v>703</v>
      </c>
      <c r="C606" t="s">
        <v>80</v>
      </c>
      <c r="D606" s="12">
        <v>6242.64</v>
      </c>
      <c r="E606" s="12">
        <v>8914.26</v>
      </c>
      <c r="F606" s="46">
        <v>0.29970180000000002</v>
      </c>
      <c r="G606" s="12">
        <v>12014.73</v>
      </c>
      <c r="H606" s="12">
        <v>16853.439999999999</v>
      </c>
      <c r="I606" s="12">
        <v>0</v>
      </c>
      <c r="J606" s="18">
        <v>1</v>
      </c>
    </row>
    <row r="607" spans="1:10" x14ac:dyDescent="0.25">
      <c r="A607">
        <v>61903</v>
      </c>
      <c r="B607" t="s">
        <v>704</v>
      </c>
      <c r="C607" t="s">
        <v>118</v>
      </c>
      <c r="D607" s="12">
        <v>2440.9299999999998</v>
      </c>
      <c r="E607" s="12">
        <v>8200.24</v>
      </c>
      <c r="F607" s="46">
        <v>0.70233429999999997</v>
      </c>
      <c r="G607" s="12">
        <v>3078.69</v>
      </c>
      <c r="H607" s="12">
        <v>10558.22</v>
      </c>
      <c r="I607" s="12">
        <v>429290.64</v>
      </c>
      <c r="J607" s="18">
        <v>50</v>
      </c>
    </row>
    <row r="608" spans="1:10" x14ac:dyDescent="0.25">
      <c r="A608">
        <v>64964</v>
      </c>
      <c r="B608" t="s">
        <v>705</v>
      </c>
      <c r="C608" t="s">
        <v>92</v>
      </c>
      <c r="D608" s="12">
        <v>2065.2600000000002</v>
      </c>
      <c r="E608" s="12">
        <v>21320.74</v>
      </c>
      <c r="F608" s="46">
        <v>0.90313379999999999</v>
      </c>
      <c r="G608" s="12">
        <v>2683.48</v>
      </c>
      <c r="H608" s="12">
        <v>14581.22</v>
      </c>
      <c r="I608" s="12">
        <v>0</v>
      </c>
      <c r="J608" s="18">
        <v>0</v>
      </c>
    </row>
    <row r="609" spans="1:10" x14ac:dyDescent="0.25">
      <c r="A609">
        <v>65680</v>
      </c>
      <c r="B609" t="s">
        <v>706</v>
      </c>
      <c r="C609" t="s">
        <v>110</v>
      </c>
      <c r="D609" s="12">
        <v>4234.5</v>
      </c>
      <c r="E609" s="12">
        <v>8234.1200000000008</v>
      </c>
      <c r="F609" s="46">
        <v>0.48573739999999999</v>
      </c>
      <c r="G609" s="12">
        <v>6255.45</v>
      </c>
      <c r="H609" s="12">
        <v>11272.07</v>
      </c>
      <c r="I609" s="12">
        <v>19471.490000000002</v>
      </c>
      <c r="J609" s="18">
        <v>3</v>
      </c>
    </row>
    <row r="610" spans="1:10" x14ac:dyDescent="0.25">
      <c r="A610">
        <v>69682</v>
      </c>
      <c r="B610" t="s">
        <v>707</v>
      </c>
      <c r="C610" t="s">
        <v>78</v>
      </c>
      <c r="D610" s="12">
        <v>6073.48</v>
      </c>
      <c r="E610" s="12">
        <v>8522.08</v>
      </c>
      <c r="F610" s="46">
        <v>0.28732419999999997</v>
      </c>
      <c r="G610" s="12">
        <v>8483.32</v>
      </c>
      <c r="H610" s="12">
        <v>14169.26</v>
      </c>
      <c r="I610" s="12">
        <v>0</v>
      </c>
      <c r="J610" s="18">
        <v>3</v>
      </c>
    </row>
    <row r="611" spans="1:10" x14ac:dyDescent="0.25">
      <c r="A611">
        <v>91397</v>
      </c>
      <c r="B611" t="s">
        <v>708</v>
      </c>
      <c r="C611" t="s">
        <v>92</v>
      </c>
      <c r="D611" s="12">
        <v>4521.6099999999997</v>
      </c>
      <c r="E611" s="12">
        <v>9127</v>
      </c>
      <c r="F611" s="46">
        <v>0.50458970000000003</v>
      </c>
      <c r="G611" s="12">
        <v>8376.58</v>
      </c>
      <c r="H611" s="12">
        <v>13794.91</v>
      </c>
      <c r="I611" s="12">
        <v>2588.6</v>
      </c>
      <c r="J611" s="18">
        <v>1</v>
      </c>
    </row>
    <row r="612" spans="1:10" x14ac:dyDescent="0.25">
      <c r="A612">
        <v>139303</v>
      </c>
      <c r="B612" t="s">
        <v>709</v>
      </c>
      <c r="C612" t="s">
        <v>104</v>
      </c>
      <c r="D612" s="12">
        <v>3903.19</v>
      </c>
      <c r="E612" s="12">
        <v>8102.01</v>
      </c>
      <c r="F612" s="46">
        <v>0.51824420000000004</v>
      </c>
      <c r="G612" s="12">
        <v>5883.47</v>
      </c>
      <c r="H612" s="12">
        <v>8982.24</v>
      </c>
      <c r="I612" s="12">
        <v>60783.83</v>
      </c>
      <c r="J612" s="18">
        <v>21</v>
      </c>
    </row>
    <row r="613" spans="1:10" x14ac:dyDescent="0.25">
      <c r="D613" s="9"/>
      <c r="E613" s="9"/>
      <c r="F613" s="9"/>
      <c r="G613" s="12"/>
      <c r="H613" s="12"/>
    </row>
  </sheetData>
  <sheetProtection algorithmName="SHA-512" hashValue="NjA41SX4xZKovEyLp9smgNIYNj6rFgP6ar/cre1a8bgN2/Vxa9IiajyOF1asrZJBPIgIS+TZ6rgXckT7CLYg3w==" saltValue="kHnLGt9KCiXqpUdPPLRDjw==" spinCount="100000" sheet="1" autoFilter="0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31DCD-1578-447A-999A-D914F4DD1CC5}">
  <sheetPr>
    <tabColor theme="0" tint="-0.499984740745262"/>
  </sheetPr>
  <dimension ref="A1:L1037"/>
  <sheetViews>
    <sheetView workbookViewId="0">
      <selection activeCell="E658" sqref="E658"/>
    </sheetView>
  </sheetViews>
  <sheetFormatPr defaultRowHeight="15" x14ac:dyDescent="0.25"/>
  <cols>
    <col min="1" max="1" width="18" customWidth="1"/>
    <col min="2" max="2" width="16.85546875" customWidth="1"/>
    <col min="3" max="3" width="18.140625" customWidth="1"/>
    <col min="4" max="4" width="12.85546875" customWidth="1"/>
    <col min="5" max="5" width="11.28515625" customWidth="1"/>
    <col min="6" max="6" width="10.42578125" customWidth="1"/>
    <col min="7" max="7" width="16.5703125" customWidth="1"/>
    <col min="8" max="8" width="14.140625" customWidth="1"/>
    <col min="9" max="9" width="15" customWidth="1"/>
    <col min="10" max="10" width="15.5703125" customWidth="1"/>
    <col min="12" max="12" width="21.42578125" customWidth="1"/>
  </cols>
  <sheetData>
    <row r="1" spans="1:12" x14ac:dyDescent="0.25">
      <c r="A1" t="s">
        <v>896</v>
      </c>
      <c r="B1" t="s">
        <v>897</v>
      </c>
      <c r="C1" t="s">
        <v>898</v>
      </c>
      <c r="D1" t="s">
        <v>899</v>
      </c>
      <c r="E1" t="s">
        <v>900</v>
      </c>
      <c r="F1" t="s">
        <v>901</v>
      </c>
      <c r="G1" t="s">
        <v>902</v>
      </c>
      <c r="H1" t="s">
        <v>903</v>
      </c>
      <c r="I1" t="s">
        <v>904</v>
      </c>
      <c r="J1" t="s">
        <v>905</v>
      </c>
      <c r="K1" t="s">
        <v>906</v>
      </c>
      <c r="L1" t="s">
        <v>895</v>
      </c>
    </row>
    <row r="2" spans="1:12" x14ac:dyDescent="0.25">
      <c r="A2">
        <v>131</v>
      </c>
      <c r="B2">
        <v>88.421448999999996</v>
      </c>
      <c r="C2">
        <v>120782.16</v>
      </c>
      <c r="D2">
        <v>1112439.1499999999</v>
      </c>
      <c r="E2">
        <v>105857.62</v>
      </c>
      <c r="F2">
        <v>0</v>
      </c>
      <c r="G2">
        <v>1185007.55</v>
      </c>
      <c r="H2">
        <v>503050.54</v>
      </c>
      <c r="I2">
        <v>5199.78</v>
      </c>
      <c r="J2">
        <v>357365.26</v>
      </c>
      <c r="K2">
        <v>361.11578200000002</v>
      </c>
      <c r="L2">
        <f>IFERROR(SUM(Table5[[#This Row],[reg_salben]:[pupil_gf_total]])/Table5[[#This Row],[adm1]],0)+IFERROR(Table5[[#This Row],[disability_salben]]/Table5[[#This Row],[disadm_nospch]], 0)</f>
        <v>10418.259071067003</v>
      </c>
    </row>
    <row r="3" spans="1:12" x14ac:dyDescent="0.25">
      <c r="A3">
        <v>222</v>
      </c>
      <c r="B3">
        <v>79.006563</v>
      </c>
      <c r="C3">
        <v>0</v>
      </c>
      <c r="D3">
        <v>0</v>
      </c>
      <c r="E3">
        <v>35334.400000000001</v>
      </c>
      <c r="F3">
        <v>0</v>
      </c>
      <c r="G3">
        <v>1375077.88</v>
      </c>
      <c r="H3">
        <v>429545.16</v>
      </c>
      <c r="I3">
        <v>26870.53</v>
      </c>
      <c r="J3">
        <v>5518.59</v>
      </c>
      <c r="K3">
        <v>321.52599400000003</v>
      </c>
      <c r="L3">
        <f>IFERROR(SUM(Table5[[#This Row],[reg_salben]:[pupil_gf_total]])/Table5[[#This Row],[adm1]],0)+IFERROR(Table5[[#This Row],[disability_salben]]/Table5[[#This Row],[disadm_nospch]], 0)</f>
        <v>5823.3131844388281</v>
      </c>
    </row>
    <row r="4" spans="1:12" x14ac:dyDescent="0.25">
      <c r="A4">
        <v>236</v>
      </c>
      <c r="B4">
        <v>674.01686500000005</v>
      </c>
      <c r="C4">
        <v>0</v>
      </c>
      <c r="D4">
        <v>206300</v>
      </c>
      <c r="E4">
        <v>8063235.8700000001</v>
      </c>
      <c r="F4">
        <v>0</v>
      </c>
      <c r="G4">
        <v>13002639.18</v>
      </c>
      <c r="H4">
        <v>214069.61</v>
      </c>
      <c r="I4">
        <v>0</v>
      </c>
      <c r="J4">
        <v>3728144.5</v>
      </c>
      <c r="K4">
        <v>4881.6355089999997</v>
      </c>
      <c r="L4">
        <f>IFERROR(SUM(Table5[[#This Row],[reg_salben]:[pupil_gf_total]])/Table5[[#This Row],[adm1]],0)+IFERROR(Table5[[#This Row],[disability_salben]]/Table5[[#This Row],[disadm_nospch]], 0)</f>
        <v>5165.1519482586591</v>
      </c>
    </row>
    <row r="5" spans="1:12" x14ac:dyDescent="0.25">
      <c r="A5">
        <v>241</v>
      </c>
      <c r="B5">
        <v>121.441748</v>
      </c>
      <c r="C5">
        <v>411309.64</v>
      </c>
      <c r="D5">
        <v>847055.89</v>
      </c>
      <c r="E5">
        <v>58623.35</v>
      </c>
      <c r="F5">
        <v>25650</v>
      </c>
      <c r="G5">
        <v>2024945.01</v>
      </c>
      <c r="H5">
        <v>350781.58</v>
      </c>
      <c r="I5">
        <v>5253</v>
      </c>
      <c r="J5">
        <v>287695.92</v>
      </c>
      <c r="K5">
        <v>697.38152300000002</v>
      </c>
      <c r="L5">
        <f>IFERROR(SUM(Table5[[#This Row],[reg_salben]:[pupil_gf_total]])/Table5[[#This Row],[adm1]],0)+IFERROR(Table5[[#This Row],[disability_salben]]/Table5[[#This Row],[disadm_nospch]], 0)</f>
        <v>8549.0623145064437</v>
      </c>
    </row>
    <row r="6" spans="1:12" x14ac:dyDescent="0.25">
      <c r="A6">
        <v>282</v>
      </c>
      <c r="B6">
        <v>74.597172999999998</v>
      </c>
      <c r="C6">
        <v>441163.65</v>
      </c>
      <c r="D6">
        <v>801399.68</v>
      </c>
      <c r="E6">
        <v>186675.6</v>
      </c>
      <c r="F6">
        <v>0</v>
      </c>
      <c r="G6">
        <v>1358133.25</v>
      </c>
      <c r="H6">
        <v>164298.96</v>
      </c>
      <c r="I6">
        <v>90355.99</v>
      </c>
      <c r="J6">
        <v>814273.69</v>
      </c>
      <c r="K6">
        <v>400.10017699999997</v>
      </c>
      <c r="L6">
        <f>IFERROR(SUM(Table5[[#This Row],[reg_salben]:[pupil_gf_total]])/Table5[[#This Row],[adm1]],0)+IFERROR(Table5[[#This Row],[disability_salben]]/Table5[[#This Row],[disadm_nospch]], 0)</f>
        <v>14449.651183109281</v>
      </c>
    </row>
    <row r="7" spans="1:12" x14ac:dyDescent="0.25">
      <c r="A7">
        <v>288</v>
      </c>
      <c r="B7">
        <v>13.118166</v>
      </c>
      <c r="C7">
        <v>0</v>
      </c>
      <c r="D7">
        <v>0</v>
      </c>
      <c r="E7">
        <v>38613.53</v>
      </c>
      <c r="F7">
        <v>0</v>
      </c>
      <c r="G7">
        <v>427614.9</v>
      </c>
      <c r="H7">
        <v>41261.1</v>
      </c>
      <c r="I7">
        <v>2081.81</v>
      </c>
      <c r="J7">
        <v>14819.81</v>
      </c>
      <c r="K7">
        <v>79.543614000000005</v>
      </c>
      <c r="L7">
        <f>IFERROR(SUM(Table5[[#This Row],[reg_salben]:[pupil_gf_total]])/Table5[[#This Row],[adm1]],0)+IFERROR(Table5[[#This Row],[disability_salben]]/Table5[[#This Row],[disadm_nospch]], 0)</f>
        <v>6592.49842482641</v>
      </c>
    </row>
    <row r="8" spans="1:12" x14ac:dyDescent="0.25">
      <c r="A8">
        <v>296</v>
      </c>
      <c r="B8">
        <v>10.179855999999999</v>
      </c>
      <c r="C8">
        <v>63336.6</v>
      </c>
      <c r="D8">
        <v>141994.35999999999</v>
      </c>
      <c r="E8">
        <v>7287.1</v>
      </c>
      <c r="F8">
        <v>0</v>
      </c>
      <c r="G8">
        <v>333066.81</v>
      </c>
      <c r="H8">
        <v>61306.07</v>
      </c>
      <c r="I8">
        <v>1124.4000000000001</v>
      </c>
      <c r="J8">
        <v>65687.77</v>
      </c>
      <c r="K8">
        <v>25.589926999999999</v>
      </c>
      <c r="L8">
        <f>IFERROR(SUM(Table5[[#This Row],[reg_salben]:[pupil_gf_total]])/Table5[[#This Row],[adm1]],0)+IFERROR(Table5[[#This Row],[disability_salben]]/Table5[[#This Row],[disadm_nospch]], 0)</f>
        <v>30077.492669578984</v>
      </c>
    </row>
    <row r="9" spans="1:12" x14ac:dyDescent="0.25">
      <c r="A9">
        <v>297</v>
      </c>
      <c r="B9">
        <v>58.676259999999999</v>
      </c>
      <c r="C9">
        <v>193217.8</v>
      </c>
      <c r="D9">
        <v>310069.28999999998</v>
      </c>
      <c r="E9">
        <v>19340.13</v>
      </c>
      <c r="F9">
        <v>0</v>
      </c>
      <c r="G9">
        <v>483378.35</v>
      </c>
      <c r="H9">
        <v>152688.32000000001</v>
      </c>
      <c r="I9">
        <v>7680.76</v>
      </c>
      <c r="J9">
        <v>190279.26</v>
      </c>
      <c r="K9">
        <v>67.266188</v>
      </c>
      <c r="L9">
        <f>IFERROR(SUM(Table5[[#This Row],[reg_salben]:[pupil_gf_total]])/Table5[[#This Row],[adm1]],0)+IFERROR(Table5[[#This Row],[disability_salben]]/Table5[[#This Row],[disadm_nospch]], 0)</f>
        <v>20588.948574561236</v>
      </c>
    </row>
    <row r="10" spans="1:12" x14ac:dyDescent="0.25">
      <c r="A10">
        <v>298</v>
      </c>
      <c r="B10">
        <v>48.201329999999999</v>
      </c>
      <c r="C10">
        <v>243145.97</v>
      </c>
      <c r="D10">
        <v>377607.31</v>
      </c>
      <c r="E10">
        <v>13075.97</v>
      </c>
      <c r="F10">
        <v>0</v>
      </c>
      <c r="G10">
        <v>448381.23</v>
      </c>
      <c r="H10">
        <v>223051.99</v>
      </c>
      <c r="I10">
        <v>-2889.57</v>
      </c>
      <c r="J10">
        <v>20884.28</v>
      </c>
      <c r="K10">
        <v>54.799970000000002</v>
      </c>
      <c r="L10">
        <f>IFERROR(SUM(Table5[[#This Row],[reg_salben]:[pupil_gf_total]])/Table5[[#This Row],[adm1]],0)+IFERROR(Table5[[#This Row],[disability_salben]]/Table5[[#This Row],[disadm_nospch]], 0)</f>
        <v>24754.452374515087</v>
      </c>
    </row>
    <row r="11" spans="1:12" x14ac:dyDescent="0.25">
      <c r="A11">
        <v>300</v>
      </c>
      <c r="B11">
        <v>41.477420000000002</v>
      </c>
      <c r="C11">
        <v>196723</v>
      </c>
      <c r="D11">
        <v>271702.21999999997</v>
      </c>
      <c r="E11">
        <v>18815.740000000002</v>
      </c>
      <c r="F11">
        <v>0</v>
      </c>
      <c r="G11">
        <v>342966.7</v>
      </c>
      <c r="H11">
        <v>177033.75</v>
      </c>
      <c r="I11">
        <v>13253.52</v>
      </c>
      <c r="J11">
        <v>23126.41</v>
      </c>
      <c r="K11">
        <v>65.677268999999995</v>
      </c>
      <c r="L11">
        <f>IFERROR(SUM(Table5[[#This Row],[reg_salben]:[pupil_gf_total]])/Table5[[#This Row],[adm1]],0)+IFERROR(Table5[[#This Row],[disability_salben]]/Table5[[#This Row],[disadm_nospch]], 0)</f>
        <v>17637.740918516978</v>
      </c>
    </row>
    <row r="12" spans="1:12" x14ac:dyDescent="0.25">
      <c r="A12">
        <v>301</v>
      </c>
      <c r="B12">
        <v>65.000579999999999</v>
      </c>
      <c r="C12">
        <v>196787.94</v>
      </c>
      <c r="D12">
        <v>594305.82999999996</v>
      </c>
      <c r="E12">
        <v>29220.27</v>
      </c>
      <c r="F12">
        <v>0</v>
      </c>
      <c r="G12">
        <v>858387.17</v>
      </c>
      <c r="H12">
        <v>443823.52</v>
      </c>
      <c r="I12">
        <v>5751.37</v>
      </c>
      <c r="J12">
        <v>87316.7</v>
      </c>
      <c r="K12">
        <v>113.038751</v>
      </c>
      <c r="L12">
        <f>IFERROR(SUM(Table5[[#This Row],[reg_salben]:[pupil_gf_total]])/Table5[[#This Row],[adm1]],0)+IFERROR(Table5[[#This Row],[disability_salben]]/Table5[[#This Row],[disadm_nospch]], 0)</f>
        <v>20886.884977700523</v>
      </c>
    </row>
    <row r="13" spans="1:12" x14ac:dyDescent="0.25">
      <c r="A13">
        <v>302</v>
      </c>
      <c r="B13">
        <v>63.958039999999997</v>
      </c>
      <c r="C13">
        <v>312580.99</v>
      </c>
      <c r="D13">
        <v>475737.24</v>
      </c>
      <c r="E13">
        <v>33797.230000000003</v>
      </c>
      <c r="F13">
        <v>0</v>
      </c>
      <c r="G13">
        <v>712413.06</v>
      </c>
      <c r="H13">
        <v>289300.67</v>
      </c>
      <c r="I13">
        <v>72974.37</v>
      </c>
      <c r="J13">
        <v>70584.41</v>
      </c>
      <c r="K13">
        <v>101.202792</v>
      </c>
      <c r="L13">
        <f>IFERROR(SUM(Table5[[#This Row],[reg_salben]:[pupil_gf_total]])/Table5[[#This Row],[adm1]],0)+IFERROR(Table5[[#This Row],[disability_salben]]/Table5[[#This Row],[disadm_nospch]], 0)</f>
        <v>21238.678704016744</v>
      </c>
    </row>
    <row r="14" spans="1:12" x14ac:dyDescent="0.25">
      <c r="A14">
        <v>303</v>
      </c>
      <c r="B14">
        <v>83.642225999999994</v>
      </c>
      <c r="C14">
        <v>387760.26</v>
      </c>
      <c r="D14">
        <v>392851.73</v>
      </c>
      <c r="E14">
        <v>27506.12</v>
      </c>
      <c r="F14">
        <v>0</v>
      </c>
      <c r="G14">
        <v>638568</v>
      </c>
      <c r="H14">
        <v>327643.09000000003</v>
      </c>
      <c r="I14">
        <v>13039.47</v>
      </c>
      <c r="J14">
        <v>73582.649999999994</v>
      </c>
      <c r="K14">
        <v>93.532077000000001</v>
      </c>
      <c r="L14">
        <f>IFERROR(SUM(Table5[[#This Row],[reg_salben]:[pupil_gf_total]])/Table5[[#This Row],[adm1]],0)+IFERROR(Table5[[#This Row],[disability_salben]]/Table5[[#This Row],[disadm_nospch]], 0)</f>
        <v>20386.589578712865</v>
      </c>
    </row>
    <row r="15" spans="1:12" x14ac:dyDescent="0.25">
      <c r="A15">
        <v>305</v>
      </c>
      <c r="B15">
        <v>68.439188000000001</v>
      </c>
      <c r="C15">
        <v>214114.74</v>
      </c>
      <c r="D15">
        <v>367261.46</v>
      </c>
      <c r="E15">
        <v>28410.880000000001</v>
      </c>
      <c r="F15">
        <v>0</v>
      </c>
      <c r="G15">
        <v>625435.93000000005</v>
      </c>
      <c r="H15">
        <v>169843.9</v>
      </c>
      <c r="I15">
        <v>34493.949999999997</v>
      </c>
      <c r="J15">
        <v>112131.32</v>
      </c>
      <c r="K15">
        <v>105.58108</v>
      </c>
      <c r="L15">
        <f>IFERROR(SUM(Table5[[#This Row],[reg_salben]:[pupil_gf_total]])/Table5[[#This Row],[adm1]],0)+IFERROR(Table5[[#This Row],[disability_salben]]/Table5[[#This Row],[disadm_nospch]], 0)</f>
        <v>15797.262883685107</v>
      </c>
    </row>
    <row r="16" spans="1:12" x14ac:dyDescent="0.25">
      <c r="A16">
        <v>306</v>
      </c>
      <c r="B16">
        <v>44.316901999999999</v>
      </c>
      <c r="C16">
        <v>157304.91</v>
      </c>
      <c r="D16">
        <v>544771.76</v>
      </c>
      <c r="E16">
        <v>12669.49</v>
      </c>
      <c r="F16">
        <v>0</v>
      </c>
      <c r="G16">
        <v>621224.51</v>
      </c>
      <c r="H16">
        <v>178697.98</v>
      </c>
      <c r="I16">
        <v>10156.370000000001</v>
      </c>
      <c r="J16">
        <v>91775.09</v>
      </c>
      <c r="K16">
        <v>80.197181</v>
      </c>
      <c r="L16">
        <f>IFERROR(SUM(Table5[[#This Row],[reg_salben]:[pupil_gf_total]])/Table5[[#This Row],[adm1]],0)+IFERROR(Table5[[#This Row],[disability_salben]]/Table5[[#This Row],[disadm_nospch]], 0)</f>
        <v>21745.886969388492</v>
      </c>
    </row>
    <row r="17" spans="1:12" x14ac:dyDescent="0.25">
      <c r="A17">
        <v>311</v>
      </c>
      <c r="B17">
        <v>25.513497999999998</v>
      </c>
      <c r="C17">
        <v>0</v>
      </c>
      <c r="D17">
        <v>0</v>
      </c>
      <c r="E17">
        <v>34529.89</v>
      </c>
      <c r="F17">
        <v>97600</v>
      </c>
      <c r="G17">
        <v>544529.52</v>
      </c>
      <c r="H17">
        <v>90145.55</v>
      </c>
      <c r="I17">
        <v>678.35</v>
      </c>
      <c r="J17">
        <v>62315.519999999997</v>
      </c>
      <c r="K17">
        <v>118.22388599999999</v>
      </c>
      <c r="L17">
        <f>IFERROR(SUM(Table5[[#This Row],[reg_salben]:[pupil_gf_total]])/Table5[[#This Row],[adm1]],0)+IFERROR(Table5[[#This Row],[disability_salben]]/Table5[[#This Row],[disadm_nospch]], 0)</f>
        <v>7018.8762869797747</v>
      </c>
    </row>
    <row r="18" spans="1:12" x14ac:dyDescent="0.25">
      <c r="A18">
        <v>316</v>
      </c>
      <c r="B18">
        <v>0</v>
      </c>
      <c r="C18">
        <v>0</v>
      </c>
      <c r="D18">
        <v>0</v>
      </c>
      <c r="E18">
        <v>20184.78</v>
      </c>
      <c r="F18">
        <v>27902.66</v>
      </c>
      <c r="G18">
        <v>602942.65</v>
      </c>
      <c r="H18">
        <v>284460.62</v>
      </c>
      <c r="I18">
        <v>6797.3</v>
      </c>
      <c r="J18">
        <v>4539.8</v>
      </c>
      <c r="K18">
        <v>142.21250000000001</v>
      </c>
      <c r="L18">
        <f>IFERROR(SUM(Table5[[#This Row],[reg_salben]:[pupil_gf_total]])/Table5[[#This Row],[adm1]],0)+IFERROR(Table5[[#This Row],[disability_salben]]/Table5[[#This Row],[disadm_nospch]], 0)</f>
        <v>6657.8381647182923</v>
      </c>
    </row>
    <row r="19" spans="1:12" x14ac:dyDescent="0.25">
      <c r="A19">
        <v>318</v>
      </c>
      <c r="B19">
        <v>14.697531</v>
      </c>
      <c r="C19">
        <v>0</v>
      </c>
      <c r="D19">
        <v>0</v>
      </c>
      <c r="E19">
        <v>116770.49</v>
      </c>
      <c r="F19">
        <v>0</v>
      </c>
      <c r="G19">
        <v>2003154.83</v>
      </c>
      <c r="H19">
        <v>1026206.05</v>
      </c>
      <c r="I19">
        <v>0</v>
      </c>
      <c r="J19">
        <v>205680.16</v>
      </c>
      <c r="K19">
        <v>379.91975300000001</v>
      </c>
      <c r="L19">
        <f>IFERROR(SUM(Table5[[#This Row],[reg_salben]:[pupil_gf_total]])/Table5[[#This Row],[adm1]],0)+IFERROR(Table5[[#This Row],[disability_salben]]/Table5[[#This Row],[disadm_nospch]], 0)</f>
        <v>8822.4197439926211</v>
      </c>
    </row>
    <row r="20" spans="1:12" x14ac:dyDescent="0.25">
      <c r="A20">
        <v>319</v>
      </c>
      <c r="B20">
        <v>0</v>
      </c>
      <c r="C20">
        <v>0</v>
      </c>
      <c r="D20">
        <v>0</v>
      </c>
      <c r="E20">
        <v>21884.53</v>
      </c>
      <c r="F20">
        <v>0</v>
      </c>
      <c r="G20">
        <v>683579.15</v>
      </c>
      <c r="H20">
        <v>200438.38</v>
      </c>
      <c r="I20">
        <v>9360.0499999999993</v>
      </c>
      <c r="J20">
        <v>1853.3</v>
      </c>
      <c r="K20">
        <v>196.044027</v>
      </c>
      <c r="L20">
        <f>IFERROR(SUM(Table5[[#This Row],[reg_salben]:[pupil_gf_total]])/Table5[[#This Row],[adm1]],0)+IFERROR(Table5[[#This Row],[disability_salben]]/Table5[[#This Row],[disadm_nospch]], 0)</f>
        <v>4678.1094228389838</v>
      </c>
    </row>
    <row r="21" spans="1:12" x14ac:dyDescent="0.25">
      <c r="A21">
        <v>320</v>
      </c>
      <c r="B21">
        <v>0</v>
      </c>
      <c r="C21">
        <v>0</v>
      </c>
      <c r="D21">
        <v>0</v>
      </c>
      <c r="E21">
        <v>32352.959999999999</v>
      </c>
      <c r="F21">
        <v>0</v>
      </c>
      <c r="G21">
        <v>383308.21</v>
      </c>
      <c r="H21">
        <v>163736.4</v>
      </c>
      <c r="I21">
        <v>18609.02</v>
      </c>
      <c r="J21">
        <v>1306</v>
      </c>
      <c r="K21">
        <v>101.6</v>
      </c>
      <c r="L21">
        <f>IFERROR(SUM(Table5[[#This Row],[reg_salben]:[pupil_gf_total]])/Table5[[#This Row],[adm1]],0)+IFERROR(Table5[[#This Row],[disability_salben]]/Table5[[#This Row],[disadm_nospch]], 0)</f>
        <v>5898.7459645669305</v>
      </c>
    </row>
    <row r="22" spans="1:12" x14ac:dyDescent="0.25">
      <c r="A22">
        <v>321</v>
      </c>
      <c r="B22">
        <v>0</v>
      </c>
      <c r="C22">
        <v>0</v>
      </c>
      <c r="D22">
        <v>0</v>
      </c>
      <c r="E22">
        <v>71331.09</v>
      </c>
      <c r="F22">
        <v>0</v>
      </c>
      <c r="G22">
        <v>754393.91</v>
      </c>
      <c r="H22">
        <v>405083.96</v>
      </c>
      <c r="I22">
        <v>50749.21</v>
      </c>
      <c r="J22">
        <v>2451.14</v>
      </c>
      <c r="K22">
        <v>236.86250000000001</v>
      </c>
      <c r="L22">
        <f>IFERROR(SUM(Table5[[#This Row],[reg_salben]:[pupil_gf_total]])/Table5[[#This Row],[adm1]],0)+IFERROR(Table5[[#This Row],[disability_salben]]/Table5[[#This Row],[disadm_nospch]], 0)</f>
        <v>5420.9058419969379</v>
      </c>
    </row>
    <row r="23" spans="1:12" x14ac:dyDescent="0.25">
      <c r="A23">
        <v>338</v>
      </c>
      <c r="B23">
        <v>56.418287999999997</v>
      </c>
      <c r="C23">
        <v>172184.7</v>
      </c>
      <c r="D23">
        <v>3969068.28</v>
      </c>
      <c r="E23">
        <v>118933.18</v>
      </c>
      <c r="F23">
        <v>273157.09000000003</v>
      </c>
      <c r="G23">
        <v>1767917.42</v>
      </c>
      <c r="H23">
        <v>1549281.72</v>
      </c>
      <c r="I23">
        <v>173411.1</v>
      </c>
      <c r="J23">
        <v>309658.61</v>
      </c>
      <c r="K23">
        <v>514.94358699999998</v>
      </c>
      <c r="L23">
        <f>IFERROR(SUM(Table5[[#This Row],[reg_salben]:[pupil_gf_total]])/Table5[[#This Row],[adm1]],0)+IFERROR(Table5[[#This Row],[disability_salben]]/Table5[[#This Row],[disadm_nospch]], 0)</f>
        <v>18901.098567473593</v>
      </c>
    </row>
    <row r="24" spans="1:12" x14ac:dyDescent="0.25">
      <c r="A24">
        <v>402</v>
      </c>
      <c r="B24">
        <v>34.024244000000003</v>
      </c>
      <c r="C24">
        <v>0</v>
      </c>
      <c r="D24">
        <v>0</v>
      </c>
      <c r="E24">
        <v>9044.73</v>
      </c>
      <c r="F24">
        <v>0</v>
      </c>
      <c r="G24">
        <v>492886.3</v>
      </c>
      <c r="H24">
        <v>632.91</v>
      </c>
      <c r="I24">
        <v>151942.04</v>
      </c>
      <c r="J24">
        <v>7075.64</v>
      </c>
      <c r="K24">
        <v>167.32540399999999</v>
      </c>
      <c r="L24">
        <f>IFERROR(SUM(Table5[[#This Row],[reg_salben]:[pupil_gf_total]])/Table5[[#This Row],[adm1]],0)+IFERROR(Table5[[#This Row],[disability_salben]]/Table5[[#This Row],[disadm_nospch]], 0)</f>
        <v>3953.8623794388091</v>
      </c>
    </row>
    <row r="25" spans="1:12" x14ac:dyDescent="0.25">
      <c r="A25">
        <v>417</v>
      </c>
      <c r="B25">
        <v>108.23048799999999</v>
      </c>
      <c r="C25">
        <v>582443.85</v>
      </c>
      <c r="D25">
        <v>1455326.36</v>
      </c>
      <c r="E25">
        <v>79463.990000000005</v>
      </c>
      <c r="F25">
        <v>0</v>
      </c>
      <c r="G25">
        <v>1038281.07</v>
      </c>
      <c r="H25">
        <v>107357.84</v>
      </c>
      <c r="I25">
        <v>280531.27</v>
      </c>
      <c r="J25">
        <v>656540.89</v>
      </c>
      <c r="K25">
        <v>514.55897100000004</v>
      </c>
      <c r="L25">
        <f>IFERROR(SUM(Table5[[#This Row],[reg_salben]:[pupil_gf_total]])/Table5[[#This Row],[adm1]],0)+IFERROR(Table5[[#This Row],[disability_salben]]/Table5[[#This Row],[disadm_nospch]], 0)</f>
        <v>12411.808778301416</v>
      </c>
    </row>
    <row r="26" spans="1:12" x14ac:dyDescent="0.25">
      <c r="A26">
        <v>442</v>
      </c>
      <c r="B26">
        <v>134.91841099999999</v>
      </c>
      <c r="C26">
        <v>969131.36</v>
      </c>
      <c r="D26">
        <v>3530821.53</v>
      </c>
      <c r="E26">
        <v>110501.58</v>
      </c>
      <c r="F26">
        <v>54137.51</v>
      </c>
      <c r="G26">
        <v>1537222.12</v>
      </c>
      <c r="H26">
        <v>1697649.48</v>
      </c>
      <c r="I26">
        <v>63314.94</v>
      </c>
      <c r="J26">
        <v>482499.3</v>
      </c>
      <c r="K26">
        <v>661.85308599999996</v>
      </c>
      <c r="L26">
        <f>IFERROR(SUM(Table5[[#This Row],[reg_salben]:[pupil_gf_total]])/Table5[[#This Row],[adm1]],0)+IFERROR(Table5[[#This Row],[disability_salben]]/Table5[[#This Row],[disadm_nospch]], 0)</f>
        <v>18478.871417645321</v>
      </c>
    </row>
    <row r="27" spans="1:12" x14ac:dyDescent="0.25">
      <c r="A27">
        <v>525</v>
      </c>
      <c r="B27">
        <v>0</v>
      </c>
      <c r="C27">
        <v>83362.490000000005</v>
      </c>
      <c r="D27">
        <v>342043.05</v>
      </c>
      <c r="E27">
        <v>25437.01</v>
      </c>
      <c r="F27">
        <v>4469.5</v>
      </c>
      <c r="G27">
        <v>596382.73</v>
      </c>
      <c r="H27">
        <v>138640.75</v>
      </c>
      <c r="I27">
        <v>27582</v>
      </c>
      <c r="J27">
        <v>157658.45000000001</v>
      </c>
      <c r="K27">
        <v>119.091848</v>
      </c>
      <c r="L27">
        <f>IFERROR(SUM(Table5[[#This Row],[reg_salben]:[pupil_gf_total]])/Table5[[#This Row],[adm1]],0)+IFERROR(Table5[[#This Row],[disability_salben]]/Table5[[#This Row],[disadm_nospch]], 0)</f>
        <v>10850.56208045407</v>
      </c>
    </row>
    <row r="28" spans="1:12" x14ac:dyDescent="0.25">
      <c r="A28">
        <v>527</v>
      </c>
      <c r="B28">
        <v>63.429409999999997</v>
      </c>
      <c r="C28">
        <v>52316.81</v>
      </c>
      <c r="D28">
        <v>199998.36</v>
      </c>
      <c r="E28">
        <v>8798.7199999999993</v>
      </c>
      <c r="F28">
        <v>0</v>
      </c>
      <c r="G28">
        <v>914554.7</v>
      </c>
      <c r="H28">
        <v>562972.74</v>
      </c>
      <c r="I28">
        <v>11090.29</v>
      </c>
      <c r="J28">
        <v>138104.04999999999</v>
      </c>
      <c r="K28">
        <v>298.38823600000001</v>
      </c>
      <c r="L28">
        <f>IFERROR(SUM(Table5[[#This Row],[reg_salben]:[pupil_gf_total]])/Table5[[#This Row],[adm1]],0)+IFERROR(Table5[[#This Row],[disability_salben]]/Table5[[#This Row],[disadm_nospch]], 0)</f>
        <v>6976.2487935800455</v>
      </c>
    </row>
    <row r="29" spans="1:12" x14ac:dyDescent="0.25">
      <c r="A29">
        <v>534</v>
      </c>
      <c r="B29">
        <v>0</v>
      </c>
      <c r="C29">
        <v>0</v>
      </c>
      <c r="D29">
        <v>0</v>
      </c>
      <c r="E29">
        <v>40677.82</v>
      </c>
      <c r="F29">
        <v>0</v>
      </c>
      <c r="G29">
        <v>479609.22</v>
      </c>
      <c r="H29">
        <v>252588.07</v>
      </c>
      <c r="I29">
        <v>2338.5300000000002</v>
      </c>
      <c r="J29">
        <v>1306</v>
      </c>
      <c r="K29">
        <v>104.97499999999999</v>
      </c>
      <c r="L29">
        <f>IFERROR(SUM(Table5[[#This Row],[reg_salben]:[pupil_gf_total]])/Table5[[#This Row],[adm1]],0)+IFERROR(Table5[[#This Row],[disability_salben]]/Table5[[#This Row],[disadm_nospch]], 0)</f>
        <v>7397.1863777089793</v>
      </c>
    </row>
    <row r="30" spans="1:12" x14ac:dyDescent="0.25">
      <c r="A30">
        <v>553</v>
      </c>
      <c r="B30">
        <v>45.588234999999997</v>
      </c>
      <c r="C30">
        <v>0</v>
      </c>
      <c r="D30">
        <v>0</v>
      </c>
      <c r="E30">
        <v>99449.7</v>
      </c>
      <c r="F30">
        <v>0</v>
      </c>
      <c r="G30">
        <v>1574430.18</v>
      </c>
      <c r="H30">
        <v>1255725.21</v>
      </c>
      <c r="I30">
        <v>1624.15</v>
      </c>
      <c r="J30">
        <v>8641.8799999999992</v>
      </c>
      <c r="K30">
        <v>618.96471599999995</v>
      </c>
      <c r="L30">
        <f>IFERROR(SUM(Table5[[#This Row],[reg_salben]:[pupil_gf_total]])/Table5[[#This Row],[adm1]],0)+IFERROR(Table5[[#This Row],[disability_salben]]/Table5[[#This Row],[disadm_nospch]], 0)</f>
        <v>4749.6586542099431</v>
      </c>
    </row>
    <row r="31" spans="1:12" x14ac:dyDescent="0.25">
      <c r="A31">
        <v>556</v>
      </c>
      <c r="B31">
        <v>39.589323</v>
      </c>
      <c r="C31">
        <v>41921.58</v>
      </c>
      <c r="D31">
        <v>125162.22</v>
      </c>
      <c r="E31">
        <v>-186906</v>
      </c>
      <c r="F31">
        <v>-11030.34</v>
      </c>
      <c r="G31">
        <v>1647610.81</v>
      </c>
      <c r="H31">
        <v>482319.46</v>
      </c>
      <c r="I31">
        <v>31296.53</v>
      </c>
      <c r="J31">
        <v>208971.62</v>
      </c>
      <c r="K31">
        <v>370.04378700000001</v>
      </c>
      <c r="L31">
        <f>IFERROR(SUM(Table5[[#This Row],[reg_salben]:[pupil_gf_total]])/Table5[[#This Row],[adm1]],0)+IFERROR(Table5[[#This Row],[disability_salben]]/Table5[[#This Row],[disadm_nospch]], 0)</f>
        <v>7267.4313909710072</v>
      </c>
    </row>
    <row r="32" spans="1:12" x14ac:dyDescent="0.25">
      <c r="A32">
        <v>557</v>
      </c>
      <c r="B32">
        <v>49.498739999999998</v>
      </c>
      <c r="C32">
        <v>0</v>
      </c>
      <c r="D32">
        <v>0</v>
      </c>
      <c r="E32">
        <v>44765.99</v>
      </c>
      <c r="F32">
        <v>0</v>
      </c>
      <c r="G32">
        <v>1695085.12</v>
      </c>
      <c r="H32">
        <v>972146.76</v>
      </c>
      <c r="I32">
        <v>4093.96</v>
      </c>
      <c r="J32">
        <v>51631.18</v>
      </c>
      <c r="K32">
        <v>456.44346400000001</v>
      </c>
      <c r="L32">
        <f>IFERROR(SUM(Table5[[#This Row],[reg_salben]:[pupil_gf_total]])/Table5[[#This Row],[adm1]],0)+IFERROR(Table5[[#This Row],[disability_salben]]/Table5[[#This Row],[disadm_nospch]], 0)</f>
        <v>6063.6710311181059</v>
      </c>
    </row>
    <row r="33" spans="1:12" x14ac:dyDescent="0.25">
      <c r="A33">
        <v>558</v>
      </c>
      <c r="B33">
        <v>0</v>
      </c>
      <c r="C33">
        <v>45621.36</v>
      </c>
      <c r="D33">
        <v>4094347.17</v>
      </c>
      <c r="E33">
        <v>49334.69</v>
      </c>
      <c r="F33">
        <v>0</v>
      </c>
      <c r="G33">
        <v>1049167.4099999999</v>
      </c>
      <c r="H33">
        <v>1307475.3999999999</v>
      </c>
      <c r="I33">
        <v>11574.17</v>
      </c>
      <c r="J33">
        <v>0</v>
      </c>
      <c r="K33">
        <v>800.096991</v>
      </c>
      <c r="L33">
        <f>IFERROR(SUM(Table5[[#This Row],[reg_salben]:[pupil_gf_total]])/Table5[[#This Row],[adm1]],0)+IFERROR(Table5[[#This Row],[disability_salben]]/Table5[[#This Row],[disadm_nospch]], 0)</f>
        <v>8138.8868015377902</v>
      </c>
    </row>
    <row r="34" spans="1:12" x14ac:dyDescent="0.25">
      <c r="A34">
        <v>575</v>
      </c>
      <c r="B34">
        <v>35.921213999999999</v>
      </c>
      <c r="C34">
        <v>0</v>
      </c>
      <c r="D34">
        <v>0</v>
      </c>
      <c r="E34">
        <v>43255.3</v>
      </c>
      <c r="F34">
        <v>0</v>
      </c>
      <c r="G34">
        <v>2075554.94</v>
      </c>
      <c r="H34">
        <v>631.62</v>
      </c>
      <c r="I34">
        <v>0</v>
      </c>
      <c r="J34">
        <v>0</v>
      </c>
      <c r="K34">
        <v>253.79394400000001</v>
      </c>
      <c r="L34">
        <f>IFERROR(SUM(Table5[[#This Row],[reg_salben]:[pupil_gf_total]])/Table5[[#This Row],[adm1]],0)+IFERROR(Table5[[#This Row],[disability_salben]]/Table5[[#This Row],[disadm_nospch]], 0)</f>
        <v>8351.0340183688531</v>
      </c>
    </row>
    <row r="35" spans="1:12" x14ac:dyDescent="0.25">
      <c r="A35">
        <v>598</v>
      </c>
      <c r="B35">
        <v>14.424156999999999</v>
      </c>
      <c r="C35">
        <v>-15574.82</v>
      </c>
      <c r="D35">
        <v>0</v>
      </c>
      <c r="E35">
        <v>2315.27</v>
      </c>
      <c r="F35">
        <v>6500.88</v>
      </c>
      <c r="G35">
        <v>166609.32</v>
      </c>
      <c r="H35">
        <v>32233.62</v>
      </c>
      <c r="I35">
        <v>0</v>
      </c>
      <c r="J35">
        <v>27426.77</v>
      </c>
      <c r="K35">
        <v>55.758423000000001</v>
      </c>
      <c r="L35">
        <f>IFERROR(SUM(Table5[[#This Row],[reg_salben]:[pupil_gf_total]])/Table5[[#This Row],[adm1]],0)+IFERROR(Table5[[#This Row],[disability_salben]]/Table5[[#This Row],[disadm_nospch]], 0)</f>
        <v>3136.3764011437429</v>
      </c>
    </row>
    <row r="36" spans="1:12" x14ac:dyDescent="0.25">
      <c r="A36">
        <v>608</v>
      </c>
      <c r="B36">
        <v>41.700454999999998</v>
      </c>
      <c r="C36">
        <v>239970.71</v>
      </c>
      <c r="D36">
        <v>153918.98000000001</v>
      </c>
      <c r="E36">
        <v>9712.26</v>
      </c>
      <c r="F36">
        <v>0</v>
      </c>
      <c r="G36">
        <v>509737.47</v>
      </c>
      <c r="H36">
        <v>269769.03999999998</v>
      </c>
      <c r="I36">
        <v>2888.42</v>
      </c>
      <c r="J36">
        <v>15120.29</v>
      </c>
      <c r="K36">
        <v>46.744250999999998</v>
      </c>
      <c r="L36">
        <f>IFERROR(SUM(Table5[[#This Row],[reg_salben]:[pupil_gf_total]])/Table5[[#This Row],[adm1]],0)+IFERROR(Table5[[#This Row],[disability_salben]]/Table5[[#This Row],[disadm_nospch]], 0)</f>
        <v>26316.441614870579</v>
      </c>
    </row>
    <row r="37" spans="1:12" x14ac:dyDescent="0.25">
      <c r="A37">
        <v>610</v>
      </c>
      <c r="B37">
        <v>24.201491999999998</v>
      </c>
      <c r="C37">
        <v>68756.89</v>
      </c>
      <c r="D37">
        <v>76384.02</v>
      </c>
      <c r="E37">
        <v>8164.38</v>
      </c>
      <c r="F37">
        <v>0</v>
      </c>
      <c r="G37">
        <v>298358.26</v>
      </c>
      <c r="H37">
        <v>65247.16</v>
      </c>
      <c r="I37">
        <v>8674.4</v>
      </c>
      <c r="J37">
        <v>37437.21</v>
      </c>
      <c r="K37">
        <v>0</v>
      </c>
      <c r="L37">
        <f>IFERROR(SUM(Table5[[#This Row],[reg_salben]:[pupil_gf_total]])/Table5[[#This Row],[adm1]],0)+IFERROR(Table5[[#This Row],[disability_salben]]/Table5[[#This Row],[disadm_nospch]], 0)</f>
        <v>2841.0186446356283</v>
      </c>
    </row>
    <row r="38" spans="1:12" x14ac:dyDescent="0.25">
      <c r="A38">
        <v>613</v>
      </c>
      <c r="B38">
        <v>29.252351000000001</v>
      </c>
      <c r="C38">
        <v>-191.09</v>
      </c>
      <c r="D38">
        <v>90868.69</v>
      </c>
      <c r="E38">
        <v>54002.38</v>
      </c>
      <c r="F38">
        <v>0</v>
      </c>
      <c r="G38">
        <v>349043.77</v>
      </c>
      <c r="H38">
        <v>577310.71</v>
      </c>
      <c r="I38">
        <v>4577.4399999999996</v>
      </c>
      <c r="J38">
        <v>30157.06</v>
      </c>
      <c r="K38">
        <v>222.78179</v>
      </c>
      <c r="L38">
        <f>IFERROR(SUM(Table5[[#This Row],[reg_salben]:[pupil_gf_total]])/Table5[[#This Row],[adm1]],0)+IFERROR(Table5[[#This Row],[disability_salben]]/Table5[[#This Row],[disadm_nospch]], 0)</f>
        <v>4957.7873283202825</v>
      </c>
    </row>
    <row r="39" spans="1:12" x14ac:dyDescent="0.25">
      <c r="A39">
        <v>614</v>
      </c>
      <c r="B39">
        <v>25.719424</v>
      </c>
      <c r="C39">
        <v>48039.72</v>
      </c>
      <c r="D39">
        <v>150788.51</v>
      </c>
      <c r="E39">
        <v>4403.26</v>
      </c>
      <c r="F39">
        <v>0</v>
      </c>
      <c r="G39">
        <v>324119.13</v>
      </c>
      <c r="H39">
        <v>62856.89</v>
      </c>
      <c r="I39">
        <v>44418.95</v>
      </c>
      <c r="J39">
        <v>40992.94</v>
      </c>
      <c r="K39">
        <v>33.836198000000003</v>
      </c>
      <c r="L39">
        <f>IFERROR(SUM(Table5[[#This Row],[reg_salben]:[pupil_gf_total]])/Table5[[#This Row],[adm1]],0)+IFERROR(Table5[[#This Row],[disability_salben]]/Table5[[#This Row],[disadm_nospch]], 0)</f>
        <v>20415.420778310272</v>
      </c>
    </row>
    <row r="40" spans="1:12" x14ac:dyDescent="0.25">
      <c r="A40">
        <v>616</v>
      </c>
      <c r="B40">
        <v>51.537933000000002</v>
      </c>
      <c r="C40">
        <v>208543.74</v>
      </c>
      <c r="D40">
        <v>341876.6</v>
      </c>
      <c r="E40">
        <v>27945.040000000001</v>
      </c>
      <c r="F40">
        <v>0</v>
      </c>
      <c r="G40">
        <v>543136.68999999994</v>
      </c>
      <c r="H40">
        <v>169843.9</v>
      </c>
      <c r="I40">
        <v>36869.949999999997</v>
      </c>
      <c r="J40">
        <v>64722.11</v>
      </c>
      <c r="K40">
        <v>72.468968000000004</v>
      </c>
      <c r="L40">
        <f>IFERROR(SUM(Table5[[#This Row],[reg_salben]:[pupil_gf_total]])/Table5[[#This Row],[adm1]],0)+IFERROR(Table5[[#This Row],[disability_salben]]/Table5[[#This Row],[disadm_nospch]], 0)</f>
        <v>20389.880992349365</v>
      </c>
    </row>
    <row r="41" spans="1:12" x14ac:dyDescent="0.25">
      <c r="A41">
        <v>621</v>
      </c>
      <c r="B41">
        <v>42.339435999999999</v>
      </c>
      <c r="C41">
        <v>118963.35</v>
      </c>
      <c r="D41">
        <v>316528.11</v>
      </c>
      <c r="E41">
        <v>15385.74</v>
      </c>
      <c r="F41">
        <v>0</v>
      </c>
      <c r="G41">
        <v>501816.01</v>
      </c>
      <c r="H41">
        <v>239520.24</v>
      </c>
      <c r="I41">
        <v>-20212.38</v>
      </c>
      <c r="J41">
        <v>76183.009999999995</v>
      </c>
      <c r="K41">
        <v>53.574044000000001</v>
      </c>
      <c r="L41">
        <f>IFERROR(SUM(Table5[[#This Row],[reg_salben]:[pupil_gf_total]])/Table5[[#This Row],[adm1]],0)+IFERROR(Table5[[#This Row],[disability_salben]]/Table5[[#This Row],[disadm_nospch]], 0)</f>
        <v>23887.510742882761</v>
      </c>
    </row>
    <row r="42" spans="1:12" x14ac:dyDescent="0.25">
      <c r="A42">
        <v>623</v>
      </c>
      <c r="B42">
        <v>71.188806999999997</v>
      </c>
      <c r="C42">
        <v>226132.69</v>
      </c>
      <c r="D42">
        <v>628047</v>
      </c>
      <c r="E42">
        <v>27650.53</v>
      </c>
      <c r="F42">
        <v>0</v>
      </c>
      <c r="G42">
        <v>432439.85</v>
      </c>
      <c r="H42">
        <v>237975.22</v>
      </c>
      <c r="I42">
        <v>3381.86</v>
      </c>
      <c r="J42">
        <v>181210.96</v>
      </c>
      <c r="K42">
        <v>120.496498</v>
      </c>
      <c r="L42">
        <f>IFERROR(SUM(Table5[[#This Row],[reg_salben]:[pupil_gf_total]])/Table5[[#This Row],[adm1]],0)+IFERROR(Table5[[#This Row],[disability_salben]]/Table5[[#This Row],[disadm_nospch]], 0)</f>
        <v>15713.859095008858</v>
      </c>
    </row>
    <row r="43" spans="1:12" x14ac:dyDescent="0.25">
      <c r="A43">
        <v>634</v>
      </c>
      <c r="B43">
        <v>51.788930999999998</v>
      </c>
      <c r="C43">
        <v>172450.53</v>
      </c>
      <c r="D43">
        <v>372970.26</v>
      </c>
      <c r="E43">
        <v>16292.72</v>
      </c>
      <c r="F43">
        <v>0</v>
      </c>
      <c r="G43">
        <v>449093.28</v>
      </c>
      <c r="H43">
        <v>251723.75</v>
      </c>
      <c r="I43">
        <v>61930.76</v>
      </c>
      <c r="J43">
        <v>51708.71</v>
      </c>
      <c r="K43">
        <v>70.253219999999999</v>
      </c>
      <c r="L43">
        <f>IFERROR(SUM(Table5[[#This Row],[reg_salben]:[pupil_gf_total]])/Table5[[#This Row],[adm1]],0)+IFERROR(Table5[[#This Row],[disability_salben]]/Table5[[#This Row],[disadm_nospch]], 0)</f>
        <v>20463.883870761631</v>
      </c>
    </row>
    <row r="44" spans="1:12" x14ac:dyDescent="0.25">
      <c r="A44">
        <v>640</v>
      </c>
      <c r="B44">
        <v>3.8427799999999999</v>
      </c>
      <c r="C44">
        <v>31868.74</v>
      </c>
      <c r="D44">
        <v>1059.9000000000001</v>
      </c>
      <c r="E44">
        <v>3148.49</v>
      </c>
      <c r="F44">
        <v>0</v>
      </c>
      <c r="G44">
        <v>155798.54</v>
      </c>
      <c r="H44">
        <v>0</v>
      </c>
      <c r="I44">
        <v>1295.94</v>
      </c>
      <c r="J44">
        <v>0</v>
      </c>
      <c r="K44">
        <v>32.797075</v>
      </c>
      <c r="L44">
        <f>IFERROR(SUM(Table5[[#This Row],[reg_salben]:[pupil_gf_total]])/Table5[[#This Row],[adm1]],0)+IFERROR(Table5[[#This Row],[disability_salben]]/Table5[[#This Row],[disadm_nospch]], 0)</f>
        <v>13211.356165793914</v>
      </c>
    </row>
    <row r="45" spans="1:12" x14ac:dyDescent="0.25">
      <c r="A45">
        <v>664</v>
      </c>
      <c r="B45">
        <v>27.686388000000001</v>
      </c>
      <c r="C45">
        <v>0</v>
      </c>
      <c r="D45">
        <v>1997.52</v>
      </c>
      <c r="E45">
        <v>97845</v>
      </c>
      <c r="F45">
        <v>0</v>
      </c>
      <c r="G45">
        <v>986300.88</v>
      </c>
      <c r="H45">
        <v>2328.0100000000002</v>
      </c>
      <c r="I45">
        <v>102371.41</v>
      </c>
      <c r="J45">
        <v>0</v>
      </c>
      <c r="K45">
        <v>133.99408299999999</v>
      </c>
      <c r="L45">
        <f>IFERROR(SUM(Table5[[#This Row],[reg_salben]:[pupil_gf_total]])/Table5[[#This Row],[adm1]],0)+IFERROR(Table5[[#This Row],[disability_salben]]/Table5[[#This Row],[disadm_nospch]], 0)</f>
        <v>8887.2791494830399</v>
      </c>
    </row>
    <row r="46" spans="1:12" x14ac:dyDescent="0.25">
      <c r="A46">
        <v>679</v>
      </c>
      <c r="B46">
        <v>186.37169900000001</v>
      </c>
      <c r="C46">
        <v>568878.62</v>
      </c>
      <c r="D46">
        <v>0</v>
      </c>
      <c r="E46">
        <v>8587.2900000000009</v>
      </c>
      <c r="F46">
        <v>0</v>
      </c>
      <c r="G46">
        <v>1004978.02</v>
      </c>
      <c r="H46">
        <v>262106.72</v>
      </c>
      <c r="I46">
        <v>34859.050000000003</v>
      </c>
      <c r="J46">
        <v>260104</v>
      </c>
      <c r="K46">
        <v>187.44642300000001</v>
      </c>
      <c r="L46">
        <f>IFERROR(SUM(Table5[[#This Row],[reg_salben]:[pupil_gf_total]])/Table5[[#This Row],[adm1]],0)+IFERROR(Table5[[#This Row],[disability_salben]]/Table5[[#This Row],[disadm_nospch]], 0)</f>
        <v>11431.502077598745</v>
      </c>
    </row>
    <row r="47" spans="1:12" x14ac:dyDescent="0.25">
      <c r="A47">
        <v>725</v>
      </c>
      <c r="B47">
        <v>25.526627000000001</v>
      </c>
      <c r="C47">
        <v>0</v>
      </c>
      <c r="D47">
        <v>0</v>
      </c>
      <c r="E47">
        <v>58779.82</v>
      </c>
      <c r="F47">
        <v>0</v>
      </c>
      <c r="G47">
        <v>1969446.35</v>
      </c>
      <c r="H47">
        <v>1369460.5</v>
      </c>
      <c r="I47">
        <v>0</v>
      </c>
      <c r="J47">
        <v>55192.81</v>
      </c>
      <c r="K47">
        <v>441.97041100000001</v>
      </c>
      <c r="L47">
        <f>IFERROR(SUM(Table5[[#This Row],[reg_salben]:[pupil_gf_total]])/Table5[[#This Row],[adm1]],0)+IFERROR(Table5[[#This Row],[disability_salben]]/Table5[[#This Row],[disadm_nospch]], 0)</f>
        <v>7812.4675183289582</v>
      </c>
    </row>
    <row r="48" spans="1:12" x14ac:dyDescent="0.25">
      <c r="A48">
        <v>736</v>
      </c>
      <c r="B48">
        <v>0</v>
      </c>
      <c r="C48">
        <v>12016</v>
      </c>
      <c r="D48">
        <v>237154.86</v>
      </c>
      <c r="E48">
        <v>92149.1</v>
      </c>
      <c r="F48">
        <v>0</v>
      </c>
      <c r="G48">
        <v>538872.06000000006</v>
      </c>
      <c r="H48">
        <v>440306.35</v>
      </c>
      <c r="I48">
        <v>12696.51</v>
      </c>
      <c r="J48">
        <v>25934.73</v>
      </c>
      <c r="K48">
        <v>97.836477000000002</v>
      </c>
      <c r="L48">
        <f>IFERROR(SUM(Table5[[#This Row],[reg_salben]:[pupil_gf_total]])/Table5[[#This Row],[adm1]],0)+IFERROR(Table5[[#This Row],[disability_salben]]/Table5[[#This Row],[disadm_nospch]], 0)</f>
        <v>13769.03228026087</v>
      </c>
    </row>
    <row r="49" spans="1:12" x14ac:dyDescent="0.25">
      <c r="A49">
        <v>770</v>
      </c>
      <c r="B49">
        <v>55.824114999999999</v>
      </c>
      <c r="C49">
        <v>67863.55</v>
      </c>
      <c r="D49">
        <v>759791.28</v>
      </c>
      <c r="E49">
        <v>53767.37</v>
      </c>
      <c r="F49">
        <v>130.69999999999999</v>
      </c>
      <c r="G49">
        <v>970165.98</v>
      </c>
      <c r="H49">
        <v>436121.47</v>
      </c>
      <c r="I49">
        <v>162776.16</v>
      </c>
      <c r="J49">
        <v>328073.49</v>
      </c>
      <c r="K49">
        <v>232.577865</v>
      </c>
      <c r="L49">
        <f>IFERROR(SUM(Table5[[#This Row],[reg_salben]:[pupil_gf_total]])/Table5[[#This Row],[adm1]],0)+IFERROR(Table5[[#This Row],[disability_salben]]/Table5[[#This Row],[disadm_nospch]], 0)</f>
        <v>12871.232395069936</v>
      </c>
    </row>
    <row r="50" spans="1:12" x14ac:dyDescent="0.25">
      <c r="A50">
        <v>779</v>
      </c>
      <c r="B50">
        <v>12</v>
      </c>
      <c r="C50">
        <v>0</v>
      </c>
      <c r="D50">
        <v>108192</v>
      </c>
      <c r="E50">
        <v>0</v>
      </c>
      <c r="F50">
        <v>0</v>
      </c>
      <c r="G50">
        <v>1862637.29</v>
      </c>
      <c r="H50">
        <v>0</v>
      </c>
      <c r="I50">
        <v>0</v>
      </c>
      <c r="J50">
        <v>0</v>
      </c>
      <c r="K50">
        <v>161.24698699999999</v>
      </c>
      <c r="L50">
        <f>IFERROR(SUM(Table5[[#This Row],[reg_salben]:[pupil_gf_total]])/Table5[[#This Row],[adm1]],0)+IFERROR(Table5[[#This Row],[disability_salben]]/Table5[[#This Row],[disadm_nospch]], 0)</f>
        <v>12222.425526623949</v>
      </c>
    </row>
    <row r="51" spans="1:12" x14ac:dyDescent="0.25">
      <c r="A51">
        <v>780</v>
      </c>
      <c r="B51">
        <v>9.7048199999999998</v>
      </c>
      <c r="C51">
        <v>0</v>
      </c>
      <c r="D51">
        <v>107760</v>
      </c>
      <c r="E51">
        <v>808.2</v>
      </c>
      <c r="F51">
        <v>0</v>
      </c>
      <c r="G51">
        <v>1441388.46</v>
      </c>
      <c r="H51">
        <v>0</v>
      </c>
      <c r="I51">
        <v>0</v>
      </c>
      <c r="J51">
        <v>0</v>
      </c>
      <c r="K51">
        <v>139.06626399999999</v>
      </c>
      <c r="L51">
        <f>IFERROR(SUM(Table5[[#This Row],[reg_salben]:[pupil_gf_total]])/Table5[[#This Row],[adm1]],0)+IFERROR(Table5[[#This Row],[disability_salben]]/Table5[[#This Row],[disadm_nospch]], 0)</f>
        <v>11145.454083673378</v>
      </c>
    </row>
    <row r="52" spans="1:12" x14ac:dyDescent="0.25">
      <c r="A52">
        <v>813</v>
      </c>
      <c r="B52">
        <v>18.863094</v>
      </c>
      <c r="C52">
        <v>0</v>
      </c>
      <c r="D52">
        <v>1997.52</v>
      </c>
      <c r="E52">
        <v>116635.85</v>
      </c>
      <c r="F52">
        <v>0</v>
      </c>
      <c r="G52">
        <v>871442.63</v>
      </c>
      <c r="H52">
        <v>6438.36</v>
      </c>
      <c r="I52">
        <v>102371.41</v>
      </c>
      <c r="J52">
        <v>0</v>
      </c>
      <c r="K52">
        <v>130.94046900000001</v>
      </c>
      <c r="L52">
        <f>IFERROR(SUM(Table5[[#This Row],[reg_salben]:[pupil_gf_total]])/Table5[[#This Row],[adm1]],0)+IFERROR(Table5[[#This Row],[disability_salben]]/Table5[[#This Row],[disadm_nospch]], 0)</f>
        <v>8392.2547276044952</v>
      </c>
    </row>
    <row r="53" spans="1:12" x14ac:dyDescent="0.25">
      <c r="A53">
        <v>825</v>
      </c>
      <c r="B53">
        <v>19.389430999999998</v>
      </c>
      <c r="C53">
        <v>91202.42</v>
      </c>
      <c r="D53">
        <v>2365301.65</v>
      </c>
      <c r="E53">
        <v>141909.89000000001</v>
      </c>
      <c r="F53">
        <v>106210.39</v>
      </c>
      <c r="G53">
        <v>1262374.54</v>
      </c>
      <c r="H53">
        <v>1211318.45</v>
      </c>
      <c r="I53">
        <v>47130.99</v>
      </c>
      <c r="J53">
        <v>166166.29999999999</v>
      </c>
      <c r="K53">
        <v>334.31115699999998</v>
      </c>
      <c r="L53">
        <f>IFERROR(SUM(Table5[[#This Row],[reg_salben]:[pupil_gf_total]])/Table5[[#This Row],[adm1]],0)+IFERROR(Table5[[#This Row],[disability_salben]]/Table5[[#This Row],[disadm_nospch]], 0)</f>
        <v>20558.445474104657</v>
      </c>
    </row>
    <row r="54" spans="1:12" x14ac:dyDescent="0.25">
      <c r="A54">
        <v>838</v>
      </c>
      <c r="B54">
        <v>0</v>
      </c>
      <c r="C54">
        <v>101044.76</v>
      </c>
      <c r="D54">
        <v>1734608.2</v>
      </c>
      <c r="E54">
        <v>41193.5</v>
      </c>
      <c r="F54">
        <v>183397.79</v>
      </c>
      <c r="G54">
        <v>981628.5</v>
      </c>
      <c r="H54">
        <v>187995.03</v>
      </c>
      <c r="I54">
        <v>39777.949999999997</v>
      </c>
      <c r="J54">
        <v>115137</v>
      </c>
      <c r="K54">
        <v>249.07525100000001</v>
      </c>
      <c r="L54">
        <f>IFERROR(SUM(Table5[[#This Row],[reg_salben]:[pupil_gf_total]])/Table5[[#This Row],[adm1]],0)+IFERROR(Table5[[#This Row],[disability_salben]]/Table5[[#This Row],[disadm_nospch]], 0)</f>
        <v>13183.718401632766</v>
      </c>
    </row>
    <row r="55" spans="1:12" x14ac:dyDescent="0.25">
      <c r="A55">
        <v>858</v>
      </c>
      <c r="B55">
        <v>0</v>
      </c>
      <c r="C55">
        <v>128559.36</v>
      </c>
      <c r="D55">
        <v>1959222.32</v>
      </c>
      <c r="E55">
        <v>71652.02</v>
      </c>
      <c r="F55">
        <v>156313.82</v>
      </c>
      <c r="G55">
        <v>819037.28</v>
      </c>
      <c r="H55">
        <v>473980.59</v>
      </c>
      <c r="I55">
        <v>40671.360000000001</v>
      </c>
      <c r="J55">
        <v>222079.63</v>
      </c>
      <c r="K55">
        <v>213.70566099999999</v>
      </c>
      <c r="L55">
        <f>IFERROR(SUM(Table5[[#This Row],[reg_salben]:[pupil_gf_total]])/Table5[[#This Row],[adm1]],0)+IFERROR(Table5[[#This Row],[disability_salben]]/Table5[[#This Row],[disadm_nospch]], 0)</f>
        <v>17514.543145396605</v>
      </c>
    </row>
    <row r="56" spans="1:12" x14ac:dyDescent="0.25">
      <c r="A56">
        <v>875</v>
      </c>
      <c r="B56">
        <v>23.211765</v>
      </c>
      <c r="C56">
        <v>175078.17</v>
      </c>
      <c r="D56">
        <v>1593427.05</v>
      </c>
      <c r="E56">
        <v>78210.649999999994</v>
      </c>
      <c r="F56">
        <v>0</v>
      </c>
      <c r="G56">
        <v>648430.25</v>
      </c>
      <c r="H56">
        <v>534255.24</v>
      </c>
      <c r="I56">
        <v>36454.769999999997</v>
      </c>
      <c r="J56">
        <v>0</v>
      </c>
      <c r="K56">
        <v>313.50588299999998</v>
      </c>
      <c r="L56">
        <f>IFERROR(SUM(Table5[[#This Row],[reg_salben]:[pupil_gf_total]])/Table5[[#This Row],[adm1]],0)+IFERROR(Table5[[#This Row],[disability_salben]]/Table5[[#This Row],[disadm_nospch]], 0)</f>
        <v>16763.457172045746</v>
      </c>
    </row>
    <row r="57" spans="1:12" x14ac:dyDescent="0.25">
      <c r="A57">
        <v>912</v>
      </c>
      <c r="B57">
        <v>24.485911999999999</v>
      </c>
      <c r="C57">
        <v>110771.37</v>
      </c>
      <c r="D57">
        <v>294711.19</v>
      </c>
      <c r="E57">
        <v>28291.21</v>
      </c>
      <c r="F57">
        <v>0</v>
      </c>
      <c r="G57">
        <v>287775.12</v>
      </c>
      <c r="H57">
        <v>-28292.23</v>
      </c>
      <c r="I57">
        <v>19130.37</v>
      </c>
      <c r="J57">
        <v>43828.87</v>
      </c>
      <c r="K57">
        <v>129.549295</v>
      </c>
      <c r="L57">
        <f>IFERROR(SUM(Table5[[#This Row],[reg_salben]:[pupil_gf_total]])/Table5[[#This Row],[adm1]],0)+IFERROR(Table5[[#This Row],[disability_salben]]/Table5[[#This Row],[disadm_nospch]], 0)</f>
        <v>9506.1128592527166</v>
      </c>
    </row>
    <row r="58" spans="1:12" x14ac:dyDescent="0.25">
      <c r="A58">
        <v>936</v>
      </c>
      <c r="B58">
        <v>0</v>
      </c>
      <c r="C58">
        <v>50484.7</v>
      </c>
      <c r="D58">
        <v>295726.07</v>
      </c>
      <c r="E58">
        <v>5199.28</v>
      </c>
      <c r="F58">
        <v>0</v>
      </c>
      <c r="G58">
        <v>230017.86</v>
      </c>
      <c r="H58">
        <v>155371.10999999999</v>
      </c>
      <c r="I58">
        <v>667.98</v>
      </c>
      <c r="J58">
        <v>0</v>
      </c>
      <c r="K58">
        <v>82.835232000000005</v>
      </c>
      <c r="L58">
        <f>IFERROR(SUM(Table5[[#This Row],[reg_salben]:[pupil_gf_total]])/Table5[[#This Row],[adm1]],0)+IFERROR(Table5[[#This Row],[disability_salben]]/Table5[[#This Row],[disadm_nospch]], 0)</f>
        <v>8293.3587968945376</v>
      </c>
    </row>
    <row r="59" spans="1:12" x14ac:dyDescent="0.25">
      <c r="A59">
        <v>938</v>
      </c>
      <c r="B59">
        <v>13.53125</v>
      </c>
      <c r="C59">
        <v>6985.91</v>
      </c>
      <c r="D59">
        <v>62873.16</v>
      </c>
      <c r="E59">
        <v>37865.06</v>
      </c>
      <c r="F59">
        <v>0</v>
      </c>
      <c r="G59">
        <v>520854.64</v>
      </c>
      <c r="H59">
        <v>479814.52</v>
      </c>
      <c r="I59">
        <v>5679.13</v>
      </c>
      <c r="J59">
        <v>0</v>
      </c>
      <c r="K59">
        <v>146.47499999999999</v>
      </c>
      <c r="L59">
        <f>IFERROR(SUM(Table5[[#This Row],[reg_salben]:[pupil_gf_total]])/Table5[[#This Row],[adm1]],0)+IFERROR(Table5[[#This Row],[disability_salben]]/Table5[[#This Row],[disadm_nospch]], 0)</f>
        <v>8074.4740222322325</v>
      </c>
    </row>
    <row r="60" spans="1:12" x14ac:dyDescent="0.25">
      <c r="A60">
        <v>941</v>
      </c>
      <c r="B60">
        <v>46.589942000000001</v>
      </c>
      <c r="C60">
        <v>0</v>
      </c>
      <c r="D60">
        <v>0</v>
      </c>
      <c r="E60">
        <v>54022.47</v>
      </c>
      <c r="F60">
        <v>0</v>
      </c>
      <c r="G60">
        <v>859795.96</v>
      </c>
      <c r="H60">
        <v>136979.70000000001</v>
      </c>
      <c r="I60">
        <v>0</v>
      </c>
      <c r="J60">
        <v>173840.7</v>
      </c>
      <c r="K60">
        <v>180.50715</v>
      </c>
      <c r="L60">
        <f>IFERROR(SUM(Table5[[#This Row],[reg_salben]:[pupil_gf_total]])/Table5[[#This Row],[adm1]],0)+IFERROR(Table5[[#This Row],[disability_salben]]/Table5[[#This Row],[disadm_nospch]], 0)</f>
        <v>6784.4339130056615</v>
      </c>
    </row>
    <row r="61" spans="1:12" x14ac:dyDescent="0.25">
      <c r="A61">
        <v>7984</v>
      </c>
      <c r="B61">
        <v>29.832335</v>
      </c>
      <c r="C61">
        <v>0</v>
      </c>
      <c r="D61">
        <v>0</v>
      </c>
      <c r="E61">
        <v>19478.66</v>
      </c>
      <c r="F61">
        <v>6430</v>
      </c>
      <c r="G61">
        <v>725041.27</v>
      </c>
      <c r="H61">
        <v>352145.15</v>
      </c>
      <c r="I61">
        <v>365.43</v>
      </c>
      <c r="J61">
        <v>63677.94</v>
      </c>
      <c r="K61">
        <v>242.92814899999999</v>
      </c>
      <c r="L61">
        <f>IFERROR(SUM(Table5[[#This Row],[reg_salben]:[pupil_gf_total]])/Table5[[#This Row],[adm1]],0)+IFERROR(Table5[[#This Row],[disability_salben]]/Table5[[#This Row],[disadm_nospch]], 0)</f>
        <v>4804.4594864961491</v>
      </c>
    </row>
    <row r="62" spans="1:12" x14ac:dyDescent="0.25">
      <c r="A62">
        <v>7995</v>
      </c>
      <c r="B62">
        <v>37.257485000000003</v>
      </c>
      <c r="C62">
        <v>0</v>
      </c>
      <c r="D62">
        <v>0</v>
      </c>
      <c r="E62">
        <v>74096.14</v>
      </c>
      <c r="F62">
        <v>0</v>
      </c>
      <c r="G62">
        <v>1000971.36</v>
      </c>
      <c r="H62">
        <v>806942.53</v>
      </c>
      <c r="I62">
        <v>0</v>
      </c>
      <c r="J62">
        <v>46666.81</v>
      </c>
      <c r="K62">
        <v>373.80240099999997</v>
      </c>
      <c r="L62">
        <f>IFERROR(SUM(Table5[[#This Row],[reg_salben]:[pupil_gf_total]])/Table5[[#This Row],[adm1]],0)+IFERROR(Table5[[#This Row],[disability_salben]]/Table5[[#This Row],[disadm_nospch]], 0)</f>
        <v>5159.615975821408</v>
      </c>
    </row>
    <row r="63" spans="1:12" x14ac:dyDescent="0.25">
      <c r="A63">
        <v>7999</v>
      </c>
      <c r="B63">
        <v>64.081250999999995</v>
      </c>
      <c r="C63">
        <v>0</v>
      </c>
      <c r="D63">
        <v>0</v>
      </c>
      <c r="E63">
        <v>59791.25</v>
      </c>
      <c r="F63">
        <v>6009.22</v>
      </c>
      <c r="G63">
        <v>676925.97</v>
      </c>
      <c r="H63">
        <v>393162</v>
      </c>
      <c r="I63">
        <v>34028.01</v>
      </c>
      <c r="J63">
        <v>131004.36</v>
      </c>
      <c r="K63">
        <v>295.10869300000002</v>
      </c>
      <c r="L63">
        <f>IFERROR(SUM(Table5[[#This Row],[reg_salben]:[pupil_gf_total]])/Table5[[#This Row],[adm1]],0)+IFERROR(Table5[[#This Row],[disability_salben]]/Table5[[#This Row],[disadm_nospch]], 0)</f>
        <v>4408.2768175182155</v>
      </c>
    </row>
    <row r="64" spans="1:12" x14ac:dyDescent="0.25">
      <c r="A64">
        <v>8000</v>
      </c>
      <c r="B64">
        <v>52.131735999999997</v>
      </c>
      <c r="C64">
        <v>0</v>
      </c>
      <c r="D64">
        <v>0</v>
      </c>
      <c r="E64">
        <v>101676.03</v>
      </c>
      <c r="F64">
        <v>40912.82</v>
      </c>
      <c r="G64">
        <v>1459449.27</v>
      </c>
      <c r="H64">
        <v>742712.43</v>
      </c>
      <c r="I64">
        <v>4928.84</v>
      </c>
      <c r="J64">
        <v>1358.05</v>
      </c>
      <c r="K64">
        <v>448.70061099999998</v>
      </c>
      <c r="L64">
        <f>IFERROR(SUM(Table5[[#This Row],[reg_salben]:[pupil_gf_total]])/Table5[[#This Row],[adm1]],0)+IFERROR(Table5[[#This Row],[disability_salben]]/Table5[[#This Row],[disadm_nospch]], 0)</f>
        <v>5239.6573179616198</v>
      </c>
    </row>
    <row r="65" spans="1:12" x14ac:dyDescent="0.25">
      <c r="A65">
        <v>8063</v>
      </c>
      <c r="B65">
        <v>23.816568</v>
      </c>
      <c r="C65">
        <v>0</v>
      </c>
      <c r="D65">
        <v>2437.41</v>
      </c>
      <c r="E65">
        <v>54935.94</v>
      </c>
      <c r="F65">
        <v>0</v>
      </c>
      <c r="G65">
        <v>519813.93</v>
      </c>
      <c r="H65">
        <v>2216.9299999999998</v>
      </c>
      <c r="I65">
        <v>102371.41</v>
      </c>
      <c r="J65">
        <v>0</v>
      </c>
      <c r="K65">
        <v>81.159757999999997</v>
      </c>
      <c r="L65">
        <f>IFERROR(SUM(Table5[[#This Row],[reg_salben]:[pupil_gf_total]])/Table5[[#This Row],[adm1]],0)+IFERROR(Table5[[#This Row],[disability_salben]]/Table5[[#This Row],[disadm_nospch]], 0)</f>
        <v>8400.4146488460465</v>
      </c>
    </row>
    <row r="66" spans="1:12" x14ac:dyDescent="0.25">
      <c r="A66">
        <v>8064</v>
      </c>
      <c r="B66">
        <v>31.302468000000001</v>
      </c>
      <c r="C66">
        <v>0</v>
      </c>
      <c r="D66">
        <v>0</v>
      </c>
      <c r="E66">
        <v>31711.759999999998</v>
      </c>
      <c r="F66">
        <v>0</v>
      </c>
      <c r="G66">
        <v>710994.99</v>
      </c>
      <c r="H66">
        <v>536410.27</v>
      </c>
      <c r="I66">
        <v>5869.65</v>
      </c>
      <c r="J66">
        <v>61911.21</v>
      </c>
      <c r="K66">
        <v>188.438267</v>
      </c>
      <c r="L66">
        <f>IFERROR(SUM(Table5[[#This Row],[reg_salben]:[pupil_gf_total]])/Table5[[#This Row],[adm1]],0)+IFERROR(Table5[[#This Row],[disability_salben]]/Table5[[#This Row],[disadm_nospch]], 0)</f>
        <v>7147.6876827783599</v>
      </c>
    </row>
    <row r="67" spans="1:12" x14ac:dyDescent="0.25">
      <c r="A67">
        <v>8278</v>
      </c>
      <c r="B67">
        <v>0</v>
      </c>
      <c r="C67">
        <v>152885.96</v>
      </c>
      <c r="D67">
        <v>2794057.47</v>
      </c>
      <c r="E67">
        <v>33514.699999999997</v>
      </c>
      <c r="F67">
        <v>0</v>
      </c>
      <c r="G67">
        <v>1108996.1499999999</v>
      </c>
      <c r="H67">
        <v>585696.84</v>
      </c>
      <c r="I67">
        <v>32775.81</v>
      </c>
      <c r="J67">
        <v>222181.57</v>
      </c>
      <c r="K67">
        <v>339.19682299999999</v>
      </c>
      <c r="L67">
        <f>IFERROR(SUM(Table5[[#This Row],[reg_salben]:[pupil_gf_total]])/Table5[[#This Row],[adm1]],0)+IFERROR(Table5[[#This Row],[disability_salben]]/Table5[[#This Row],[disadm_nospch]], 0)</f>
        <v>14083.924777797816</v>
      </c>
    </row>
    <row r="68" spans="1:12" x14ac:dyDescent="0.25">
      <c r="A68">
        <v>8282</v>
      </c>
      <c r="B68">
        <v>13.792897999999999</v>
      </c>
      <c r="C68">
        <v>0</v>
      </c>
      <c r="D68">
        <v>1997.52</v>
      </c>
      <c r="E68">
        <v>76390.13</v>
      </c>
      <c r="F68">
        <v>0</v>
      </c>
      <c r="G68">
        <v>96585.18</v>
      </c>
      <c r="H68">
        <v>1277.93</v>
      </c>
      <c r="I68">
        <v>102371.45</v>
      </c>
      <c r="J68">
        <v>0</v>
      </c>
      <c r="K68">
        <v>93.644970999999998</v>
      </c>
      <c r="L68">
        <f>IFERROR(SUM(Table5[[#This Row],[reg_salben]:[pupil_gf_total]])/Table5[[#This Row],[adm1]],0)+IFERROR(Table5[[#This Row],[disability_salben]]/Table5[[#This Row],[disadm_nospch]], 0)</f>
        <v>2975.3035002808642</v>
      </c>
    </row>
    <row r="69" spans="1:12" x14ac:dyDescent="0.25">
      <c r="A69">
        <v>8283</v>
      </c>
      <c r="B69">
        <v>8.9437499999999996</v>
      </c>
      <c r="C69">
        <v>36728</v>
      </c>
      <c r="D69">
        <v>57651</v>
      </c>
      <c r="E69">
        <v>33284.639999999999</v>
      </c>
      <c r="F69">
        <v>0</v>
      </c>
      <c r="G69">
        <v>281836.90999999997</v>
      </c>
      <c r="H69">
        <v>202420.73</v>
      </c>
      <c r="I69">
        <v>58984.84</v>
      </c>
      <c r="J69">
        <v>11899</v>
      </c>
      <c r="K69">
        <v>76.823447999999999</v>
      </c>
      <c r="L69">
        <f>IFERROR(SUM(Table5[[#This Row],[reg_salben]:[pupil_gf_total]])/Table5[[#This Row],[adm1]],0)+IFERROR(Table5[[#This Row],[disability_salben]]/Table5[[#This Row],[disadm_nospch]], 0)</f>
        <v>12516.449710720932</v>
      </c>
    </row>
    <row r="70" spans="1:12" x14ac:dyDescent="0.25">
      <c r="A70">
        <v>8287</v>
      </c>
      <c r="B70">
        <v>47.588833999999999</v>
      </c>
      <c r="C70">
        <v>185804.52</v>
      </c>
      <c r="D70">
        <v>1681381.31</v>
      </c>
      <c r="E70">
        <v>108850.49</v>
      </c>
      <c r="F70">
        <v>3585.28</v>
      </c>
      <c r="G70">
        <v>1729761.95</v>
      </c>
      <c r="H70">
        <v>583813.38</v>
      </c>
      <c r="I70">
        <v>30086.82</v>
      </c>
      <c r="J70">
        <v>155571.57999999999</v>
      </c>
      <c r="K70">
        <v>636.51269200000002</v>
      </c>
      <c r="L70">
        <f>IFERROR(SUM(Table5[[#This Row],[reg_salben]:[pupil_gf_total]])/Table5[[#This Row],[adm1]],0)+IFERROR(Table5[[#This Row],[disability_salben]]/Table5[[#This Row],[disadm_nospch]], 0)</f>
        <v>10649.015091287665</v>
      </c>
    </row>
    <row r="71" spans="1:12" x14ac:dyDescent="0.25">
      <c r="A71">
        <v>8289</v>
      </c>
      <c r="B71">
        <v>6.5923910000000001</v>
      </c>
      <c r="C71">
        <v>31149</v>
      </c>
      <c r="D71">
        <v>60717.25</v>
      </c>
      <c r="E71">
        <v>1221.3599999999999</v>
      </c>
      <c r="F71">
        <v>0</v>
      </c>
      <c r="G71">
        <v>136418.29</v>
      </c>
      <c r="H71">
        <v>82960.91</v>
      </c>
      <c r="I71">
        <v>15098.42</v>
      </c>
      <c r="J71">
        <v>6322</v>
      </c>
      <c r="K71">
        <v>54.668478999999998</v>
      </c>
      <c r="L71">
        <f>IFERROR(SUM(Table5[[#This Row],[reg_salben]:[pupil_gf_total]])/Table5[[#This Row],[adm1]],0)+IFERROR(Table5[[#This Row],[disability_salben]]/Table5[[#This Row],[disadm_nospch]], 0)</f>
        <v>10262.70366111355</v>
      </c>
    </row>
    <row r="72" spans="1:12" x14ac:dyDescent="0.25">
      <c r="A72">
        <v>9148</v>
      </c>
      <c r="B72">
        <v>57.907257000000001</v>
      </c>
      <c r="C72">
        <v>0</v>
      </c>
      <c r="D72">
        <v>0</v>
      </c>
      <c r="E72">
        <v>27257.93</v>
      </c>
      <c r="F72">
        <v>0</v>
      </c>
      <c r="G72">
        <v>390360.03</v>
      </c>
      <c r="H72">
        <v>143555.35999999999</v>
      </c>
      <c r="I72">
        <v>104.85</v>
      </c>
      <c r="J72">
        <v>130015.52</v>
      </c>
      <c r="K72">
        <v>170.932964</v>
      </c>
      <c r="L72">
        <f>IFERROR(SUM(Table5[[#This Row],[reg_salben]:[pupil_gf_total]])/Table5[[#This Row],[adm1]],0)+IFERROR(Table5[[#This Row],[disability_salben]]/Table5[[#This Row],[disadm_nospch]], 0)</f>
        <v>4044.2385940256677</v>
      </c>
    </row>
    <row r="73" spans="1:12" x14ac:dyDescent="0.25">
      <c r="A73">
        <v>9149</v>
      </c>
      <c r="B73">
        <v>0</v>
      </c>
      <c r="C73">
        <v>0</v>
      </c>
      <c r="D73">
        <v>0</v>
      </c>
      <c r="E73">
        <v>33508.230000000003</v>
      </c>
      <c r="F73">
        <v>0</v>
      </c>
      <c r="G73">
        <v>824834.51</v>
      </c>
      <c r="H73">
        <v>121892.79</v>
      </c>
      <c r="I73">
        <v>4454.51</v>
      </c>
      <c r="J73">
        <v>4189.28</v>
      </c>
      <c r="K73">
        <v>178.60062600000001</v>
      </c>
      <c r="L73">
        <f>IFERROR(SUM(Table5[[#This Row],[reg_salben]:[pupil_gf_total]])/Table5[[#This Row],[adm1]],0)+IFERROR(Table5[[#This Row],[disability_salben]]/Table5[[#This Row],[disadm_nospch]], 0)</f>
        <v>5536.8188911051184</v>
      </c>
    </row>
    <row r="74" spans="1:12" x14ac:dyDescent="0.25">
      <c r="A74">
        <v>9192</v>
      </c>
      <c r="B74">
        <v>82.21875</v>
      </c>
      <c r="C74">
        <v>0</v>
      </c>
      <c r="D74">
        <v>0</v>
      </c>
      <c r="E74">
        <v>152132.37</v>
      </c>
      <c r="F74">
        <v>0</v>
      </c>
      <c r="G74">
        <v>1390728.39</v>
      </c>
      <c r="H74">
        <v>315263.71999999997</v>
      </c>
      <c r="I74">
        <v>6774.42</v>
      </c>
      <c r="J74">
        <v>134655.54</v>
      </c>
      <c r="K74">
        <v>416.734375</v>
      </c>
      <c r="L74">
        <f>IFERROR(SUM(Table5[[#This Row],[reg_salben]:[pupil_gf_total]])/Table5[[#This Row],[adm1]],0)+IFERROR(Table5[[#This Row],[disability_salben]]/Table5[[#This Row],[disadm_nospch]], 0)</f>
        <v>4798.1509564695734</v>
      </c>
    </row>
    <row r="75" spans="1:12" x14ac:dyDescent="0.25">
      <c r="A75">
        <v>9283</v>
      </c>
      <c r="B75">
        <v>32.467453999999996</v>
      </c>
      <c r="C75">
        <v>133444.96</v>
      </c>
      <c r="D75">
        <v>562195.53</v>
      </c>
      <c r="E75">
        <v>64523.26</v>
      </c>
      <c r="F75">
        <v>852990.92</v>
      </c>
      <c r="G75">
        <v>820569.65</v>
      </c>
      <c r="H75">
        <v>10472.58</v>
      </c>
      <c r="I75">
        <v>13425.62</v>
      </c>
      <c r="J75">
        <v>12709.36</v>
      </c>
      <c r="K75">
        <v>335.96619399999997</v>
      </c>
      <c r="L75">
        <f>IFERROR(SUM(Table5[[#This Row],[reg_salben]:[pupil_gf_total]])/Table5[[#This Row],[adm1]],0)+IFERROR(Table5[[#This Row],[disability_salben]]/Table5[[#This Row],[disadm_nospch]], 0)</f>
        <v>11065.83513312556</v>
      </c>
    </row>
    <row r="76" spans="1:12" x14ac:dyDescent="0.25">
      <c r="A76">
        <v>9953</v>
      </c>
      <c r="B76">
        <v>24.859005</v>
      </c>
      <c r="C76">
        <v>30313.37</v>
      </c>
      <c r="D76">
        <v>516219.39</v>
      </c>
      <c r="E76">
        <v>7420.71</v>
      </c>
      <c r="F76">
        <v>0</v>
      </c>
      <c r="G76">
        <v>678014.67</v>
      </c>
      <c r="H76">
        <v>197508.76</v>
      </c>
      <c r="I76">
        <v>20847.240000000002</v>
      </c>
      <c r="J76">
        <v>96580</v>
      </c>
      <c r="K76">
        <v>244.740996</v>
      </c>
      <c r="L76">
        <f>IFERROR(SUM(Table5[[#This Row],[reg_salben]:[pupil_gf_total]])/Table5[[#This Row],[adm1]],0)+IFERROR(Table5[[#This Row],[disability_salben]]/Table5[[#This Row],[disadm_nospch]], 0)</f>
        <v>7416.1293648151204</v>
      </c>
    </row>
    <row r="77" spans="1:12" x14ac:dyDescent="0.25">
      <c r="A77">
        <v>9955</v>
      </c>
      <c r="B77">
        <v>32.713375999999997</v>
      </c>
      <c r="C77">
        <v>110130.64</v>
      </c>
      <c r="D77">
        <v>506962.91</v>
      </c>
      <c r="E77">
        <v>22138.78</v>
      </c>
      <c r="F77">
        <v>0</v>
      </c>
      <c r="G77">
        <v>1338386.3899999999</v>
      </c>
      <c r="H77">
        <v>965329.18</v>
      </c>
      <c r="I77">
        <v>18309.849999999999</v>
      </c>
      <c r="J77">
        <v>54121</v>
      </c>
      <c r="K77">
        <v>395.25478099999998</v>
      </c>
      <c r="L77">
        <f>IFERROR(SUM(Table5[[#This Row],[reg_salben]:[pupil_gf_total]])/Table5[[#This Row],[adm1]],0)+IFERROR(Table5[[#This Row],[disability_salben]]/Table5[[#This Row],[disadm_nospch]], 0)</f>
        <v>10716.849833284907</v>
      </c>
    </row>
    <row r="78" spans="1:12" x14ac:dyDescent="0.25">
      <c r="A78">
        <v>9957</v>
      </c>
      <c r="B78">
        <v>59.654971000000003</v>
      </c>
      <c r="C78">
        <v>160932.07</v>
      </c>
      <c r="D78">
        <v>608297.41</v>
      </c>
      <c r="E78">
        <v>66956.259999999995</v>
      </c>
      <c r="F78">
        <v>0</v>
      </c>
      <c r="G78">
        <v>1381757.31</v>
      </c>
      <c r="H78">
        <v>700928.72</v>
      </c>
      <c r="I78">
        <v>4502.3</v>
      </c>
      <c r="J78">
        <v>8799.2800000000007</v>
      </c>
      <c r="K78">
        <v>539.65497300000004</v>
      </c>
      <c r="L78">
        <f>IFERROR(SUM(Table5[[#This Row],[reg_salben]:[pupil_gf_total]])/Table5[[#This Row],[adm1]],0)+IFERROR(Table5[[#This Row],[disability_salben]]/Table5[[#This Row],[disadm_nospch]], 0)</f>
        <v>7832.923709220202</v>
      </c>
    </row>
    <row r="79" spans="1:12" x14ac:dyDescent="0.25">
      <c r="A79">
        <v>9971</v>
      </c>
      <c r="B79">
        <v>0</v>
      </c>
      <c r="C79">
        <v>13719.18</v>
      </c>
      <c r="D79">
        <v>183290.69</v>
      </c>
      <c r="E79">
        <v>4221.76</v>
      </c>
      <c r="F79">
        <v>10234</v>
      </c>
      <c r="G79">
        <v>321135.03999999998</v>
      </c>
      <c r="H79">
        <v>165928.57</v>
      </c>
      <c r="I79">
        <v>7824.46</v>
      </c>
      <c r="J79">
        <v>14678.57</v>
      </c>
      <c r="K79">
        <v>86.145217000000002</v>
      </c>
      <c r="L79">
        <f>IFERROR(SUM(Table5[[#This Row],[reg_salben]:[pupil_gf_total]])/Table5[[#This Row],[adm1]],0)+IFERROR(Table5[[#This Row],[disability_salben]]/Table5[[#This Row],[disadm_nospch]], 0)</f>
        <v>8210.7064632503043</v>
      </c>
    </row>
    <row r="80" spans="1:12" x14ac:dyDescent="0.25">
      <c r="A80">
        <v>9996</v>
      </c>
      <c r="B80">
        <v>34.971223999999999</v>
      </c>
      <c r="C80">
        <v>0</v>
      </c>
      <c r="D80">
        <v>125285.36</v>
      </c>
      <c r="E80">
        <v>15362.55</v>
      </c>
      <c r="F80">
        <v>0</v>
      </c>
      <c r="G80">
        <v>893640.69</v>
      </c>
      <c r="H80">
        <v>427564.96</v>
      </c>
      <c r="I80">
        <v>56131.35</v>
      </c>
      <c r="J80">
        <v>132781.79999999999</v>
      </c>
      <c r="K80">
        <v>119.741011</v>
      </c>
      <c r="L80">
        <f>IFERROR(SUM(Table5[[#This Row],[reg_salben]:[pupil_gf_total]])/Table5[[#This Row],[adm1]],0)+IFERROR(Table5[[#This Row],[disability_salben]]/Table5[[#This Row],[disadm_nospch]], 0)</f>
        <v>13786.143078414463</v>
      </c>
    </row>
    <row r="81" spans="1:12" x14ac:dyDescent="0.25">
      <c r="A81">
        <v>9997</v>
      </c>
      <c r="B81">
        <v>323.84517599999998</v>
      </c>
      <c r="C81">
        <v>0</v>
      </c>
      <c r="D81">
        <v>6356842.1500000004</v>
      </c>
      <c r="E81">
        <v>493090.27</v>
      </c>
      <c r="F81">
        <v>0</v>
      </c>
      <c r="G81">
        <v>6394549.8600000003</v>
      </c>
      <c r="H81">
        <v>7277865.4100000001</v>
      </c>
      <c r="I81">
        <v>603564.64</v>
      </c>
      <c r="J81">
        <v>2005557.79</v>
      </c>
      <c r="K81">
        <v>2019.812983</v>
      </c>
      <c r="L81">
        <f>IFERROR(SUM(Table5[[#This Row],[reg_salben]:[pupil_gf_total]])/Table5[[#This Row],[adm1]],0)+IFERROR(Table5[[#This Row],[disability_salben]]/Table5[[#This Row],[disadm_nospch]], 0)</f>
        <v>11452.283114668939</v>
      </c>
    </row>
    <row r="82" spans="1:12" x14ac:dyDescent="0.25">
      <c r="A82">
        <v>10036</v>
      </c>
      <c r="B82">
        <v>9</v>
      </c>
      <c r="C82">
        <v>0</v>
      </c>
      <c r="D82">
        <v>171672</v>
      </c>
      <c r="E82">
        <v>0</v>
      </c>
      <c r="F82">
        <v>0</v>
      </c>
      <c r="G82">
        <v>3478868.41</v>
      </c>
      <c r="H82">
        <v>49772.98</v>
      </c>
      <c r="I82">
        <v>0</v>
      </c>
      <c r="J82">
        <v>0</v>
      </c>
      <c r="K82">
        <v>336.72122000000002</v>
      </c>
      <c r="L82">
        <f>IFERROR(SUM(Table5[[#This Row],[reg_salben]:[pupil_gf_total]])/Table5[[#This Row],[adm1]],0)+IFERROR(Table5[[#This Row],[disability_salben]]/Table5[[#This Row],[disadm_nospch]], 0)</f>
        <v>10989.249177702552</v>
      </c>
    </row>
    <row r="83" spans="1:12" x14ac:dyDescent="0.25">
      <c r="A83">
        <v>10205</v>
      </c>
      <c r="B83">
        <v>36.000000999999997</v>
      </c>
      <c r="C83">
        <v>791.51</v>
      </c>
      <c r="D83">
        <v>178573.96</v>
      </c>
      <c r="E83">
        <v>135760.6</v>
      </c>
      <c r="F83">
        <v>0</v>
      </c>
      <c r="G83">
        <v>1014017.98</v>
      </c>
      <c r="H83">
        <v>350318.41</v>
      </c>
      <c r="I83">
        <v>17194.82</v>
      </c>
      <c r="J83">
        <v>73885.929999999993</v>
      </c>
      <c r="K83">
        <v>284.98734100000001</v>
      </c>
      <c r="L83">
        <f>IFERROR(SUM(Table5[[#This Row],[reg_salben]:[pupil_gf_total]])/Table5[[#This Row],[adm1]],0)+IFERROR(Table5[[#This Row],[disability_salben]]/Table5[[#This Row],[disadm_nospch]], 0)</f>
        <v>6231.9173058763508</v>
      </c>
    </row>
    <row r="84" spans="1:12" x14ac:dyDescent="0.25">
      <c r="A84">
        <v>11291</v>
      </c>
      <c r="B84">
        <v>107.062941</v>
      </c>
      <c r="C84">
        <v>111482.03</v>
      </c>
      <c r="D84">
        <v>2466057.46</v>
      </c>
      <c r="E84">
        <v>346475.81</v>
      </c>
      <c r="F84">
        <v>0</v>
      </c>
      <c r="G84">
        <v>2908749.25</v>
      </c>
      <c r="H84">
        <v>1025715.47</v>
      </c>
      <c r="I84">
        <v>75460.12</v>
      </c>
      <c r="J84">
        <v>456216.91</v>
      </c>
      <c r="K84">
        <v>627.56064500000002</v>
      </c>
      <c r="L84">
        <f>IFERROR(SUM(Table5[[#This Row],[reg_salben]:[pupil_gf_total]])/Table5[[#This Row],[adm1]],0)+IFERROR(Table5[[#This Row],[disability_salben]]/Table5[[#This Row],[disadm_nospch]], 0)</f>
        <v>12639.636792607325</v>
      </c>
    </row>
    <row r="85" spans="1:12" x14ac:dyDescent="0.25">
      <c r="A85">
        <v>11324</v>
      </c>
      <c r="B85">
        <v>12.529432999999999</v>
      </c>
      <c r="C85">
        <v>0</v>
      </c>
      <c r="D85">
        <v>0</v>
      </c>
      <c r="E85">
        <v>4826.04</v>
      </c>
      <c r="F85">
        <v>0</v>
      </c>
      <c r="G85">
        <v>121331.97</v>
      </c>
      <c r="H85">
        <v>13090.66</v>
      </c>
      <c r="I85">
        <v>50035.59</v>
      </c>
      <c r="J85">
        <v>10670.21</v>
      </c>
      <c r="K85">
        <v>35.961835999999998</v>
      </c>
      <c r="L85">
        <f>IFERROR(SUM(Table5[[#This Row],[reg_salben]:[pupil_gf_total]])/Table5[[#This Row],[adm1]],0)+IFERROR(Table5[[#This Row],[disability_salben]]/Table5[[#This Row],[disadm_nospch]], 0)</f>
        <v>5560.185247494037</v>
      </c>
    </row>
    <row r="86" spans="1:12" x14ac:dyDescent="0.25">
      <c r="A86">
        <v>11381</v>
      </c>
      <c r="B86">
        <v>12.568803000000001</v>
      </c>
      <c r="C86">
        <v>0</v>
      </c>
      <c r="D86">
        <v>0</v>
      </c>
      <c r="E86">
        <v>51563.16</v>
      </c>
      <c r="F86">
        <v>10721.54</v>
      </c>
      <c r="G86">
        <v>181827.75</v>
      </c>
      <c r="H86">
        <v>141389.66</v>
      </c>
      <c r="I86">
        <v>96290.5</v>
      </c>
      <c r="J86">
        <v>36800.54</v>
      </c>
      <c r="K86">
        <v>112.486903</v>
      </c>
      <c r="L86">
        <f>IFERROR(SUM(Table5[[#This Row],[reg_salben]:[pupil_gf_total]])/Table5[[#This Row],[adm1]],0)+IFERROR(Table5[[#This Row],[disability_salben]]/Table5[[#This Row],[disadm_nospch]], 0)</f>
        <v>4610.2536043685013</v>
      </c>
    </row>
    <row r="87" spans="1:12" x14ac:dyDescent="0.25">
      <c r="A87">
        <v>11390</v>
      </c>
      <c r="B87">
        <v>0</v>
      </c>
      <c r="C87">
        <v>22560.62</v>
      </c>
      <c r="D87">
        <v>164486.10999999999</v>
      </c>
      <c r="E87">
        <v>21482.05</v>
      </c>
      <c r="F87">
        <v>0</v>
      </c>
      <c r="G87">
        <v>689116</v>
      </c>
      <c r="H87">
        <v>233033.72</v>
      </c>
      <c r="I87">
        <v>25416.18</v>
      </c>
      <c r="J87">
        <v>113747.99</v>
      </c>
      <c r="K87">
        <v>175.58928399999999</v>
      </c>
      <c r="L87">
        <f>IFERROR(SUM(Table5[[#This Row],[reg_salben]:[pupil_gf_total]])/Table5[[#This Row],[adm1]],0)+IFERROR(Table5[[#This Row],[disability_salben]]/Table5[[#This Row],[disadm_nospch]], 0)</f>
        <v>7103.406435668363</v>
      </c>
    </row>
    <row r="88" spans="1:12" x14ac:dyDescent="0.25">
      <c r="A88">
        <v>11439</v>
      </c>
      <c r="B88">
        <v>11.432926999999999</v>
      </c>
      <c r="C88">
        <v>22045.67</v>
      </c>
      <c r="D88">
        <v>152486.38</v>
      </c>
      <c r="E88">
        <v>2516.75</v>
      </c>
      <c r="F88">
        <v>0</v>
      </c>
      <c r="G88">
        <v>261676.22</v>
      </c>
      <c r="H88">
        <v>159724.73000000001</v>
      </c>
      <c r="I88">
        <v>372.84</v>
      </c>
      <c r="J88">
        <v>19171.650000000001</v>
      </c>
      <c r="K88">
        <v>80.207312999999999</v>
      </c>
      <c r="L88">
        <f>IFERROR(SUM(Table5[[#This Row],[reg_salben]:[pupil_gf_total]])/Table5[[#This Row],[adm1]],0)+IFERROR(Table5[[#This Row],[disability_salben]]/Table5[[#This Row],[disadm_nospch]], 0)</f>
        <v>9358.3639046179851</v>
      </c>
    </row>
    <row r="89" spans="1:12" x14ac:dyDescent="0.25">
      <c r="A89">
        <v>11468</v>
      </c>
      <c r="B89">
        <v>45.928572000000003</v>
      </c>
      <c r="C89">
        <v>0</v>
      </c>
      <c r="D89">
        <v>0</v>
      </c>
      <c r="E89">
        <v>277393.5</v>
      </c>
      <c r="F89">
        <v>149033.76</v>
      </c>
      <c r="G89">
        <v>1997435.83</v>
      </c>
      <c r="H89">
        <v>882895.94</v>
      </c>
      <c r="I89">
        <v>0</v>
      </c>
      <c r="J89">
        <v>39887.379999999997</v>
      </c>
      <c r="K89">
        <v>511.10119200000003</v>
      </c>
      <c r="L89">
        <f>IFERROR(SUM(Table5[[#This Row],[reg_salben]:[pupil_gf_total]])/Table5[[#This Row],[adm1]],0)+IFERROR(Table5[[#This Row],[disability_salben]]/Table5[[#This Row],[disadm_nospch]], 0)</f>
        <v>6547.9135294209991</v>
      </c>
    </row>
    <row r="90" spans="1:12" x14ac:dyDescent="0.25">
      <c r="A90">
        <v>11506</v>
      </c>
      <c r="B90">
        <v>0</v>
      </c>
      <c r="C90">
        <v>0</v>
      </c>
      <c r="D90">
        <v>0</v>
      </c>
      <c r="E90">
        <v>165606.23000000001</v>
      </c>
      <c r="F90">
        <v>256306.07</v>
      </c>
      <c r="G90">
        <v>1490329.87</v>
      </c>
      <c r="H90">
        <v>673161.8</v>
      </c>
      <c r="I90">
        <v>166743.18</v>
      </c>
      <c r="J90">
        <v>506560.01</v>
      </c>
      <c r="K90">
        <v>756.55506400000002</v>
      </c>
      <c r="L90">
        <f>IFERROR(SUM(Table5[[#This Row],[reg_salben]:[pupil_gf_total]])/Table5[[#This Row],[adm1]],0)+IFERROR(Table5[[#This Row],[disability_salben]]/Table5[[#This Row],[disadm_nospch]], 0)</f>
        <v>4307.2967389456271</v>
      </c>
    </row>
    <row r="91" spans="1:12" x14ac:dyDescent="0.25">
      <c r="A91">
        <v>11511</v>
      </c>
      <c r="B91">
        <v>6.4507180000000002</v>
      </c>
      <c r="C91">
        <v>0</v>
      </c>
      <c r="D91">
        <v>0</v>
      </c>
      <c r="E91">
        <v>7799.9</v>
      </c>
      <c r="F91">
        <v>0</v>
      </c>
      <c r="G91">
        <v>278175.26</v>
      </c>
      <c r="H91">
        <v>114392.74</v>
      </c>
      <c r="I91">
        <v>0</v>
      </c>
      <c r="J91">
        <v>25840.86</v>
      </c>
      <c r="K91">
        <v>85.840494000000007</v>
      </c>
      <c r="L91">
        <f>IFERROR(SUM(Table5[[#This Row],[reg_salben]:[pupil_gf_total]])/Table5[[#This Row],[adm1]],0)+IFERROR(Table5[[#This Row],[disability_salben]]/Table5[[#This Row],[disadm_nospch]], 0)</f>
        <v>4965.1247347201888</v>
      </c>
    </row>
    <row r="92" spans="1:12" x14ac:dyDescent="0.25">
      <c r="A92">
        <v>11533</v>
      </c>
      <c r="B92">
        <v>0</v>
      </c>
      <c r="C92">
        <v>303085.61</v>
      </c>
      <c r="D92">
        <v>5803803.04</v>
      </c>
      <c r="E92">
        <v>138643</v>
      </c>
      <c r="F92">
        <v>654869.64</v>
      </c>
      <c r="G92">
        <v>2283849.04</v>
      </c>
      <c r="H92">
        <v>673279.72</v>
      </c>
      <c r="I92">
        <v>54069.13</v>
      </c>
      <c r="J92">
        <v>329494.87</v>
      </c>
      <c r="K92">
        <v>797.29070000000002</v>
      </c>
      <c r="L92">
        <f>IFERROR(SUM(Table5[[#This Row],[reg_salben]:[pupil_gf_total]])/Table5[[#This Row],[adm1]],0)+IFERROR(Table5[[#This Row],[disability_salben]]/Table5[[#This Row],[disadm_nospch]], 0)</f>
        <v>12464.723895562809</v>
      </c>
    </row>
    <row r="93" spans="1:12" x14ac:dyDescent="0.25">
      <c r="A93">
        <v>11923</v>
      </c>
      <c r="B93">
        <v>80.816453999999993</v>
      </c>
      <c r="C93">
        <v>0</v>
      </c>
      <c r="D93">
        <v>0</v>
      </c>
      <c r="E93">
        <v>71642.28</v>
      </c>
      <c r="F93">
        <v>58685.05</v>
      </c>
      <c r="G93">
        <v>2720946.36</v>
      </c>
      <c r="H93">
        <v>967224.97</v>
      </c>
      <c r="I93">
        <v>42463.75</v>
      </c>
      <c r="J93">
        <v>72134.66</v>
      </c>
      <c r="K93">
        <v>416.31645400000002</v>
      </c>
      <c r="L93">
        <f>IFERROR(SUM(Table5[[#This Row],[reg_salben]:[pupil_gf_total]])/Table5[[#This Row],[adm1]],0)+IFERROR(Table5[[#This Row],[disability_salben]]/Table5[[#This Row],[disadm_nospch]], 0)</f>
        <v>9447.373583749828</v>
      </c>
    </row>
    <row r="94" spans="1:12" x14ac:dyDescent="0.25">
      <c r="A94">
        <v>11947</v>
      </c>
      <c r="B94">
        <v>0</v>
      </c>
      <c r="C94">
        <v>0</v>
      </c>
      <c r="D94">
        <v>16212</v>
      </c>
      <c r="E94">
        <v>0</v>
      </c>
      <c r="F94">
        <v>0</v>
      </c>
      <c r="G94">
        <v>17278.349999999999</v>
      </c>
      <c r="H94">
        <v>0</v>
      </c>
      <c r="I94">
        <v>6440</v>
      </c>
      <c r="J94">
        <v>0</v>
      </c>
      <c r="K94">
        <v>26.182690999999998</v>
      </c>
      <c r="L94">
        <f>IFERROR(SUM(Table5[[#This Row],[reg_salben]:[pupil_gf_total]])/Table5[[#This Row],[adm1]],0)+IFERROR(Table5[[#This Row],[disability_salben]]/Table5[[#This Row],[disadm_nospch]], 0)</f>
        <v>1525.0666938703894</v>
      </c>
    </row>
    <row r="95" spans="1:12" x14ac:dyDescent="0.25">
      <c r="A95">
        <v>11967</v>
      </c>
      <c r="B95">
        <v>21.413174000000001</v>
      </c>
      <c r="C95">
        <v>-592.42999999999995</v>
      </c>
      <c r="D95">
        <v>402658.58</v>
      </c>
      <c r="E95">
        <v>118793.15</v>
      </c>
      <c r="F95">
        <v>0</v>
      </c>
      <c r="G95">
        <v>626449.44999999995</v>
      </c>
      <c r="H95">
        <v>388174.45</v>
      </c>
      <c r="I95">
        <v>2042.7</v>
      </c>
      <c r="J95">
        <v>27500.69</v>
      </c>
      <c r="K95">
        <v>345.93413199999998</v>
      </c>
      <c r="L95">
        <f>IFERROR(SUM(Table5[[#This Row],[reg_salben]:[pupil_gf_total]])/Table5[[#This Row],[adm1]],0)+IFERROR(Table5[[#This Row],[disability_salben]]/Table5[[#This Row],[disadm_nospch]], 0)</f>
        <v>4498.1054203021922</v>
      </c>
    </row>
    <row r="96" spans="1:12" x14ac:dyDescent="0.25">
      <c r="A96">
        <v>11972</v>
      </c>
      <c r="B96">
        <v>107.066817</v>
      </c>
      <c r="C96">
        <v>0</v>
      </c>
      <c r="D96">
        <v>0</v>
      </c>
      <c r="E96">
        <v>41850.94</v>
      </c>
      <c r="F96">
        <v>0</v>
      </c>
      <c r="G96">
        <v>439326.96</v>
      </c>
      <c r="H96">
        <v>316839.87</v>
      </c>
      <c r="I96">
        <v>69391.320000000007</v>
      </c>
      <c r="J96">
        <v>238971.67</v>
      </c>
      <c r="K96">
        <v>296.163546</v>
      </c>
      <c r="L96">
        <f>IFERROR(SUM(Table5[[#This Row],[reg_salben]:[pupil_gf_total]])/Table5[[#This Row],[adm1]],0)+IFERROR(Table5[[#This Row],[disability_salben]]/Table5[[#This Row],[disadm_nospch]], 0)</f>
        <v>3735.7087830113974</v>
      </c>
    </row>
    <row r="97" spans="1:12" x14ac:dyDescent="0.25">
      <c r="A97">
        <v>11986</v>
      </c>
      <c r="B97">
        <v>0</v>
      </c>
      <c r="C97">
        <v>135275.12</v>
      </c>
      <c r="D97">
        <v>3609761.73</v>
      </c>
      <c r="E97">
        <v>60444.36</v>
      </c>
      <c r="F97">
        <v>247793.12</v>
      </c>
      <c r="G97">
        <v>1474144.35</v>
      </c>
      <c r="H97">
        <v>280030.48</v>
      </c>
      <c r="I97">
        <v>32797.25</v>
      </c>
      <c r="J97">
        <v>203115.85</v>
      </c>
      <c r="K97">
        <v>382.954992</v>
      </c>
      <c r="L97">
        <f>IFERROR(SUM(Table5[[#This Row],[reg_salben]:[pupil_gf_total]])/Table5[[#This Row],[adm1]],0)+IFERROR(Table5[[#This Row],[disability_salben]]/Table5[[#This Row],[disadm_nospch]], 0)</f>
        <v>15427.627954775427</v>
      </c>
    </row>
    <row r="98" spans="1:12" x14ac:dyDescent="0.25">
      <c r="A98">
        <v>12009</v>
      </c>
      <c r="B98">
        <v>8.8934909999999991</v>
      </c>
      <c r="C98">
        <v>0</v>
      </c>
      <c r="D98">
        <v>0</v>
      </c>
      <c r="E98">
        <v>10755.05</v>
      </c>
      <c r="F98">
        <v>0</v>
      </c>
      <c r="G98">
        <v>589367.93999999994</v>
      </c>
      <c r="H98">
        <v>833689.94</v>
      </c>
      <c r="I98">
        <v>0</v>
      </c>
      <c r="J98">
        <v>79995.320000000007</v>
      </c>
      <c r="K98">
        <v>157.37277800000001</v>
      </c>
      <c r="L98">
        <f>IFERROR(SUM(Table5[[#This Row],[reg_salben]:[pupil_gf_total]])/Table5[[#This Row],[adm1]],0)+IFERROR(Table5[[#This Row],[disability_salben]]/Table5[[#This Row],[disadm_nospch]], 0)</f>
        <v>9619.2509863427586</v>
      </c>
    </row>
    <row r="99" spans="1:12" x14ac:dyDescent="0.25">
      <c r="A99">
        <v>12010</v>
      </c>
      <c r="B99">
        <v>32.28387</v>
      </c>
      <c r="C99">
        <v>0</v>
      </c>
      <c r="D99">
        <v>0</v>
      </c>
      <c r="E99">
        <v>15235.28</v>
      </c>
      <c r="F99">
        <v>212310.53</v>
      </c>
      <c r="G99">
        <v>1270837.3799999999</v>
      </c>
      <c r="H99">
        <v>278112.58</v>
      </c>
      <c r="I99">
        <v>0</v>
      </c>
      <c r="J99">
        <v>41555.49</v>
      </c>
      <c r="K99">
        <v>213.51612700000001</v>
      </c>
      <c r="L99">
        <f>IFERROR(SUM(Table5[[#This Row],[reg_salben]:[pupil_gf_total]])/Table5[[#This Row],[adm1]],0)+IFERROR(Table5[[#This Row],[disability_salben]]/Table5[[#This Row],[disadm_nospch]], 0)</f>
        <v>8514.8193981619006</v>
      </c>
    </row>
    <row r="100" spans="1:12" x14ac:dyDescent="0.25">
      <c r="A100">
        <v>12011</v>
      </c>
      <c r="B100">
        <v>52.655177000000002</v>
      </c>
      <c r="C100">
        <v>0</v>
      </c>
      <c r="D100">
        <v>94092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169.80253300000001</v>
      </c>
      <c r="L100">
        <f>IFERROR(SUM(Table5[[#This Row],[reg_salben]:[pupil_gf_total]])/Table5[[#This Row],[adm1]],0)+IFERROR(Table5[[#This Row],[disability_salben]]/Table5[[#This Row],[disadm_nospch]], 0)</f>
        <v>554.12600941589017</v>
      </c>
    </row>
    <row r="101" spans="1:12" x14ac:dyDescent="0.25">
      <c r="A101">
        <v>12025</v>
      </c>
      <c r="B101">
        <v>0</v>
      </c>
      <c r="C101">
        <v>0</v>
      </c>
      <c r="D101">
        <v>0</v>
      </c>
      <c r="E101">
        <v>6611.83</v>
      </c>
      <c r="F101">
        <v>70080.800000000003</v>
      </c>
      <c r="G101">
        <v>267619.5</v>
      </c>
      <c r="H101">
        <v>71655.350000000006</v>
      </c>
      <c r="I101">
        <v>364.53</v>
      </c>
      <c r="J101">
        <v>2612</v>
      </c>
      <c r="K101">
        <v>33.368749999999999</v>
      </c>
      <c r="L101">
        <f>IFERROR(SUM(Table5[[#This Row],[reg_salben]:[pupil_gf_total]])/Table5[[#This Row],[adm1]],0)+IFERROR(Table5[[#This Row],[disability_salben]]/Table5[[#This Row],[disadm_nospch]], 0)</f>
        <v>12554.980633077355</v>
      </c>
    </row>
    <row r="102" spans="1:12" x14ac:dyDescent="0.25">
      <c r="A102">
        <v>12030</v>
      </c>
      <c r="B102">
        <v>44.234569</v>
      </c>
      <c r="C102">
        <v>28183.119999999999</v>
      </c>
      <c r="D102">
        <v>943108.9</v>
      </c>
      <c r="E102">
        <v>54592.86</v>
      </c>
      <c r="F102">
        <v>0</v>
      </c>
      <c r="G102">
        <v>791653.99</v>
      </c>
      <c r="H102">
        <v>208673.69</v>
      </c>
      <c r="I102">
        <v>73416.27</v>
      </c>
      <c r="J102">
        <v>194327.15</v>
      </c>
      <c r="K102">
        <v>212.58024700000001</v>
      </c>
      <c r="L102">
        <f>IFERROR(SUM(Table5[[#This Row],[reg_salben]:[pupil_gf_total]])/Table5[[#This Row],[adm1]],0)+IFERROR(Table5[[#This Row],[disability_salben]]/Table5[[#This Row],[disadm_nospch]], 0)</f>
        <v>11295.564389539666</v>
      </c>
    </row>
    <row r="103" spans="1:12" x14ac:dyDescent="0.25">
      <c r="A103">
        <v>12033</v>
      </c>
      <c r="B103">
        <v>0</v>
      </c>
      <c r="C103">
        <v>444283.82</v>
      </c>
      <c r="D103">
        <v>806352.95</v>
      </c>
      <c r="E103">
        <v>21063.83</v>
      </c>
      <c r="F103">
        <v>0</v>
      </c>
      <c r="G103">
        <v>326154</v>
      </c>
      <c r="H103">
        <v>5772.5</v>
      </c>
      <c r="I103">
        <v>0</v>
      </c>
      <c r="J103">
        <v>80930.990000000005</v>
      </c>
      <c r="K103">
        <v>136.56706800000001</v>
      </c>
      <c r="L103">
        <f>IFERROR(SUM(Table5[[#This Row],[reg_salben]:[pupil_gf_total]])/Table5[[#This Row],[adm1]],0)+IFERROR(Table5[[#This Row],[disability_salben]]/Table5[[#This Row],[disadm_nospch]], 0)</f>
        <v>9081.7961325786073</v>
      </c>
    </row>
    <row r="104" spans="1:12" x14ac:dyDescent="0.25">
      <c r="A104">
        <v>12036</v>
      </c>
      <c r="B104">
        <v>50.951219000000002</v>
      </c>
      <c r="C104">
        <v>0</v>
      </c>
      <c r="D104">
        <v>0</v>
      </c>
      <c r="E104">
        <v>60372.959999999999</v>
      </c>
      <c r="F104">
        <v>0</v>
      </c>
      <c r="G104">
        <v>579237.92000000004</v>
      </c>
      <c r="H104">
        <v>371081.66</v>
      </c>
      <c r="I104">
        <v>0</v>
      </c>
      <c r="J104">
        <v>1468.73</v>
      </c>
      <c r="K104">
        <v>252.33659900000001</v>
      </c>
      <c r="L104">
        <f>IFERROR(SUM(Table5[[#This Row],[reg_salben]:[pupil_gf_total]])/Table5[[#This Row],[adm1]],0)+IFERROR(Table5[[#This Row],[disability_salben]]/Table5[[#This Row],[disadm_nospch]], 0)</f>
        <v>4011.1552347584743</v>
      </c>
    </row>
    <row r="105" spans="1:12" x14ac:dyDescent="0.25">
      <c r="A105">
        <v>12037</v>
      </c>
      <c r="B105">
        <v>23.547927999999999</v>
      </c>
      <c r="C105">
        <v>0</v>
      </c>
      <c r="D105">
        <v>0</v>
      </c>
      <c r="E105">
        <v>56952.81</v>
      </c>
      <c r="F105">
        <v>0</v>
      </c>
      <c r="G105">
        <v>524236.39</v>
      </c>
      <c r="H105">
        <v>272721.09999999998</v>
      </c>
      <c r="I105">
        <v>0</v>
      </c>
      <c r="J105">
        <v>0</v>
      </c>
      <c r="K105">
        <v>141.24023800000001</v>
      </c>
      <c r="L105">
        <f>IFERROR(SUM(Table5[[#This Row],[reg_salben]:[pupil_gf_total]])/Table5[[#This Row],[adm1]],0)+IFERROR(Table5[[#This Row],[disability_salben]]/Table5[[#This Row],[disadm_nospch]], 0)</f>
        <v>6045.8004892345189</v>
      </c>
    </row>
    <row r="106" spans="1:12" x14ac:dyDescent="0.25">
      <c r="A106">
        <v>12038</v>
      </c>
      <c r="B106">
        <v>92.312186999999994</v>
      </c>
      <c r="C106">
        <v>0</v>
      </c>
      <c r="D106">
        <v>0</v>
      </c>
      <c r="E106">
        <v>153166.49</v>
      </c>
      <c r="F106">
        <v>0</v>
      </c>
      <c r="G106">
        <v>1497837.43</v>
      </c>
      <c r="H106">
        <v>754870.16</v>
      </c>
      <c r="I106">
        <v>0</v>
      </c>
      <c r="J106">
        <v>6510.05</v>
      </c>
      <c r="K106">
        <v>431.77560699999998</v>
      </c>
      <c r="L106">
        <f>IFERROR(SUM(Table5[[#This Row],[reg_salben]:[pupil_gf_total]])/Table5[[#This Row],[adm1]],0)+IFERROR(Table5[[#This Row],[disability_salben]]/Table5[[#This Row],[disadm_nospch]], 0)</f>
        <v>5587.1246334673096</v>
      </c>
    </row>
    <row r="107" spans="1:12" x14ac:dyDescent="0.25">
      <c r="A107">
        <v>12040</v>
      </c>
      <c r="B107">
        <v>12.520708000000001</v>
      </c>
      <c r="C107">
        <v>0</v>
      </c>
      <c r="D107">
        <v>0</v>
      </c>
      <c r="E107">
        <v>28444.57</v>
      </c>
      <c r="F107">
        <v>0</v>
      </c>
      <c r="G107">
        <v>346140.68</v>
      </c>
      <c r="H107">
        <v>106494.24</v>
      </c>
      <c r="I107">
        <v>0</v>
      </c>
      <c r="J107">
        <v>-1100.74</v>
      </c>
      <c r="K107">
        <v>59.893487999999998</v>
      </c>
      <c r="L107">
        <f>IFERROR(SUM(Table5[[#This Row],[reg_salben]:[pupil_gf_total]])/Table5[[#This Row],[adm1]],0)+IFERROR(Table5[[#This Row],[disability_salben]]/Table5[[#This Row],[disadm_nospch]], 0)</f>
        <v>8013.8720590124922</v>
      </c>
    </row>
    <row r="108" spans="1:12" x14ac:dyDescent="0.25">
      <c r="A108">
        <v>12041</v>
      </c>
      <c r="B108">
        <v>12.183434</v>
      </c>
      <c r="C108">
        <v>0</v>
      </c>
      <c r="D108">
        <v>0</v>
      </c>
      <c r="E108">
        <v>39780.47</v>
      </c>
      <c r="F108">
        <v>0</v>
      </c>
      <c r="G108">
        <v>406432.67</v>
      </c>
      <c r="H108">
        <v>232175.32</v>
      </c>
      <c r="I108">
        <v>0</v>
      </c>
      <c r="J108">
        <v>0</v>
      </c>
      <c r="K108">
        <v>96.147935000000004</v>
      </c>
      <c r="L108">
        <f>IFERROR(SUM(Table5[[#This Row],[reg_salben]:[pupil_gf_total]])/Table5[[#This Row],[adm1]],0)+IFERROR(Table5[[#This Row],[disability_salben]]/Table5[[#This Row],[disadm_nospch]], 0)</f>
        <v>7055.6737385987535</v>
      </c>
    </row>
    <row r="109" spans="1:12" x14ac:dyDescent="0.25">
      <c r="A109">
        <v>12042</v>
      </c>
      <c r="B109">
        <v>20.635801000000001</v>
      </c>
      <c r="C109">
        <v>0</v>
      </c>
      <c r="D109">
        <v>0</v>
      </c>
      <c r="E109">
        <v>68278.899999999994</v>
      </c>
      <c r="F109">
        <v>0</v>
      </c>
      <c r="G109">
        <v>227596.81</v>
      </c>
      <c r="H109">
        <v>187516.29</v>
      </c>
      <c r="I109">
        <v>0</v>
      </c>
      <c r="J109">
        <v>2487.9699999999998</v>
      </c>
      <c r="K109">
        <v>59.358020000000003</v>
      </c>
      <c r="L109">
        <f>IFERROR(SUM(Table5[[#This Row],[reg_salben]:[pupil_gf_total]])/Table5[[#This Row],[adm1]],0)+IFERROR(Table5[[#This Row],[disability_salben]]/Table5[[#This Row],[disadm_nospch]], 0)</f>
        <v>8185.5825042681672</v>
      </c>
    </row>
    <row r="110" spans="1:12" x14ac:dyDescent="0.25">
      <c r="A110">
        <v>12043</v>
      </c>
      <c r="B110">
        <v>151.77612999999999</v>
      </c>
      <c r="C110">
        <v>0</v>
      </c>
      <c r="D110">
        <v>0</v>
      </c>
      <c r="E110">
        <v>195070.79</v>
      </c>
      <c r="F110">
        <v>0</v>
      </c>
      <c r="G110">
        <v>1529640.77</v>
      </c>
      <c r="H110">
        <v>779440.07</v>
      </c>
      <c r="I110">
        <v>0</v>
      </c>
      <c r="J110">
        <v>2659.12</v>
      </c>
      <c r="K110">
        <v>532.792867</v>
      </c>
      <c r="L110">
        <f>IFERROR(SUM(Table5[[#This Row],[reg_salben]:[pupil_gf_total]])/Table5[[#This Row],[adm1]],0)+IFERROR(Table5[[#This Row],[disability_salben]]/Table5[[#This Row],[disadm_nospch]], 0)</f>
        <v>4705.0381213155397</v>
      </c>
    </row>
    <row r="111" spans="1:12" x14ac:dyDescent="0.25">
      <c r="A111">
        <v>12044</v>
      </c>
      <c r="B111">
        <v>27.639054000000002</v>
      </c>
      <c r="C111">
        <v>0</v>
      </c>
      <c r="D111">
        <v>0</v>
      </c>
      <c r="E111">
        <v>58519.62</v>
      </c>
      <c r="F111">
        <v>0</v>
      </c>
      <c r="G111">
        <v>433474.98</v>
      </c>
      <c r="H111">
        <v>181297.52</v>
      </c>
      <c r="I111">
        <v>0</v>
      </c>
      <c r="J111">
        <v>0</v>
      </c>
      <c r="K111">
        <v>79.934907999999993</v>
      </c>
      <c r="L111">
        <f>IFERROR(SUM(Table5[[#This Row],[reg_salben]:[pupil_gf_total]])/Table5[[#This Row],[adm1]],0)+IFERROR(Table5[[#This Row],[disability_salben]]/Table5[[#This Row],[disadm_nospch]], 0)</f>
        <v>8423.0048779189201</v>
      </c>
    </row>
    <row r="112" spans="1:12" x14ac:dyDescent="0.25">
      <c r="A112">
        <v>12045</v>
      </c>
      <c r="B112">
        <v>89.224964</v>
      </c>
      <c r="C112">
        <v>335848.02</v>
      </c>
      <c r="D112">
        <v>2753687.08</v>
      </c>
      <c r="E112">
        <v>127068.8</v>
      </c>
      <c r="F112">
        <v>0</v>
      </c>
      <c r="G112">
        <v>1580237.55</v>
      </c>
      <c r="H112">
        <v>714399.61</v>
      </c>
      <c r="I112">
        <v>110758.09</v>
      </c>
      <c r="J112">
        <v>413033.94</v>
      </c>
      <c r="K112">
        <v>715.52608399999997</v>
      </c>
      <c r="L112">
        <f>IFERROR(SUM(Table5[[#This Row],[reg_salben]:[pupil_gf_total]])/Table5[[#This Row],[adm1]],0)+IFERROR(Table5[[#This Row],[disability_salben]]/Table5[[#This Row],[disadm_nospch]], 0)</f>
        <v>11729.086588958347</v>
      </c>
    </row>
    <row r="113" spans="1:12" x14ac:dyDescent="0.25">
      <c r="A113">
        <v>12054</v>
      </c>
      <c r="B113">
        <v>25.481183999999999</v>
      </c>
      <c r="C113">
        <v>0</v>
      </c>
      <c r="D113">
        <v>0</v>
      </c>
      <c r="E113">
        <v>25225.58</v>
      </c>
      <c r="F113">
        <v>0</v>
      </c>
      <c r="G113">
        <v>280660.19</v>
      </c>
      <c r="H113">
        <v>114585.06</v>
      </c>
      <c r="I113">
        <v>39631.74</v>
      </c>
      <c r="J113">
        <v>64890.85</v>
      </c>
      <c r="K113">
        <v>71.149466000000004</v>
      </c>
      <c r="L113">
        <f>IFERROR(SUM(Table5[[#This Row],[reg_salben]:[pupil_gf_total]])/Table5[[#This Row],[adm1]],0)+IFERROR(Table5[[#This Row],[disability_salben]]/Table5[[#This Row],[disadm_nospch]], 0)</f>
        <v>7378.7401299680878</v>
      </c>
    </row>
    <row r="114" spans="1:12" x14ac:dyDescent="0.25">
      <c r="A114">
        <v>12060</v>
      </c>
      <c r="B114">
        <v>32.783625999999998</v>
      </c>
      <c r="C114">
        <v>176013.58</v>
      </c>
      <c r="D114">
        <v>666530.29</v>
      </c>
      <c r="E114">
        <v>60569.26</v>
      </c>
      <c r="F114">
        <v>0</v>
      </c>
      <c r="G114">
        <v>132493.74</v>
      </c>
      <c r="H114">
        <v>349162.94</v>
      </c>
      <c r="I114">
        <v>20132</v>
      </c>
      <c r="J114">
        <v>0</v>
      </c>
      <c r="K114">
        <v>120.74853899999999</v>
      </c>
      <c r="L114">
        <f>IFERROR(SUM(Table5[[#This Row],[reg_salben]:[pupil_gf_total]])/Table5[[#This Row],[adm1]],0)+IFERROR(Table5[[#This Row],[disability_salben]]/Table5[[#This Row],[disadm_nospch]], 0)</f>
        <v>15546.199238181664</v>
      </c>
    </row>
    <row r="115" spans="1:12" x14ac:dyDescent="0.25">
      <c r="A115">
        <v>12105</v>
      </c>
      <c r="B115">
        <v>26.670659000000001</v>
      </c>
      <c r="C115">
        <v>44362.37</v>
      </c>
      <c r="D115">
        <v>4000</v>
      </c>
      <c r="E115">
        <v>542.38</v>
      </c>
      <c r="F115">
        <v>0</v>
      </c>
      <c r="G115">
        <v>443749.35</v>
      </c>
      <c r="H115">
        <v>152818.41</v>
      </c>
      <c r="I115">
        <v>3730.01</v>
      </c>
      <c r="J115">
        <v>50222.82</v>
      </c>
      <c r="K115">
        <v>169.98203799999999</v>
      </c>
      <c r="L115">
        <f>IFERROR(SUM(Table5[[#This Row],[reg_salben]:[pupil_gf_total]])/Table5[[#This Row],[adm1]],0)+IFERROR(Table5[[#This Row],[disability_salben]]/Table5[[#This Row],[disadm_nospch]], 0)</f>
        <v>5517.058619858868</v>
      </c>
    </row>
    <row r="116" spans="1:12" x14ac:dyDescent="0.25">
      <c r="A116">
        <v>12391</v>
      </c>
      <c r="B116">
        <v>0</v>
      </c>
      <c r="C116">
        <v>0</v>
      </c>
      <c r="D116">
        <v>0</v>
      </c>
      <c r="E116">
        <v>311384.71000000002</v>
      </c>
      <c r="F116">
        <v>724.46</v>
      </c>
      <c r="G116">
        <v>2169082.0499999998</v>
      </c>
      <c r="H116">
        <v>1566048.67</v>
      </c>
      <c r="I116">
        <v>310153.34000000003</v>
      </c>
      <c r="J116">
        <v>487033.65</v>
      </c>
      <c r="K116">
        <v>864.803449</v>
      </c>
      <c r="L116">
        <f>IFERROR(SUM(Table5[[#This Row],[reg_salben]:[pupil_gf_total]])/Table5[[#This Row],[adm1]],0)+IFERROR(Table5[[#This Row],[disability_salben]]/Table5[[#This Row],[disadm_nospch]], 0)</f>
        <v>5601.7663731588564</v>
      </c>
    </row>
    <row r="117" spans="1:12" x14ac:dyDescent="0.25">
      <c r="A117">
        <v>12501</v>
      </c>
      <c r="B117">
        <v>7</v>
      </c>
      <c r="C117">
        <v>0</v>
      </c>
      <c r="D117">
        <v>0</v>
      </c>
      <c r="E117">
        <v>17275.45</v>
      </c>
      <c r="F117">
        <v>0</v>
      </c>
      <c r="G117">
        <v>22594.92</v>
      </c>
      <c r="H117">
        <v>103</v>
      </c>
      <c r="I117">
        <v>170</v>
      </c>
      <c r="J117">
        <v>0</v>
      </c>
      <c r="K117">
        <v>61.025381000000003</v>
      </c>
      <c r="L117">
        <f>IFERROR(SUM(Table5[[#This Row],[reg_salben]:[pupil_gf_total]])/Table5[[#This Row],[adm1]],0)+IFERROR(Table5[[#This Row],[disability_salben]]/Table5[[#This Row],[disadm_nospch]], 0)</f>
        <v>657.81432810718536</v>
      </c>
    </row>
    <row r="118" spans="1:12" x14ac:dyDescent="0.25">
      <c r="A118">
        <v>12528</v>
      </c>
      <c r="B118">
        <v>68.936308999999994</v>
      </c>
      <c r="C118">
        <v>0</v>
      </c>
      <c r="D118">
        <v>0</v>
      </c>
      <c r="E118">
        <v>107888</v>
      </c>
      <c r="F118">
        <v>66233</v>
      </c>
      <c r="G118">
        <v>3078180.92</v>
      </c>
      <c r="H118">
        <v>777431.97</v>
      </c>
      <c r="I118">
        <v>0</v>
      </c>
      <c r="J118">
        <v>2830</v>
      </c>
      <c r="K118">
        <v>377.50955900000002</v>
      </c>
      <c r="L118">
        <f>IFERROR(SUM(Table5[[#This Row],[reg_salben]:[pupil_gf_total]])/Table5[[#This Row],[adm1]],0)+IFERROR(Table5[[#This Row],[disability_salben]]/Table5[[#This Row],[disadm_nospch]], 0)</f>
        <v>10682.017961828615</v>
      </c>
    </row>
    <row r="119" spans="1:12" x14ac:dyDescent="0.25">
      <c r="A119">
        <v>12541</v>
      </c>
      <c r="B119">
        <v>28.298134999999998</v>
      </c>
      <c r="C119">
        <v>0</v>
      </c>
      <c r="D119">
        <v>0</v>
      </c>
      <c r="E119">
        <v>11523.77</v>
      </c>
      <c r="F119">
        <v>0</v>
      </c>
      <c r="G119">
        <v>1083075.46</v>
      </c>
      <c r="H119">
        <v>644628.18999999994</v>
      </c>
      <c r="I119">
        <v>0</v>
      </c>
      <c r="J119">
        <v>781.83</v>
      </c>
      <c r="K119">
        <v>171.08608599999999</v>
      </c>
      <c r="L119">
        <f>IFERROR(SUM(Table5[[#This Row],[reg_salben]:[pupil_gf_total]])/Table5[[#This Row],[adm1]],0)+IFERROR(Table5[[#This Row],[disability_salben]]/Table5[[#This Row],[disadm_nospch]], 0)</f>
        <v>10170.372650877056</v>
      </c>
    </row>
    <row r="120" spans="1:12" x14ac:dyDescent="0.25">
      <c r="A120">
        <v>12558</v>
      </c>
      <c r="B120">
        <v>0</v>
      </c>
      <c r="C120">
        <v>82937.48</v>
      </c>
      <c r="D120">
        <v>599426.29</v>
      </c>
      <c r="E120">
        <v>100838.09</v>
      </c>
      <c r="F120">
        <v>31089.82</v>
      </c>
      <c r="G120">
        <v>1075005.99</v>
      </c>
      <c r="H120">
        <v>289014.76</v>
      </c>
      <c r="I120">
        <v>21967.71</v>
      </c>
      <c r="J120">
        <v>14320.26</v>
      </c>
      <c r="K120">
        <v>238.58928299999999</v>
      </c>
      <c r="L120">
        <f>IFERROR(SUM(Table5[[#This Row],[reg_salben]:[pupil_gf_total]])/Table5[[#This Row],[adm1]],0)+IFERROR(Table5[[#This Row],[disability_salben]]/Table5[[#This Row],[disadm_nospch]], 0)</f>
        <v>8934.4453916649727</v>
      </c>
    </row>
    <row r="121" spans="1:12" x14ac:dyDescent="0.25">
      <c r="A121">
        <v>12627</v>
      </c>
      <c r="B121">
        <v>21.586839999999999</v>
      </c>
      <c r="C121">
        <v>0</v>
      </c>
      <c r="D121">
        <v>592088.6</v>
      </c>
      <c r="E121">
        <v>5622.86</v>
      </c>
      <c r="F121">
        <v>0</v>
      </c>
      <c r="G121">
        <v>194783.22</v>
      </c>
      <c r="H121">
        <v>146238.07999999999</v>
      </c>
      <c r="I121">
        <v>0</v>
      </c>
      <c r="J121">
        <v>67553.75</v>
      </c>
      <c r="K121">
        <v>0</v>
      </c>
      <c r="L121">
        <f>IFERROR(SUM(Table5[[#This Row],[reg_salben]:[pupil_gf_total]])/Table5[[#This Row],[adm1]],0)+IFERROR(Table5[[#This Row],[disability_salben]]/Table5[[#This Row],[disadm_nospch]], 0)</f>
        <v>0</v>
      </c>
    </row>
    <row r="122" spans="1:12" x14ac:dyDescent="0.25">
      <c r="A122">
        <v>12644</v>
      </c>
      <c r="B122">
        <v>54.544911999999997</v>
      </c>
      <c r="C122">
        <v>0</v>
      </c>
      <c r="D122">
        <v>0</v>
      </c>
      <c r="E122">
        <v>196790.24</v>
      </c>
      <c r="F122">
        <v>66599</v>
      </c>
      <c r="G122">
        <v>1225701.67</v>
      </c>
      <c r="H122">
        <v>1193753.77</v>
      </c>
      <c r="I122">
        <v>25726.52</v>
      </c>
      <c r="J122">
        <v>51560.6</v>
      </c>
      <c r="K122">
        <v>367.12575199999998</v>
      </c>
      <c r="L122">
        <f>IFERROR(SUM(Table5[[#This Row],[reg_salben]:[pupil_gf_total]])/Table5[[#This Row],[adm1]],0)+IFERROR(Table5[[#This Row],[disability_salben]]/Table5[[#This Row],[disadm_nospch]], 0)</f>
        <v>7518.2189888983867</v>
      </c>
    </row>
    <row r="123" spans="1:12" x14ac:dyDescent="0.25">
      <c r="A123">
        <v>12671</v>
      </c>
      <c r="B123">
        <v>0</v>
      </c>
      <c r="C123">
        <v>0</v>
      </c>
      <c r="D123">
        <v>0</v>
      </c>
      <c r="E123">
        <v>19639.62</v>
      </c>
      <c r="F123">
        <v>100647.01</v>
      </c>
      <c r="G123">
        <v>501925.42</v>
      </c>
      <c r="H123">
        <v>142087.57</v>
      </c>
      <c r="I123">
        <v>28181.38</v>
      </c>
      <c r="J123">
        <v>2282.33</v>
      </c>
      <c r="K123">
        <v>139.41249999999999</v>
      </c>
      <c r="L123">
        <f>IFERROR(SUM(Table5[[#This Row],[reg_salben]:[pupil_gf_total]])/Table5[[#This Row],[adm1]],0)+IFERROR(Table5[[#This Row],[disability_salben]]/Table5[[#This Row],[disadm_nospch]], 0)</f>
        <v>5700.8039451268705</v>
      </c>
    </row>
    <row r="124" spans="1:12" x14ac:dyDescent="0.25">
      <c r="A124">
        <v>12684</v>
      </c>
      <c r="B124">
        <v>69</v>
      </c>
      <c r="C124">
        <v>0</v>
      </c>
      <c r="D124">
        <v>29303.040000000001</v>
      </c>
      <c r="E124">
        <v>283405.90000000002</v>
      </c>
      <c r="F124">
        <v>0</v>
      </c>
      <c r="G124">
        <v>3873475.8</v>
      </c>
      <c r="H124">
        <v>0</v>
      </c>
      <c r="I124">
        <v>0</v>
      </c>
      <c r="J124">
        <v>0</v>
      </c>
      <c r="K124">
        <v>506.71687100000003</v>
      </c>
      <c r="L124">
        <f>IFERROR(SUM(Table5[[#This Row],[reg_salben]:[pupil_gf_total]])/Table5[[#This Row],[adm1]],0)+IFERROR(Table5[[#This Row],[disability_salben]]/Table5[[#This Row],[disadm_nospch]], 0)</f>
        <v>8261.3881233885331</v>
      </c>
    </row>
    <row r="125" spans="1:12" x14ac:dyDescent="0.25">
      <c r="A125">
        <v>12867</v>
      </c>
      <c r="B125">
        <v>86.012355999999997</v>
      </c>
      <c r="C125">
        <v>567733.4</v>
      </c>
      <c r="D125">
        <v>79967.28</v>
      </c>
      <c r="E125">
        <v>145352.95000000001</v>
      </c>
      <c r="F125">
        <v>0</v>
      </c>
      <c r="G125">
        <v>937524.5</v>
      </c>
      <c r="H125">
        <v>75715.89</v>
      </c>
      <c r="I125">
        <v>30054.74</v>
      </c>
      <c r="J125">
        <v>438051.82</v>
      </c>
      <c r="K125">
        <v>397.95157999999998</v>
      </c>
      <c r="L125">
        <f>IFERROR(SUM(Table5[[#This Row],[reg_salben]:[pupil_gf_total]])/Table5[[#This Row],[adm1]],0)+IFERROR(Table5[[#This Row],[disability_salben]]/Table5[[#This Row],[disadm_nospch]], 0)</f>
        <v>10889.233064907363</v>
      </c>
    </row>
    <row r="126" spans="1:12" x14ac:dyDescent="0.25">
      <c r="A126">
        <v>12924</v>
      </c>
      <c r="B126">
        <v>93.391462000000004</v>
      </c>
      <c r="C126">
        <v>712699.04</v>
      </c>
      <c r="D126">
        <v>2138933.94</v>
      </c>
      <c r="E126">
        <v>1107675.54</v>
      </c>
      <c r="F126">
        <v>359117.93</v>
      </c>
      <c r="G126">
        <v>2790648.45</v>
      </c>
      <c r="H126">
        <v>1813385.28</v>
      </c>
      <c r="I126">
        <v>287462.52</v>
      </c>
      <c r="J126">
        <v>111724.4</v>
      </c>
      <c r="K126">
        <v>926.92528900000002</v>
      </c>
      <c r="L126">
        <f>IFERROR(SUM(Table5[[#This Row],[reg_salben]:[pupil_gf_total]])/Table5[[#This Row],[adm1]],0)+IFERROR(Table5[[#This Row],[disability_salben]]/Table5[[#This Row],[disadm_nospch]], 0)</f>
        <v>16918.94795229999</v>
      </c>
    </row>
    <row r="127" spans="1:12" x14ac:dyDescent="0.25">
      <c r="A127">
        <v>13034</v>
      </c>
      <c r="B127">
        <v>82.561404999999993</v>
      </c>
      <c r="C127">
        <v>12096.52</v>
      </c>
      <c r="D127">
        <v>1260216.98</v>
      </c>
      <c r="E127">
        <v>232879.55</v>
      </c>
      <c r="F127">
        <v>0</v>
      </c>
      <c r="G127">
        <v>2990772.77</v>
      </c>
      <c r="H127">
        <v>826011.47</v>
      </c>
      <c r="I127">
        <v>81779.929999999993</v>
      </c>
      <c r="J127">
        <v>623486.42000000004</v>
      </c>
      <c r="K127">
        <v>607.63742999999999</v>
      </c>
      <c r="L127">
        <f>IFERROR(SUM(Table5[[#This Row],[reg_salben]:[pupil_gf_total]])/Table5[[#This Row],[adm1]],0)+IFERROR(Table5[[#This Row],[disability_salben]]/Table5[[#This Row],[disadm_nospch]], 0)</f>
        <v>10045.752746245165</v>
      </c>
    </row>
    <row r="128" spans="1:12" x14ac:dyDescent="0.25">
      <c r="A128">
        <v>13132</v>
      </c>
      <c r="B128">
        <v>26.40606</v>
      </c>
      <c r="C128">
        <v>0</v>
      </c>
      <c r="D128">
        <v>0</v>
      </c>
      <c r="E128">
        <v>8756.91</v>
      </c>
      <c r="F128">
        <v>0</v>
      </c>
      <c r="G128">
        <v>1485491.76</v>
      </c>
      <c r="H128">
        <v>934474.04</v>
      </c>
      <c r="I128">
        <v>0</v>
      </c>
      <c r="J128">
        <v>63193.46</v>
      </c>
      <c r="K128">
        <v>264.58788299999998</v>
      </c>
      <c r="L128">
        <f>IFERROR(SUM(Table5[[#This Row],[reg_salben]:[pupil_gf_total]])/Table5[[#This Row],[adm1]],0)+IFERROR(Table5[[#This Row],[disability_salben]]/Table5[[#This Row],[disadm_nospch]], 0)</f>
        <v>9418.1038895118272</v>
      </c>
    </row>
    <row r="129" spans="1:12" x14ac:dyDescent="0.25">
      <c r="A129">
        <v>13147</v>
      </c>
      <c r="B129">
        <v>31.454545</v>
      </c>
      <c r="C129">
        <v>0</v>
      </c>
      <c r="D129">
        <v>0</v>
      </c>
      <c r="E129">
        <v>76836.33</v>
      </c>
      <c r="F129">
        <v>0</v>
      </c>
      <c r="G129">
        <v>1088808.49</v>
      </c>
      <c r="H129">
        <v>758984.34</v>
      </c>
      <c r="I129">
        <v>4854.1899999999996</v>
      </c>
      <c r="J129">
        <v>26216.42</v>
      </c>
      <c r="K129">
        <v>304.42424199999999</v>
      </c>
      <c r="L129">
        <f>IFERROR(SUM(Table5[[#This Row],[reg_salben]:[pupil_gf_total]])/Table5[[#This Row],[adm1]],0)+IFERROR(Table5[[#This Row],[disability_salben]]/Table5[[#This Row],[disadm_nospch]], 0)</f>
        <v>6424.2576647361748</v>
      </c>
    </row>
    <row r="130" spans="1:12" x14ac:dyDescent="0.25">
      <c r="A130">
        <v>13148</v>
      </c>
      <c r="B130">
        <v>13.446429</v>
      </c>
      <c r="C130">
        <v>0</v>
      </c>
      <c r="D130">
        <v>0</v>
      </c>
      <c r="E130">
        <v>61698.38</v>
      </c>
      <c r="F130">
        <v>0</v>
      </c>
      <c r="G130">
        <v>373712.57</v>
      </c>
      <c r="H130">
        <v>562929.91</v>
      </c>
      <c r="I130">
        <v>0</v>
      </c>
      <c r="J130">
        <v>0</v>
      </c>
      <c r="K130">
        <v>186.29166599999999</v>
      </c>
      <c r="L130">
        <f>IFERROR(SUM(Table5[[#This Row],[reg_salben]:[pupil_gf_total]])/Table5[[#This Row],[adm1]],0)+IFERROR(Table5[[#This Row],[disability_salben]]/Table5[[#This Row],[disadm_nospch]], 0)</f>
        <v>5359.0205157111004</v>
      </c>
    </row>
    <row r="131" spans="1:12" x14ac:dyDescent="0.25">
      <c r="A131">
        <v>13170</v>
      </c>
      <c r="B131">
        <v>0</v>
      </c>
      <c r="C131">
        <v>3386.56</v>
      </c>
      <c r="D131">
        <v>460157.38</v>
      </c>
      <c r="E131">
        <v>28373.599999999999</v>
      </c>
      <c r="F131">
        <v>3683.85</v>
      </c>
      <c r="G131">
        <v>948181.58</v>
      </c>
      <c r="H131">
        <v>845094.13</v>
      </c>
      <c r="I131">
        <v>0</v>
      </c>
      <c r="J131">
        <v>218921.75</v>
      </c>
      <c r="K131">
        <v>212.057648</v>
      </c>
      <c r="L131">
        <f>IFERROR(SUM(Table5[[#This Row],[reg_salben]:[pupil_gf_total]])/Table5[[#This Row],[adm1]],0)+IFERROR(Table5[[#This Row],[disability_salben]]/Table5[[#This Row],[disadm_nospch]], 0)</f>
        <v>11810.05407548423</v>
      </c>
    </row>
    <row r="132" spans="1:12" x14ac:dyDescent="0.25">
      <c r="A132">
        <v>13175</v>
      </c>
      <c r="B132">
        <v>40.591562000000003</v>
      </c>
      <c r="C132">
        <v>0</v>
      </c>
      <c r="D132">
        <v>0</v>
      </c>
      <c r="E132">
        <v>18698.830000000002</v>
      </c>
      <c r="F132">
        <v>27860.66</v>
      </c>
      <c r="G132">
        <v>1161561.8799999999</v>
      </c>
      <c r="H132">
        <v>798083.65</v>
      </c>
      <c r="I132">
        <v>0</v>
      </c>
      <c r="J132">
        <v>65759.39</v>
      </c>
      <c r="K132">
        <v>253.52983399999999</v>
      </c>
      <c r="L132">
        <f>IFERROR(SUM(Table5[[#This Row],[reg_salben]:[pupil_gf_total]])/Table5[[#This Row],[adm1]],0)+IFERROR(Table5[[#This Row],[disability_salben]]/Table5[[#This Row],[disadm_nospch]], 0)</f>
        <v>8172.4678208876985</v>
      </c>
    </row>
    <row r="133" spans="1:12" x14ac:dyDescent="0.25">
      <c r="A133">
        <v>13195</v>
      </c>
      <c r="B133">
        <v>19.950617000000001</v>
      </c>
      <c r="C133">
        <v>3293</v>
      </c>
      <c r="D133">
        <v>236957.28</v>
      </c>
      <c r="E133">
        <v>2550.04</v>
      </c>
      <c r="F133">
        <v>0</v>
      </c>
      <c r="G133">
        <v>220397.62</v>
      </c>
      <c r="H133">
        <v>199983.68</v>
      </c>
      <c r="I133">
        <v>0</v>
      </c>
      <c r="J133">
        <v>0</v>
      </c>
      <c r="K133">
        <v>132.14814799999999</v>
      </c>
      <c r="L133">
        <f>IFERROR(SUM(Table5[[#This Row],[reg_salben]:[pupil_gf_total]])/Table5[[#This Row],[adm1]],0)+IFERROR(Table5[[#This Row],[disability_salben]]/Table5[[#This Row],[disadm_nospch]], 0)</f>
        <v>5158.6093343581433</v>
      </c>
    </row>
    <row r="134" spans="1:12" x14ac:dyDescent="0.25">
      <c r="A134">
        <v>13199</v>
      </c>
      <c r="B134">
        <v>29.982035</v>
      </c>
      <c r="C134">
        <v>0</v>
      </c>
      <c r="D134">
        <v>0</v>
      </c>
      <c r="E134">
        <v>23457.05</v>
      </c>
      <c r="F134">
        <v>0</v>
      </c>
      <c r="G134">
        <v>600461.80000000005</v>
      </c>
      <c r="H134">
        <v>360729.18</v>
      </c>
      <c r="I134">
        <v>1072.93</v>
      </c>
      <c r="J134">
        <v>35489.86</v>
      </c>
      <c r="K134">
        <v>118.958085</v>
      </c>
      <c r="L134">
        <f>IFERROR(SUM(Table5[[#This Row],[reg_salben]:[pupil_gf_total]])/Table5[[#This Row],[adm1]],0)+IFERROR(Table5[[#This Row],[disability_salben]]/Table5[[#This Row],[disadm_nospch]], 0)</f>
        <v>8584.6272659819642</v>
      </c>
    </row>
    <row r="135" spans="1:12" x14ac:dyDescent="0.25">
      <c r="A135">
        <v>13232</v>
      </c>
      <c r="B135">
        <v>24.569769999999998</v>
      </c>
      <c r="C135">
        <v>0</v>
      </c>
      <c r="D135">
        <v>96721.36</v>
      </c>
      <c r="E135">
        <v>12370.73</v>
      </c>
      <c r="F135">
        <v>0</v>
      </c>
      <c r="G135">
        <v>644093.65</v>
      </c>
      <c r="H135">
        <v>107520.73</v>
      </c>
      <c r="I135">
        <v>0</v>
      </c>
      <c r="J135">
        <v>45432.14</v>
      </c>
      <c r="K135">
        <v>82.197674000000006</v>
      </c>
      <c r="L135">
        <f>IFERROR(SUM(Table5[[#This Row],[reg_salben]:[pupil_gf_total]])/Table5[[#This Row],[adm1]],0)+IFERROR(Table5[[#This Row],[disability_salben]]/Table5[[#This Row],[disadm_nospch]], 0)</f>
        <v>11023.896004648501</v>
      </c>
    </row>
    <row r="136" spans="1:12" x14ac:dyDescent="0.25">
      <c r="A136">
        <v>13249</v>
      </c>
      <c r="B136">
        <v>69.039608999999999</v>
      </c>
      <c r="C136">
        <v>0</v>
      </c>
      <c r="D136">
        <v>0</v>
      </c>
      <c r="E136">
        <v>40934.239999999998</v>
      </c>
      <c r="F136">
        <v>72302.27</v>
      </c>
      <c r="G136">
        <v>2733978.98</v>
      </c>
      <c r="H136">
        <v>465762.2</v>
      </c>
      <c r="I136">
        <v>0</v>
      </c>
      <c r="J136">
        <v>219.66</v>
      </c>
      <c r="K136">
        <v>341.28307999999998</v>
      </c>
      <c r="L136">
        <f>IFERROR(SUM(Table5[[#This Row],[reg_salben]:[pupil_gf_total]])/Table5[[#This Row],[adm1]],0)+IFERROR(Table5[[#This Row],[disability_salben]]/Table5[[#This Row],[disadm_nospch]], 0)</f>
        <v>9708.062145946411</v>
      </c>
    </row>
    <row r="137" spans="1:12" x14ac:dyDescent="0.25">
      <c r="A137">
        <v>13253</v>
      </c>
      <c r="B137">
        <v>25.372671</v>
      </c>
      <c r="C137">
        <v>0</v>
      </c>
      <c r="D137">
        <v>0</v>
      </c>
      <c r="E137">
        <v>23607.64</v>
      </c>
      <c r="F137">
        <v>0</v>
      </c>
      <c r="G137">
        <v>1614429.18</v>
      </c>
      <c r="H137">
        <v>595939.66</v>
      </c>
      <c r="I137">
        <v>9130</v>
      </c>
      <c r="J137">
        <v>16459.59</v>
      </c>
      <c r="K137">
        <v>251.24223699999999</v>
      </c>
      <c r="L137">
        <f>IFERROR(SUM(Table5[[#This Row],[reg_salben]:[pupil_gf_total]])/Table5[[#This Row],[adm1]],0)+IFERROR(Table5[[#This Row],[disability_salben]]/Table5[[#This Row],[disadm_nospch]], 0)</f>
        <v>8993.5756701609043</v>
      </c>
    </row>
    <row r="138" spans="1:12" x14ac:dyDescent="0.25">
      <c r="A138">
        <v>13254</v>
      </c>
      <c r="B138">
        <v>59.353293000000001</v>
      </c>
      <c r="C138">
        <v>0</v>
      </c>
      <c r="D138">
        <v>0</v>
      </c>
      <c r="E138">
        <v>112863.58</v>
      </c>
      <c r="F138">
        <v>20945</v>
      </c>
      <c r="G138">
        <v>1449622.02</v>
      </c>
      <c r="H138">
        <v>710572.38</v>
      </c>
      <c r="I138">
        <v>5013.54</v>
      </c>
      <c r="J138">
        <v>88063.83</v>
      </c>
      <c r="K138">
        <v>381.37723999999997</v>
      </c>
      <c r="L138">
        <f>IFERROR(SUM(Table5[[#This Row],[reg_salben]:[pupil_gf_total]])/Table5[[#This Row],[adm1]],0)+IFERROR(Table5[[#This Row],[disability_salben]]/Table5[[#This Row],[disadm_nospch]], 0)</f>
        <v>6259.1054201346687</v>
      </c>
    </row>
    <row r="139" spans="1:12" x14ac:dyDescent="0.25">
      <c r="A139">
        <v>13255</v>
      </c>
      <c r="B139">
        <v>49.532544999999999</v>
      </c>
      <c r="C139">
        <v>0</v>
      </c>
      <c r="D139">
        <v>0</v>
      </c>
      <c r="E139">
        <v>39386.300000000003</v>
      </c>
      <c r="F139">
        <v>0</v>
      </c>
      <c r="G139">
        <v>1827477.48</v>
      </c>
      <c r="H139">
        <v>592775.78</v>
      </c>
      <c r="I139">
        <v>0</v>
      </c>
      <c r="J139">
        <v>61518.98</v>
      </c>
      <c r="K139">
        <v>391.443782</v>
      </c>
      <c r="L139">
        <f>IFERROR(SUM(Table5[[#This Row],[reg_salben]:[pupil_gf_total]])/Table5[[#This Row],[adm1]],0)+IFERROR(Table5[[#This Row],[disability_salben]]/Table5[[#This Row],[disadm_nospch]], 0)</f>
        <v>6440.6656994745672</v>
      </c>
    </row>
    <row r="140" spans="1:12" x14ac:dyDescent="0.25">
      <c r="A140">
        <v>13864</v>
      </c>
      <c r="B140">
        <v>34.345453999999997</v>
      </c>
      <c r="C140">
        <v>0</v>
      </c>
      <c r="D140">
        <v>0</v>
      </c>
      <c r="E140">
        <v>9288.1200000000008</v>
      </c>
      <c r="F140">
        <v>0</v>
      </c>
      <c r="G140">
        <v>653022.17000000004</v>
      </c>
      <c r="H140">
        <v>168486.2</v>
      </c>
      <c r="I140">
        <v>0</v>
      </c>
      <c r="J140">
        <v>0</v>
      </c>
      <c r="K140">
        <v>188.066667</v>
      </c>
      <c r="L140">
        <f>IFERROR(SUM(Table5[[#This Row],[reg_salben]:[pupil_gf_total]])/Table5[[#This Row],[adm1]],0)+IFERROR(Table5[[#This Row],[disability_salben]]/Table5[[#This Row],[disadm_nospch]], 0)</f>
        <v>4417.5637461581646</v>
      </c>
    </row>
    <row r="141" spans="1:12" x14ac:dyDescent="0.25">
      <c r="A141">
        <v>13930</v>
      </c>
      <c r="B141">
        <v>0</v>
      </c>
      <c r="C141">
        <v>0</v>
      </c>
      <c r="D141">
        <v>0</v>
      </c>
      <c r="E141">
        <v>270878.3</v>
      </c>
      <c r="F141">
        <v>90690.7</v>
      </c>
      <c r="G141">
        <v>1626545.2</v>
      </c>
      <c r="H141">
        <v>534545.06000000006</v>
      </c>
      <c r="I141">
        <v>106139.28</v>
      </c>
      <c r="J141">
        <v>391746.4</v>
      </c>
      <c r="K141">
        <v>661.06452100000001</v>
      </c>
      <c r="L141">
        <f>IFERROR(SUM(Table5[[#This Row],[reg_salben]:[pupil_gf_total]])/Table5[[#This Row],[adm1]],0)+IFERROR(Table5[[#This Row],[disability_salben]]/Table5[[#This Row],[disadm_nospch]], 0)</f>
        <v>4569.2135094934238</v>
      </c>
    </row>
    <row r="142" spans="1:12" x14ac:dyDescent="0.25">
      <c r="A142">
        <v>13962</v>
      </c>
      <c r="B142">
        <v>12.369242</v>
      </c>
      <c r="C142">
        <v>0</v>
      </c>
      <c r="D142">
        <v>0</v>
      </c>
      <c r="E142">
        <v>4548.12</v>
      </c>
      <c r="F142">
        <v>700.43</v>
      </c>
      <c r="G142">
        <v>262749.06</v>
      </c>
      <c r="H142">
        <v>7053.38</v>
      </c>
      <c r="I142">
        <v>21847.3</v>
      </c>
      <c r="J142">
        <v>2601.13</v>
      </c>
      <c r="K142">
        <v>46.163316999999999</v>
      </c>
      <c r="L142">
        <f>IFERROR(SUM(Table5[[#This Row],[reg_salben]:[pupil_gf_total]])/Table5[[#This Row],[adm1]],0)+IFERROR(Table5[[#This Row],[disability_salben]]/Table5[[#This Row],[disadm_nospch]], 0)</f>
        <v>6487.822787950874</v>
      </c>
    </row>
    <row r="143" spans="1:12" x14ac:dyDescent="0.25">
      <c r="A143">
        <v>13994</v>
      </c>
      <c r="B143">
        <v>109.227524</v>
      </c>
      <c r="C143">
        <v>807013.24</v>
      </c>
      <c r="D143">
        <v>1738591.25</v>
      </c>
      <c r="E143">
        <v>17880.04</v>
      </c>
      <c r="F143">
        <v>0</v>
      </c>
      <c r="G143">
        <v>328324.40000000002</v>
      </c>
      <c r="H143">
        <v>482409.42</v>
      </c>
      <c r="I143">
        <v>11333.73</v>
      </c>
      <c r="J143">
        <v>0</v>
      </c>
      <c r="K143">
        <v>341.00595399999997</v>
      </c>
      <c r="L143">
        <f>IFERROR(SUM(Table5[[#This Row],[reg_salben]:[pupil_gf_total]])/Table5[[#This Row],[adm1]],0)+IFERROR(Table5[[#This Row],[disability_salben]]/Table5[[#This Row],[disadm_nospch]], 0)</f>
        <v>14949.934337649382</v>
      </c>
    </row>
    <row r="144" spans="1:12" x14ac:dyDescent="0.25">
      <c r="A144">
        <v>13999</v>
      </c>
      <c r="B144">
        <v>1.0065789999999999</v>
      </c>
      <c r="C144">
        <v>14630.78</v>
      </c>
      <c r="D144">
        <v>82343.179999999993</v>
      </c>
      <c r="E144">
        <v>10720.35</v>
      </c>
      <c r="F144">
        <v>0</v>
      </c>
      <c r="G144">
        <v>226942.55</v>
      </c>
      <c r="H144">
        <v>61654.33</v>
      </c>
      <c r="I144">
        <v>0</v>
      </c>
      <c r="J144">
        <v>0</v>
      </c>
      <c r="K144">
        <v>101.19737000000001</v>
      </c>
      <c r="L144">
        <f>IFERROR(SUM(Table5[[#This Row],[reg_salben]:[pupil_gf_total]])/Table5[[#This Row],[adm1]],0)+IFERROR(Table5[[#This Row],[disability_salben]]/Table5[[#This Row],[disadm_nospch]], 0)</f>
        <v>18306.599164694959</v>
      </c>
    </row>
    <row r="145" spans="1:12" x14ac:dyDescent="0.25">
      <c r="A145">
        <v>14065</v>
      </c>
      <c r="B145">
        <v>44.582825999999997</v>
      </c>
      <c r="C145">
        <v>0</v>
      </c>
      <c r="D145">
        <v>-90752.79</v>
      </c>
      <c r="E145">
        <v>0</v>
      </c>
      <c r="F145">
        <v>0</v>
      </c>
      <c r="G145">
        <v>1505998.4</v>
      </c>
      <c r="H145">
        <v>597.91999999999996</v>
      </c>
      <c r="I145">
        <v>0</v>
      </c>
      <c r="J145">
        <v>0</v>
      </c>
      <c r="K145">
        <v>255.595099</v>
      </c>
      <c r="L145">
        <f>IFERROR(SUM(Table5[[#This Row],[reg_salben]:[pupil_gf_total]])/Table5[[#This Row],[adm1]],0)+IFERROR(Table5[[#This Row],[disability_salben]]/Table5[[#This Row],[disadm_nospch]], 0)</f>
        <v>5539.4001510177613</v>
      </c>
    </row>
    <row r="146" spans="1:12" x14ac:dyDescent="0.25">
      <c r="A146">
        <v>14066</v>
      </c>
      <c r="B146">
        <v>9.2962939999999996</v>
      </c>
      <c r="C146">
        <v>0</v>
      </c>
      <c r="D146">
        <v>0</v>
      </c>
      <c r="E146">
        <v>2646.63</v>
      </c>
      <c r="F146">
        <v>0</v>
      </c>
      <c r="G146">
        <v>347705.31</v>
      </c>
      <c r="H146">
        <v>176240.8</v>
      </c>
      <c r="I146">
        <v>0</v>
      </c>
      <c r="J146">
        <v>0</v>
      </c>
      <c r="K146">
        <v>81.345675</v>
      </c>
      <c r="L146">
        <f>IFERROR(SUM(Table5[[#This Row],[reg_salben]:[pupil_gf_total]])/Table5[[#This Row],[adm1]],0)+IFERROR(Table5[[#This Row],[disability_salben]]/Table5[[#This Row],[disadm_nospch]], 0)</f>
        <v>6473.5185982536868</v>
      </c>
    </row>
    <row r="147" spans="1:12" x14ac:dyDescent="0.25">
      <c r="A147">
        <v>14067</v>
      </c>
      <c r="B147">
        <v>27.097702000000002</v>
      </c>
      <c r="C147">
        <v>11362.58</v>
      </c>
      <c r="D147">
        <v>40285.53</v>
      </c>
      <c r="E147">
        <v>61025.36</v>
      </c>
      <c r="F147">
        <v>0</v>
      </c>
      <c r="G147">
        <v>656471.66</v>
      </c>
      <c r="H147">
        <v>265347.88</v>
      </c>
      <c r="I147">
        <v>9597.91</v>
      </c>
      <c r="J147">
        <v>0</v>
      </c>
      <c r="K147">
        <v>114.85632</v>
      </c>
      <c r="L147">
        <f>IFERROR(SUM(Table5[[#This Row],[reg_salben]:[pupil_gf_total]])/Table5[[#This Row],[adm1]],0)+IFERROR(Table5[[#This Row],[disability_salben]]/Table5[[#This Row],[disadm_nospch]], 0)</f>
        <v>9410.7992639409822</v>
      </c>
    </row>
    <row r="148" spans="1:12" x14ac:dyDescent="0.25">
      <c r="A148">
        <v>14090</v>
      </c>
      <c r="B148">
        <v>33.433737000000001</v>
      </c>
      <c r="C148">
        <v>0</v>
      </c>
      <c r="D148">
        <v>562105.68999999994</v>
      </c>
      <c r="E148">
        <v>160857.14000000001</v>
      </c>
      <c r="F148">
        <v>0</v>
      </c>
      <c r="G148">
        <v>1540674.41</v>
      </c>
      <c r="H148">
        <v>476209.71</v>
      </c>
      <c r="I148">
        <v>0</v>
      </c>
      <c r="J148">
        <v>142.09</v>
      </c>
      <c r="K148">
        <v>299.26507299999997</v>
      </c>
      <c r="L148">
        <f>IFERROR(SUM(Table5[[#This Row],[reg_salben]:[pupil_gf_total]])/Table5[[#This Row],[adm1]],0)+IFERROR(Table5[[#This Row],[disability_salben]]/Table5[[#This Row],[disadm_nospch]], 0)</f>
        <v>9155.7261010542315</v>
      </c>
    </row>
    <row r="149" spans="1:12" x14ac:dyDescent="0.25">
      <c r="A149">
        <v>14091</v>
      </c>
      <c r="B149">
        <v>44.458598000000002</v>
      </c>
      <c r="C149">
        <v>0</v>
      </c>
      <c r="D149">
        <v>0</v>
      </c>
      <c r="E149">
        <v>15828.3</v>
      </c>
      <c r="F149">
        <v>0</v>
      </c>
      <c r="G149">
        <v>187882.8</v>
      </c>
      <c r="H149">
        <v>20265.73</v>
      </c>
      <c r="I149">
        <v>0</v>
      </c>
      <c r="J149">
        <v>14526.85</v>
      </c>
      <c r="K149">
        <v>63.719743999999999</v>
      </c>
      <c r="L149">
        <f>IFERROR(SUM(Table5[[#This Row],[reg_salben]:[pupil_gf_total]])/Table5[[#This Row],[adm1]],0)+IFERROR(Table5[[#This Row],[disability_salben]]/Table5[[#This Row],[disadm_nospch]], 0)</f>
        <v>3743.0106436083611</v>
      </c>
    </row>
    <row r="150" spans="1:12" x14ac:dyDescent="0.25">
      <c r="A150">
        <v>14121</v>
      </c>
      <c r="B150">
        <v>0</v>
      </c>
      <c r="C150">
        <v>0</v>
      </c>
      <c r="D150">
        <v>83520</v>
      </c>
      <c r="E150">
        <v>0</v>
      </c>
      <c r="F150">
        <v>0</v>
      </c>
      <c r="G150">
        <v>48851.65</v>
      </c>
      <c r="H150">
        <v>0</v>
      </c>
      <c r="I150">
        <v>28488</v>
      </c>
      <c r="J150">
        <v>0</v>
      </c>
      <c r="K150">
        <v>133.97115500000001</v>
      </c>
      <c r="L150">
        <f>IFERROR(SUM(Table5[[#This Row],[reg_salben]:[pupil_gf_total]])/Table5[[#This Row],[adm1]],0)+IFERROR(Table5[[#This Row],[disability_salben]]/Table5[[#This Row],[disadm_nospch]], 0)</f>
        <v>1200.7036141473886</v>
      </c>
    </row>
    <row r="151" spans="1:12" x14ac:dyDescent="0.25">
      <c r="A151">
        <v>14139</v>
      </c>
      <c r="B151">
        <v>26.873493</v>
      </c>
      <c r="C151">
        <v>0</v>
      </c>
      <c r="D151">
        <v>147048</v>
      </c>
      <c r="E151">
        <v>0</v>
      </c>
      <c r="F151">
        <v>0</v>
      </c>
      <c r="G151">
        <v>19457.150000000001</v>
      </c>
      <c r="H151">
        <v>0</v>
      </c>
      <c r="I151">
        <v>0</v>
      </c>
      <c r="J151">
        <v>0</v>
      </c>
      <c r="K151">
        <v>244.75903199999999</v>
      </c>
      <c r="L151">
        <f>IFERROR(SUM(Table5[[#This Row],[reg_salben]:[pupil_gf_total]])/Table5[[#This Row],[adm1]],0)+IFERROR(Table5[[#This Row],[disability_salben]]/Table5[[#This Row],[disadm_nospch]], 0)</f>
        <v>680.28194358931773</v>
      </c>
    </row>
    <row r="152" spans="1:12" x14ac:dyDescent="0.25">
      <c r="A152">
        <v>14147</v>
      </c>
      <c r="B152">
        <v>25.162651</v>
      </c>
      <c r="C152">
        <v>0</v>
      </c>
      <c r="D152">
        <v>0</v>
      </c>
      <c r="E152">
        <v>38751.449999999997</v>
      </c>
      <c r="F152">
        <v>0</v>
      </c>
      <c r="G152">
        <v>1057073.1100000001</v>
      </c>
      <c r="H152">
        <v>401174.21</v>
      </c>
      <c r="I152">
        <v>0</v>
      </c>
      <c r="J152">
        <v>868.36</v>
      </c>
      <c r="K152">
        <v>224.638554</v>
      </c>
      <c r="L152">
        <f>IFERROR(SUM(Table5[[#This Row],[reg_salben]:[pupil_gf_total]])/Table5[[#This Row],[adm1]],0)+IFERROR(Table5[[#This Row],[disability_salben]]/Table5[[#This Row],[disadm_nospch]], 0)</f>
        <v>6667.8987347826323</v>
      </c>
    </row>
    <row r="153" spans="1:12" x14ac:dyDescent="0.25">
      <c r="A153">
        <v>14149</v>
      </c>
      <c r="B153">
        <v>12.688236</v>
      </c>
      <c r="C153">
        <v>6475.55</v>
      </c>
      <c r="D153">
        <v>109964.47</v>
      </c>
      <c r="E153">
        <v>1405.37</v>
      </c>
      <c r="F153">
        <v>0</v>
      </c>
      <c r="G153">
        <v>408565.87</v>
      </c>
      <c r="H153">
        <v>145867.20000000001</v>
      </c>
      <c r="I153">
        <v>97765.39</v>
      </c>
      <c r="J153">
        <v>35006.18</v>
      </c>
      <c r="K153">
        <v>82.188238999999996</v>
      </c>
      <c r="L153">
        <f>IFERROR(SUM(Table5[[#This Row],[reg_salben]:[pupil_gf_total]])/Table5[[#This Row],[adm1]],0)+IFERROR(Table5[[#This Row],[disability_salben]]/Table5[[#This Row],[disadm_nospch]], 0)</f>
        <v>10226.766779263147</v>
      </c>
    </row>
    <row r="154" spans="1:12" x14ac:dyDescent="0.25">
      <c r="A154">
        <v>14187</v>
      </c>
      <c r="B154">
        <v>21.903614999999999</v>
      </c>
      <c r="C154">
        <v>0</v>
      </c>
      <c r="D154">
        <v>-122601.79</v>
      </c>
      <c r="E154">
        <v>66647.09</v>
      </c>
      <c r="F154">
        <v>0</v>
      </c>
      <c r="G154">
        <v>1411068.69</v>
      </c>
      <c r="H154">
        <v>567.48</v>
      </c>
      <c r="I154">
        <v>0</v>
      </c>
      <c r="J154">
        <v>0</v>
      </c>
      <c r="K154">
        <v>240.44578300000001</v>
      </c>
      <c r="L154">
        <f>IFERROR(SUM(Table5[[#This Row],[reg_salben]:[pupil_gf_total]])/Table5[[#This Row],[adm1]],0)+IFERROR(Table5[[#This Row],[disability_salben]]/Table5[[#This Row],[disadm_nospch]], 0)</f>
        <v>5638.2002341043344</v>
      </c>
    </row>
    <row r="155" spans="1:12" x14ac:dyDescent="0.25">
      <c r="A155">
        <v>14188</v>
      </c>
      <c r="B155">
        <v>94.850200999999998</v>
      </c>
      <c r="C155">
        <v>0</v>
      </c>
      <c r="D155">
        <v>0</v>
      </c>
      <c r="E155">
        <v>96855.48</v>
      </c>
      <c r="F155">
        <v>0</v>
      </c>
      <c r="G155">
        <v>1654252</v>
      </c>
      <c r="H155">
        <v>1029046.43</v>
      </c>
      <c r="I155">
        <v>17276.7</v>
      </c>
      <c r="J155">
        <v>300177.64</v>
      </c>
      <c r="K155">
        <v>324.79756400000002</v>
      </c>
      <c r="L155">
        <f>IFERROR(SUM(Table5[[#This Row],[reg_salben]:[pupil_gf_total]])/Table5[[#This Row],[adm1]],0)+IFERROR(Table5[[#This Row],[disability_salben]]/Table5[[#This Row],[disadm_nospch]], 0)</f>
        <v>9537.0427408747437</v>
      </c>
    </row>
    <row r="156" spans="1:12" x14ac:dyDescent="0.25">
      <c r="A156">
        <v>14189</v>
      </c>
      <c r="B156">
        <v>41.922620999999999</v>
      </c>
      <c r="C156">
        <v>0</v>
      </c>
      <c r="D156">
        <v>0</v>
      </c>
      <c r="E156">
        <v>6484.3</v>
      </c>
      <c r="F156">
        <v>0</v>
      </c>
      <c r="G156">
        <v>1366718.95</v>
      </c>
      <c r="H156">
        <v>811.41</v>
      </c>
      <c r="I156">
        <v>0</v>
      </c>
      <c r="J156">
        <v>0</v>
      </c>
      <c r="K156">
        <v>214.01786100000001</v>
      </c>
      <c r="L156">
        <f>IFERROR(SUM(Table5[[#This Row],[reg_salben]:[pupil_gf_total]])/Table5[[#This Row],[adm1]],0)+IFERROR(Table5[[#This Row],[disability_salben]]/Table5[[#This Row],[disadm_nospch]], 0)</f>
        <v>6420.093414539826</v>
      </c>
    </row>
    <row r="157" spans="1:12" x14ac:dyDescent="0.25">
      <c r="A157">
        <v>14231</v>
      </c>
      <c r="B157">
        <v>0</v>
      </c>
      <c r="C157">
        <v>0</v>
      </c>
      <c r="D157">
        <v>0</v>
      </c>
      <c r="E157">
        <v>345394.83</v>
      </c>
      <c r="F157">
        <v>36469</v>
      </c>
      <c r="G157">
        <v>1890809.3</v>
      </c>
      <c r="H157">
        <v>1450168.92</v>
      </c>
      <c r="I157">
        <v>274363.05</v>
      </c>
      <c r="J157">
        <v>577078.6</v>
      </c>
      <c r="K157">
        <v>928.470553</v>
      </c>
      <c r="L157">
        <f>IFERROR(SUM(Table5[[#This Row],[reg_salben]:[pupil_gf_total]])/Table5[[#This Row],[adm1]],0)+IFERROR(Table5[[#This Row],[disability_salben]]/Table5[[#This Row],[disadm_nospch]], 0)</f>
        <v>4926.6868886901566</v>
      </c>
    </row>
    <row r="158" spans="1:12" x14ac:dyDescent="0.25">
      <c r="A158">
        <v>14467</v>
      </c>
      <c r="B158">
        <v>142.800344</v>
      </c>
      <c r="C158">
        <v>8024.14</v>
      </c>
      <c r="D158">
        <v>503633.11</v>
      </c>
      <c r="E158">
        <v>429019.65</v>
      </c>
      <c r="F158">
        <v>29147.94</v>
      </c>
      <c r="G158">
        <v>2935060.96</v>
      </c>
      <c r="H158">
        <v>1004203.68</v>
      </c>
      <c r="I158">
        <v>183824.27</v>
      </c>
      <c r="J158">
        <v>560650.22</v>
      </c>
      <c r="K158">
        <v>827.817092</v>
      </c>
      <c r="L158">
        <f>IFERROR(SUM(Table5[[#This Row],[reg_salben]:[pupil_gf_total]])/Table5[[#This Row],[adm1]],0)+IFERROR(Table5[[#This Row],[disability_salben]]/Table5[[#This Row],[disadm_nospch]], 0)</f>
        <v>6875.9826550280995</v>
      </c>
    </row>
    <row r="159" spans="1:12" x14ac:dyDescent="0.25">
      <c r="A159">
        <v>14777</v>
      </c>
      <c r="B159">
        <v>51.836347000000004</v>
      </c>
      <c r="C159">
        <v>2126780.64</v>
      </c>
      <c r="D159">
        <v>277923.11</v>
      </c>
      <c r="E159">
        <v>87799.02</v>
      </c>
      <c r="F159">
        <v>99869.86</v>
      </c>
      <c r="G159">
        <v>0</v>
      </c>
      <c r="H159">
        <v>0</v>
      </c>
      <c r="I159">
        <v>0</v>
      </c>
      <c r="J159">
        <v>0</v>
      </c>
      <c r="K159">
        <v>0</v>
      </c>
      <c r="L159">
        <f>IFERROR(SUM(Table5[[#This Row],[reg_salben]:[pupil_gf_total]])/Table5[[#This Row],[adm1]],0)+IFERROR(Table5[[#This Row],[disability_salben]]/Table5[[#This Row],[disadm_nospch]], 0)</f>
        <v>41028.752276853149</v>
      </c>
    </row>
    <row r="160" spans="1:12" x14ac:dyDescent="0.25">
      <c r="A160">
        <v>14830</v>
      </c>
      <c r="B160">
        <v>29.993058000000001</v>
      </c>
      <c r="C160">
        <v>0</v>
      </c>
      <c r="D160">
        <v>0</v>
      </c>
      <c r="E160">
        <v>87237.48</v>
      </c>
      <c r="F160">
        <v>25267.55</v>
      </c>
      <c r="G160">
        <v>707185.19</v>
      </c>
      <c r="H160">
        <v>370886.89</v>
      </c>
      <c r="I160">
        <v>27281.59</v>
      </c>
      <c r="J160">
        <v>132785.74</v>
      </c>
      <c r="K160">
        <v>127.333337</v>
      </c>
      <c r="L160">
        <f>IFERROR(SUM(Table5[[#This Row],[reg_salben]:[pupil_gf_total]])/Table5[[#This Row],[adm1]],0)+IFERROR(Table5[[#This Row],[disability_salben]]/Table5[[#This Row],[disadm_nospch]], 0)</f>
        <v>10607.154982516478</v>
      </c>
    </row>
    <row r="161" spans="1:12" x14ac:dyDescent="0.25">
      <c r="A161">
        <v>14904</v>
      </c>
      <c r="B161">
        <v>0</v>
      </c>
      <c r="C161">
        <v>26950.6</v>
      </c>
      <c r="D161">
        <v>324711.93</v>
      </c>
      <c r="E161">
        <v>22962.54</v>
      </c>
      <c r="F161">
        <v>0</v>
      </c>
      <c r="G161">
        <v>376848.17</v>
      </c>
      <c r="H161">
        <v>146601.45000000001</v>
      </c>
      <c r="I161">
        <v>725</v>
      </c>
      <c r="J161">
        <v>20520.34</v>
      </c>
      <c r="K161">
        <v>89.998071999999993</v>
      </c>
      <c r="L161">
        <f>IFERROR(SUM(Table5[[#This Row],[reg_salben]:[pupil_gf_total]])/Table5[[#This Row],[adm1]],0)+IFERROR(Table5[[#This Row],[disability_salben]]/Table5[[#This Row],[disadm_nospch]], 0)</f>
        <v>9915.4282993973466</v>
      </c>
    </row>
    <row r="162" spans="1:12" x14ac:dyDescent="0.25">
      <c r="A162">
        <v>14913</v>
      </c>
      <c r="B162">
        <v>26.568981999999998</v>
      </c>
      <c r="C162">
        <v>-3606.41</v>
      </c>
      <c r="D162">
        <v>170518.79</v>
      </c>
      <c r="E162">
        <v>61624.39</v>
      </c>
      <c r="F162">
        <v>0</v>
      </c>
      <c r="G162">
        <v>697041.23</v>
      </c>
      <c r="H162">
        <v>605261.36</v>
      </c>
      <c r="I162">
        <v>119415.12</v>
      </c>
      <c r="J162">
        <v>79254.06</v>
      </c>
      <c r="K162">
        <v>0</v>
      </c>
      <c r="L162">
        <f>IFERROR(SUM(Table5[[#This Row],[reg_salben]:[pupil_gf_total]])/Table5[[#This Row],[adm1]],0)+IFERROR(Table5[[#This Row],[disability_salben]]/Table5[[#This Row],[disadm_nospch]], 0)</f>
        <v>-135.73760560340625</v>
      </c>
    </row>
    <row r="163" spans="1:12" x14ac:dyDescent="0.25">
      <c r="A163">
        <v>14927</v>
      </c>
      <c r="B163">
        <v>46.131737999999999</v>
      </c>
      <c r="C163">
        <v>0</v>
      </c>
      <c r="D163">
        <v>28167.599999999999</v>
      </c>
      <c r="E163">
        <v>194988.96</v>
      </c>
      <c r="F163">
        <v>0</v>
      </c>
      <c r="G163">
        <v>529075.88</v>
      </c>
      <c r="H163">
        <v>320076.25</v>
      </c>
      <c r="I163">
        <v>2075</v>
      </c>
      <c r="J163">
        <v>82171.89</v>
      </c>
      <c r="K163">
        <v>126.041915</v>
      </c>
      <c r="L163">
        <f>IFERROR(SUM(Table5[[#This Row],[reg_salben]:[pupil_gf_total]])/Table5[[#This Row],[adm1]],0)+IFERROR(Table5[[#This Row],[disability_salben]]/Table5[[#This Row],[disadm_nospch]], 0)</f>
        <v>9175.960076455518</v>
      </c>
    </row>
    <row r="164" spans="1:12" x14ac:dyDescent="0.25">
      <c r="A164">
        <v>14943</v>
      </c>
      <c r="B164">
        <v>0</v>
      </c>
      <c r="C164">
        <v>0</v>
      </c>
      <c r="D164">
        <v>0</v>
      </c>
      <c r="E164">
        <v>118077.28</v>
      </c>
      <c r="F164">
        <v>34910.58</v>
      </c>
      <c r="G164">
        <v>346967.34</v>
      </c>
      <c r="H164">
        <v>100596.89</v>
      </c>
      <c r="I164">
        <v>1717.59</v>
      </c>
      <c r="J164">
        <v>167512.06</v>
      </c>
      <c r="K164">
        <v>210.206898</v>
      </c>
      <c r="L164">
        <f>IFERROR(SUM(Table5[[#This Row],[reg_salben]:[pupil_gf_total]])/Table5[[#This Row],[adm1]],0)+IFERROR(Table5[[#This Row],[disability_salben]]/Table5[[#This Row],[disadm_nospch]], 0)</f>
        <v>3662.0194071842493</v>
      </c>
    </row>
    <row r="165" spans="1:12" x14ac:dyDescent="0.25">
      <c r="A165">
        <v>15234</v>
      </c>
      <c r="B165">
        <v>10.100592000000001</v>
      </c>
      <c r="C165">
        <v>0</v>
      </c>
      <c r="D165">
        <v>0</v>
      </c>
      <c r="E165">
        <v>17210.63</v>
      </c>
      <c r="F165">
        <v>0</v>
      </c>
      <c r="G165">
        <v>612279.01</v>
      </c>
      <c r="H165">
        <v>1758555.51</v>
      </c>
      <c r="I165">
        <v>0</v>
      </c>
      <c r="J165">
        <v>66734.289999999994</v>
      </c>
      <c r="K165">
        <v>157.24260200000001</v>
      </c>
      <c r="L165">
        <f>IFERROR(SUM(Table5[[#This Row],[reg_salben]:[pupil_gf_total]])/Table5[[#This Row],[adm1]],0)+IFERROR(Table5[[#This Row],[disability_salben]]/Table5[[#This Row],[disadm_nospch]], 0)</f>
        <v>15611.414519838587</v>
      </c>
    </row>
    <row r="166" spans="1:12" x14ac:dyDescent="0.25">
      <c r="A166">
        <v>15237</v>
      </c>
      <c r="B166">
        <v>81.539265</v>
      </c>
      <c r="C166">
        <v>0</v>
      </c>
      <c r="D166">
        <v>0</v>
      </c>
      <c r="E166">
        <v>31152.63</v>
      </c>
      <c r="F166">
        <v>0</v>
      </c>
      <c r="G166">
        <v>1789683.7</v>
      </c>
      <c r="H166">
        <v>793455.31</v>
      </c>
      <c r="I166">
        <v>0</v>
      </c>
      <c r="J166">
        <v>19110.689999999999</v>
      </c>
      <c r="K166">
        <v>383.96596199999999</v>
      </c>
      <c r="L166">
        <f>IFERROR(SUM(Table5[[#This Row],[reg_salben]:[pupil_gf_total]])/Table5[[#This Row],[adm1]],0)+IFERROR(Table5[[#This Row],[disability_salben]]/Table5[[#This Row],[disadm_nospch]], 0)</f>
        <v>6858.4265029200678</v>
      </c>
    </row>
    <row r="167" spans="1:12" x14ac:dyDescent="0.25">
      <c r="A167">
        <v>15261</v>
      </c>
      <c r="B167">
        <v>94.562875000000005</v>
      </c>
      <c r="C167">
        <v>22819.119999999999</v>
      </c>
      <c r="D167">
        <v>2562661.85</v>
      </c>
      <c r="E167">
        <v>297670.03999999998</v>
      </c>
      <c r="F167">
        <v>0</v>
      </c>
      <c r="G167">
        <v>2908308.89</v>
      </c>
      <c r="H167">
        <v>740152.35</v>
      </c>
      <c r="I167">
        <v>89612.04</v>
      </c>
      <c r="J167">
        <v>361740.66</v>
      </c>
      <c r="K167">
        <v>663.66467499999999</v>
      </c>
      <c r="L167">
        <f>IFERROR(SUM(Table5[[#This Row],[reg_salben]:[pupil_gf_total]])/Table5[[#This Row],[adm1]],0)+IFERROR(Table5[[#This Row],[disability_salben]]/Table5[[#This Row],[disadm_nospch]], 0)</f>
        <v>10728.755186411108</v>
      </c>
    </row>
    <row r="168" spans="1:12" x14ac:dyDescent="0.25">
      <c r="A168">
        <v>15329</v>
      </c>
      <c r="B168">
        <v>0</v>
      </c>
      <c r="C168">
        <v>77098.11</v>
      </c>
      <c r="D168">
        <v>755682.41</v>
      </c>
      <c r="E168">
        <v>41378.480000000003</v>
      </c>
      <c r="F168">
        <v>37903.81</v>
      </c>
      <c r="G168">
        <v>386472.04</v>
      </c>
      <c r="H168">
        <v>244758.29</v>
      </c>
      <c r="I168">
        <v>0</v>
      </c>
      <c r="J168">
        <v>111046.85</v>
      </c>
      <c r="K168">
        <v>185.47413800000001</v>
      </c>
      <c r="L168">
        <f>IFERROR(SUM(Table5[[#This Row],[reg_salben]:[pupil_gf_total]])/Table5[[#This Row],[adm1]],0)+IFERROR(Table5[[#This Row],[disability_salben]]/Table5[[#This Row],[disadm_nospch]], 0)</f>
        <v>8503.8372303959713</v>
      </c>
    </row>
    <row r="169" spans="1:12" x14ac:dyDescent="0.25">
      <c r="A169">
        <v>15344</v>
      </c>
      <c r="B169">
        <v>0</v>
      </c>
      <c r="C169">
        <v>0</v>
      </c>
      <c r="D169">
        <v>0</v>
      </c>
      <c r="E169">
        <v>36632.44</v>
      </c>
      <c r="F169">
        <v>0</v>
      </c>
      <c r="G169">
        <v>321320.2</v>
      </c>
      <c r="H169">
        <v>69090.92</v>
      </c>
      <c r="I169">
        <v>23366.61</v>
      </c>
      <c r="J169">
        <v>5780.68</v>
      </c>
      <c r="K169">
        <v>81.451110999999997</v>
      </c>
      <c r="L169">
        <f>IFERROR(SUM(Table5[[#This Row],[reg_salben]:[pupil_gf_total]])/Table5[[#This Row],[adm1]],0)+IFERROR(Table5[[#This Row],[disability_salben]]/Table5[[#This Row],[disadm_nospch]], 0)</f>
        <v>5600.793462473458</v>
      </c>
    </row>
    <row r="170" spans="1:12" x14ac:dyDescent="0.25">
      <c r="A170">
        <v>15709</v>
      </c>
      <c r="B170">
        <v>43.982036000000001</v>
      </c>
      <c r="C170">
        <v>48008.89</v>
      </c>
      <c r="D170">
        <v>255294.18</v>
      </c>
      <c r="E170">
        <v>26310.16</v>
      </c>
      <c r="F170">
        <v>0</v>
      </c>
      <c r="G170">
        <v>687142.57</v>
      </c>
      <c r="H170">
        <v>297214.25</v>
      </c>
      <c r="I170">
        <v>69411.070000000007</v>
      </c>
      <c r="J170">
        <v>70350.95</v>
      </c>
      <c r="K170">
        <v>265.10180200000002</v>
      </c>
      <c r="L170">
        <f>IFERROR(SUM(Table5[[#This Row],[reg_salben]:[pupil_gf_total]])/Table5[[#This Row],[adm1]],0)+IFERROR(Table5[[#This Row],[disability_salben]]/Table5[[#This Row],[disadm_nospch]], 0)</f>
        <v>6394.1355321698593</v>
      </c>
    </row>
    <row r="171" spans="1:12" x14ac:dyDescent="0.25">
      <c r="A171">
        <v>15710</v>
      </c>
      <c r="B171">
        <v>18.844719000000001</v>
      </c>
      <c r="C171">
        <v>8384.3799999999992</v>
      </c>
      <c r="D171">
        <v>111392.47</v>
      </c>
      <c r="E171">
        <v>73579.820000000007</v>
      </c>
      <c r="F171">
        <v>0</v>
      </c>
      <c r="G171">
        <v>745150.62</v>
      </c>
      <c r="H171">
        <v>613468.28</v>
      </c>
      <c r="I171">
        <v>7484.57</v>
      </c>
      <c r="J171">
        <v>0</v>
      </c>
      <c r="K171">
        <v>221.18041299999999</v>
      </c>
      <c r="L171">
        <f>IFERROR(SUM(Table5[[#This Row],[reg_salben]:[pupil_gf_total]])/Table5[[#This Row],[adm1]],0)+IFERROR(Table5[[#This Row],[disability_salben]]/Table5[[#This Row],[disadm_nospch]], 0)</f>
        <v>7457.6368752757171</v>
      </c>
    </row>
    <row r="172" spans="1:12" x14ac:dyDescent="0.25">
      <c r="A172">
        <v>15712</v>
      </c>
      <c r="B172">
        <v>35.686745999999999</v>
      </c>
      <c r="C172">
        <v>0</v>
      </c>
      <c r="D172">
        <v>0</v>
      </c>
      <c r="E172">
        <v>16362.26</v>
      </c>
      <c r="F172">
        <v>19583.25</v>
      </c>
      <c r="G172">
        <v>1103207.57</v>
      </c>
      <c r="H172">
        <v>401793.05</v>
      </c>
      <c r="I172">
        <v>0</v>
      </c>
      <c r="J172">
        <v>19117.990000000002</v>
      </c>
      <c r="K172">
        <v>396.999999</v>
      </c>
      <c r="L172">
        <f>IFERROR(SUM(Table5[[#This Row],[reg_salben]:[pupil_gf_total]])/Table5[[#This Row],[adm1]],0)+IFERROR(Table5[[#This Row],[disability_salben]]/Table5[[#This Row],[disadm_nospch]], 0)</f>
        <v>3929.6325539789236</v>
      </c>
    </row>
    <row r="173" spans="1:12" x14ac:dyDescent="0.25">
      <c r="A173">
        <v>15713</v>
      </c>
      <c r="B173">
        <v>22.220237999999998</v>
      </c>
      <c r="C173">
        <v>0</v>
      </c>
      <c r="D173">
        <v>0</v>
      </c>
      <c r="E173">
        <v>2811.61</v>
      </c>
      <c r="F173">
        <v>0</v>
      </c>
      <c r="G173">
        <v>651092.54</v>
      </c>
      <c r="H173">
        <v>217457.04</v>
      </c>
      <c r="I173">
        <v>192.17</v>
      </c>
      <c r="J173">
        <v>75634.89</v>
      </c>
      <c r="K173">
        <v>150.16071700000001</v>
      </c>
      <c r="L173">
        <f>IFERROR(SUM(Table5[[#This Row],[reg_salben]:[pupil_gf_total]])/Table5[[#This Row],[adm1]],0)+IFERROR(Table5[[#This Row],[disability_salben]]/Table5[[#This Row],[disadm_nospch]], 0)</f>
        <v>6307.8298300879851</v>
      </c>
    </row>
    <row r="174" spans="1:12" x14ac:dyDescent="0.25">
      <c r="A174">
        <v>15714</v>
      </c>
      <c r="B174">
        <v>15.371795000000001</v>
      </c>
      <c r="C174">
        <v>0</v>
      </c>
      <c r="D174">
        <v>0</v>
      </c>
      <c r="E174">
        <v>10763.69</v>
      </c>
      <c r="F174">
        <v>1625</v>
      </c>
      <c r="G174">
        <v>82470.600000000006</v>
      </c>
      <c r="H174">
        <v>353605.02</v>
      </c>
      <c r="I174">
        <v>27015.59</v>
      </c>
      <c r="J174">
        <v>0</v>
      </c>
      <c r="K174">
        <v>92.384613999999999</v>
      </c>
      <c r="L174">
        <f>IFERROR(SUM(Table5[[#This Row],[reg_salben]:[pupil_gf_total]])/Table5[[#This Row],[adm1]],0)+IFERROR(Table5[[#This Row],[disability_salben]]/Table5[[#This Row],[disadm_nospch]], 0)</f>
        <v>5146.7433743891606</v>
      </c>
    </row>
    <row r="175" spans="1:12" x14ac:dyDescent="0.25">
      <c r="A175">
        <v>15722</v>
      </c>
      <c r="B175">
        <v>76.138553000000002</v>
      </c>
      <c r="C175">
        <v>13572.39</v>
      </c>
      <c r="D175">
        <v>2304119.16</v>
      </c>
      <c r="E175">
        <v>313535.92</v>
      </c>
      <c r="F175">
        <v>0</v>
      </c>
      <c r="G175">
        <v>2579046.27</v>
      </c>
      <c r="H175">
        <v>517835.81</v>
      </c>
      <c r="I175">
        <v>58181.08</v>
      </c>
      <c r="J175">
        <v>282867.27</v>
      </c>
      <c r="K175">
        <v>492.59638799999999</v>
      </c>
      <c r="L175">
        <f>IFERROR(SUM(Table5[[#This Row],[reg_salben]:[pupil_gf_total]])/Table5[[#This Row],[adm1]],0)+IFERROR(Table5[[#This Row],[disability_salben]]/Table5[[#This Row],[disadm_nospch]], 0)</f>
        <v>12471.458274722612</v>
      </c>
    </row>
    <row r="176" spans="1:12" x14ac:dyDescent="0.25">
      <c r="A176">
        <v>15737</v>
      </c>
      <c r="B176">
        <v>0</v>
      </c>
      <c r="C176">
        <v>141530.22</v>
      </c>
      <c r="D176">
        <v>1842616.89</v>
      </c>
      <c r="E176">
        <v>62262.71</v>
      </c>
      <c r="F176">
        <v>0</v>
      </c>
      <c r="G176">
        <v>451352.08</v>
      </c>
      <c r="H176">
        <v>448531.81</v>
      </c>
      <c r="I176">
        <v>60292.11</v>
      </c>
      <c r="J176">
        <v>15618.08</v>
      </c>
      <c r="K176">
        <v>303.01765499999999</v>
      </c>
      <c r="L176">
        <f>IFERROR(SUM(Table5[[#This Row],[reg_salben]:[pupil_gf_total]])/Table5[[#This Row],[adm1]],0)+IFERROR(Table5[[#This Row],[disability_salben]]/Table5[[#This Row],[disadm_nospch]], 0)</f>
        <v>9506.6199360562005</v>
      </c>
    </row>
    <row r="177" spans="1:12" x14ac:dyDescent="0.25">
      <c r="A177">
        <v>15741</v>
      </c>
      <c r="B177">
        <v>209.47895600000001</v>
      </c>
      <c r="C177">
        <v>0</v>
      </c>
      <c r="D177">
        <v>0</v>
      </c>
      <c r="E177">
        <v>77588.97</v>
      </c>
      <c r="F177">
        <v>0</v>
      </c>
      <c r="G177">
        <v>2155675.4300000002</v>
      </c>
      <c r="H177">
        <v>72093.919999999998</v>
      </c>
      <c r="I177">
        <v>0</v>
      </c>
      <c r="J177">
        <v>0</v>
      </c>
      <c r="K177">
        <v>360.77593300000001</v>
      </c>
      <c r="L177">
        <f>IFERROR(SUM(Table5[[#This Row],[reg_salben]:[pupil_gf_total]])/Table5[[#This Row],[adm1]],0)+IFERROR(Table5[[#This Row],[disability_salben]]/Table5[[#This Row],[disadm_nospch]], 0)</f>
        <v>6390.000299715115</v>
      </c>
    </row>
    <row r="178" spans="1:12" x14ac:dyDescent="0.25">
      <c r="A178">
        <v>16812</v>
      </c>
      <c r="B178">
        <v>10.958083999999999</v>
      </c>
      <c r="C178">
        <v>98923.839999999997</v>
      </c>
      <c r="D178">
        <v>320178.32</v>
      </c>
      <c r="E178">
        <v>29310.03</v>
      </c>
      <c r="F178">
        <v>0</v>
      </c>
      <c r="G178">
        <v>267173.99</v>
      </c>
      <c r="H178">
        <v>127551.23</v>
      </c>
      <c r="I178">
        <v>1116.69</v>
      </c>
      <c r="J178">
        <v>0</v>
      </c>
      <c r="K178">
        <v>74.377245000000002</v>
      </c>
      <c r="L178">
        <f>IFERROR(SUM(Table5[[#This Row],[reg_salben]:[pupil_gf_total]])/Table5[[#This Row],[adm1]],0)+IFERROR(Table5[[#This Row],[disability_salben]]/Table5[[#This Row],[disadm_nospch]], 0)</f>
        <v>19048.420683488614</v>
      </c>
    </row>
    <row r="179" spans="1:12" x14ac:dyDescent="0.25">
      <c r="A179">
        <v>16829</v>
      </c>
      <c r="B179">
        <v>37.274853999999998</v>
      </c>
      <c r="C179">
        <v>0</v>
      </c>
      <c r="D179">
        <v>0</v>
      </c>
      <c r="E179">
        <v>128837.38</v>
      </c>
      <c r="F179">
        <v>236630.21</v>
      </c>
      <c r="G179">
        <v>1090085.8999999999</v>
      </c>
      <c r="H179">
        <v>273650.09999999998</v>
      </c>
      <c r="I179">
        <v>10903.87</v>
      </c>
      <c r="J179">
        <v>36719.01</v>
      </c>
      <c r="K179">
        <v>270.88303999999999</v>
      </c>
      <c r="L179">
        <f>IFERROR(SUM(Table5[[#This Row],[reg_salben]:[pupil_gf_total]])/Table5[[#This Row],[adm1]],0)+IFERROR(Table5[[#This Row],[disability_salben]]/Table5[[#This Row],[disadm_nospch]], 0)</f>
        <v>6559.3861837935665</v>
      </c>
    </row>
    <row r="180" spans="1:12" x14ac:dyDescent="0.25">
      <c r="A180">
        <v>16836</v>
      </c>
      <c r="B180">
        <v>9.9310340000000004</v>
      </c>
      <c r="C180">
        <v>10858.17</v>
      </c>
      <c r="D180">
        <v>51770.54</v>
      </c>
      <c r="E180">
        <v>20091.07</v>
      </c>
      <c r="F180">
        <v>0</v>
      </c>
      <c r="G180">
        <v>596283.29</v>
      </c>
      <c r="H180">
        <v>115396.72</v>
      </c>
      <c r="I180">
        <v>-9808.8799999999992</v>
      </c>
      <c r="J180">
        <v>35684.43</v>
      </c>
      <c r="K180">
        <v>135.85057800000001</v>
      </c>
      <c r="L180">
        <f>IFERROR(SUM(Table5[[#This Row],[reg_salben]:[pupil_gf_total]])/Table5[[#This Row],[adm1]],0)+IFERROR(Table5[[#This Row],[disability_salben]]/Table5[[#This Row],[disadm_nospch]], 0)</f>
        <v>7051.5004463573132</v>
      </c>
    </row>
    <row r="181" spans="1:12" x14ac:dyDescent="0.25">
      <c r="A181">
        <v>16837</v>
      </c>
      <c r="B181">
        <v>29.122458999999999</v>
      </c>
      <c r="C181">
        <v>0</v>
      </c>
      <c r="D181">
        <v>0</v>
      </c>
      <c r="E181">
        <v>32974.69</v>
      </c>
      <c r="F181">
        <v>0</v>
      </c>
      <c r="G181">
        <v>1112741.32</v>
      </c>
      <c r="H181">
        <v>287260.40000000002</v>
      </c>
      <c r="I181">
        <v>0</v>
      </c>
      <c r="J181">
        <v>1320</v>
      </c>
      <c r="K181">
        <v>266.40160500000002</v>
      </c>
      <c r="L181">
        <f>IFERROR(SUM(Table5[[#This Row],[reg_salben]:[pupil_gf_total]])/Table5[[#This Row],[adm1]],0)+IFERROR(Table5[[#This Row],[disability_salben]]/Table5[[#This Row],[disadm_nospch]], 0)</f>
        <v>5383.9630958679845</v>
      </c>
    </row>
    <row r="182" spans="1:12" x14ac:dyDescent="0.25">
      <c r="A182">
        <v>16843</v>
      </c>
      <c r="B182">
        <v>46.917158000000001</v>
      </c>
      <c r="C182">
        <v>-38673.800000000003</v>
      </c>
      <c r="D182">
        <v>-438483.06</v>
      </c>
      <c r="E182">
        <v>202458.84</v>
      </c>
      <c r="F182">
        <v>0</v>
      </c>
      <c r="G182">
        <v>2143029.41</v>
      </c>
      <c r="H182">
        <v>434922.44</v>
      </c>
      <c r="I182">
        <v>8209.4</v>
      </c>
      <c r="J182">
        <v>310668.51</v>
      </c>
      <c r="K182">
        <v>500.88165800000002</v>
      </c>
      <c r="L182">
        <f>IFERROR(SUM(Table5[[#This Row],[reg_salben]:[pupil_gf_total]])/Table5[[#This Row],[adm1]],0)+IFERROR(Table5[[#This Row],[disability_salben]]/Table5[[#This Row],[disadm_nospch]], 0)</f>
        <v>4487.9441996263931</v>
      </c>
    </row>
    <row r="183" spans="1:12" x14ac:dyDescent="0.25">
      <c r="A183">
        <v>16849</v>
      </c>
      <c r="B183">
        <v>50.333376999999999</v>
      </c>
      <c r="C183">
        <v>0</v>
      </c>
      <c r="D183">
        <v>0</v>
      </c>
      <c r="E183">
        <v>95067.97</v>
      </c>
      <c r="F183">
        <v>0</v>
      </c>
      <c r="G183">
        <v>742021.51</v>
      </c>
      <c r="H183">
        <v>371575.38</v>
      </c>
      <c r="I183">
        <v>0</v>
      </c>
      <c r="J183">
        <v>2973.56</v>
      </c>
      <c r="K183">
        <v>342.62107200000003</v>
      </c>
      <c r="L183">
        <f>IFERROR(SUM(Table5[[#This Row],[reg_salben]:[pupil_gf_total]])/Table5[[#This Row],[adm1]],0)+IFERROR(Table5[[#This Row],[disability_salben]]/Table5[[#This Row],[disadm_nospch]], 0)</f>
        <v>3536.380330979759</v>
      </c>
    </row>
    <row r="184" spans="1:12" x14ac:dyDescent="0.25">
      <c r="A184">
        <v>16850</v>
      </c>
      <c r="B184">
        <v>17.763636000000002</v>
      </c>
      <c r="C184">
        <v>14814.58</v>
      </c>
      <c r="D184">
        <v>133331.24</v>
      </c>
      <c r="E184">
        <v>1169.43</v>
      </c>
      <c r="F184">
        <v>0</v>
      </c>
      <c r="G184">
        <v>355734.11</v>
      </c>
      <c r="H184">
        <v>149708.99</v>
      </c>
      <c r="I184">
        <v>14486.05</v>
      </c>
      <c r="J184">
        <v>21957.45</v>
      </c>
      <c r="K184">
        <v>172.68485000000001</v>
      </c>
      <c r="L184">
        <f>IFERROR(SUM(Table5[[#This Row],[reg_salben]:[pupil_gf_total]])/Table5[[#This Row],[adm1]],0)+IFERROR(Table5[[#This Row],[disability_salben]]/Table5[[#This Row],[disadm_nospch]], 0)</f>
        <v>4750.8718464386748</v>
      </c>
    </row>
    <row r="185" spans="1:12" x14ac:dyDescent="0.25">
      <c r="A185">
        <v>17212</v>
      </c>
      <c r="B185">
        <v>18.095538999999999</v>
      </c>
      <c r="C185">
        <v>0</v>
      </c>
      <c r="D185">
        <v>53538.5</v>
      </c>
      <c r="E185">
        <v>9751.9500000000007</v>
      </c>
      <c r="F185">
        <v>1625</v>
      </c>
      <c r="G185">
        <v>22525.59</v>
      </c>
      <c r="H185">
        <v>430331.46</v>
      </c>
      <c r="I185">
        <v>0</v>
      </c>
      <c r="J185">
        <v>0</v>
      </c>
      <c r="K185">
        <v>155.47769500000001</v>
      </c>
      <c r="L185">
        <f>IFERROR(SUM(Table5[[#This Row],[reg_salben]:[pupil_gf_total]])/Table5[[#This Row],[adm1]],0)+IFERROR(Table5[[#This Row],[disability_salben]]/Table5[[#This Row],[disadm_nospch]], 0)</f>
        <v>3330.2043743316362</v>
      </c>
    </row>
    <row r="186" spans="1:12" x14ac:dyDescent="0.25">
      <c r="A186">
        <v>17233</v>
      </c>
      <c r="B186">
        <v>247.32868099999999</v>
      </c>
      <c r="C186">
        <v>0</v>
      </c>
      <c r="D186">
        <v>35175</v>
      </c>
      <c r="E186">
        <v>2775869.32</v>
      </c>
      <c r="F186">
        <v>0</v>
      </c>
      <c r="G186">
        <v>4450457.4400000004</v>
      </c>
      <c r="H186">
        <v>116228.85</v>
      </c>
      <c r="I186">
        <v>0</v>
      </c>
      <c r="J186">
        <v>1584582.25</v>
      </c>
      <c r="K186">
        <v>1517.6963040000001</v>
      </c>
      <c r="L186">
        <f>IFERROR(SUM(Table5[[#This Row],[reg_salben]:[pupil_gf_total]])/Table5[[#This Row],[adm1]],0)+IFERROR(Table5[[#This Row],[disability_salben]]/Table5[[#This Row],[disadm_nospch]], 0)</f>
        <v>5905.20833211438</v>
      </c>
    </row>
    <row r="187" spans="1:12" x14ac:dyDescent="0.25">
      <c r="A187">
        <v>17259</v>
      </c>
      <c r="B187">
        <v>33.002974000000002</v>
      </c>
      <c r="C187">
        <v>0</v>
      </c>
      <c r="D187">
        <v>0</v>
      </c>
      <c r="E187">
        <v>51942.09</v>
      </c>
      <c r="F187">
        <v>53560.62</v>
      </c>
      <c r="G187">
        <v>1035190</v>
      </c>
      <c r="H187">
        <v>867298.5</v>
      </c>
      <c r="I187">
        <v>8813.64</v>
      </c>
      <c r="J187">
        <v>46354.35</v>
      </c>
      <c r="K187">
        <v>259.973207</v>
      </c>
      <c r="L187">
        <f>IFERROR(SUM(Table5[[#This Row],[reg_salben]:[pupil_gf_total]])/Table5[[#This Row],[adm1]],0)+IFERROR(Table5[[#This Row],[disability_salben]]/Table5[[#This Row],[disadm_nospch]], 0)</f>
        <v>7936.0455017966524</v>
      </c>
    </row>
    <row r="188" spans="1:12" x14ac:dyDescent="0.25">
      <c r="A188">
        <v>17270</v>
      </c>
      <c r="B188">
        <v>34.532933999999997</v>
      </c>
      <c r="C188">
        <v>0</v>
      </c>
      <c r="D188">
        <v>0</v>
      </c>
      <c r="E188">
        <v>103187.22</v>
      </c>
      <c r="F188">
        <v>71172.69</v>
      </c>
      <c r="G188">
        <v>1087443.24</v>
      </c>
      <c r="H188">
        <v>392575.62</v>
      </c>
      <c r="I188">
        <v>6075.46</v>
      </c>
      <c r="J188">
        <v>53210.69</v>
      </c>
      <c r="K188">
        <v>259.14970299999999</v>
      </c>
      <c r="L188">
        <f>IFERROR(SUM(Table5[[#This Row],[reg_salben]:[pupil_gf_total]])/Table5[[#This Row],[adm1]],0)+IFERROR(Table5[[#This Row],[disability_salben]]/Table5[[#This Row],[disadm_nospch]], 0)</f>
        <v>6612.6447383966324</v>
      </c>
    </row>
    <row r="189" spans="1:12" x14ac:dyDescent="0.25">
      <c r="A189">
        <v>17274</v>
      </c>
      <c r="B189">
        <v>65.796377000000007</v>
      </c>
      <c r="C189">
        <v>0</v>
      </c>
      <c r="D189">
        <v>0</v>
      </c>
      <c r="E189">
        <v>32046.11</v>
      </c>
      <c r="F189">
        <v>168075.19</v>
      </c>
      <c r="G189">
        <v>1346928.26</v>
      </c>
      <c r="H189">
        <v>938837.9</v>
      </c>
      <c r="I189">
        <v>3122.81</v>
      </c>
      <c r="J189">
        <v>67394.42</v>
      </c>
      <c r="K189">
        <v>404.986131</v>
      </c>
      <c r="L189">
        <f>IFERROR(SUM(Table5[[#This Row],[reg_salben]:[pupil_gf_total]])/Table5[[#This Row],[adm1]],0)+IFERROR(Table5[[#This Row],[disability_salben]]/Table5[[#This Row],[disadm_nospch]], 0)</f>
        <v>6312.3265077934238</v>
      </c>
    </row>
    <row r="190" spans="1:12" x14ac:dyDescent="0.25">
      <c r="A190">
        <v>17490</v>
      </c>
      <c r="B190">
        <v>24.986642</v>
      </c>
      <c r="C190">
        <v>19042.23</v>
      </c>
      <c r="D190">
        <v>1027636.43</v>
      </c>
      <c r="E190">
        <v>11251.96</v>
      </c>
      <c r="F190">
        <v>0</v>
      </c>
      <c r="G190">
        <v>433134.61</v>
      </c>
      <c r="H190">
        <v>631027.12</v>
      </c>
      <c r="I190">
        <v>9235.7900000000009</v>
      </c>
      <c r="J190">
        <v>0</v>
      </c>
      <c r="K190">
        <v>206.54304400000001</v>
      </c>
      <c r="L190">
        <f>IFERROR(SUM(Table5[[#This Row],[reg_salben]:[pupil_gf_total]])/Table5[[#This Row],[adm1]],0)+IFERROR(Table5[[#This Row],[disability_salben]]/Table5[[#This Row],[disadm_nospch]], 0)</f>
        <v>10988.95211871386</v>
      </c>
    </row>
    <row r="191" spans="1:12" x14ac:dyDescent="0.25">
      <c r="A191">
        <v>17497</v>
      </c>
      <c r="B191">
        <v>52.878053000000001</v>
      </c>
      <c r="C191">
        <v>0</v>
      </c>
      <c r="D191">
        <v>0</v>
      </c>
      <c r="E191">
        <v>73574.31</v>
      </c>
      <c r="F191">
        <v>0</v>
      </c>
      <c r="G191">
        <v>810798.05</v>
      </c>
      <c r="H191">
        <v>290252.09999999998</v>
      </c>
      <c r="I191">
        <v>0</v>
      </c>
      <c r="J191">
        <v>1284</v>
      </c>
      <c r="K191">
        <v>198.02439000000001</v>
      </c>
      <c r="L191">
        <f>IFERROR(SUM(Table5[[#This Row],[reg_salben]:[pupil_gf_total]])/Table5[[#This Row],[adm1]],0)+IFERROR(Table5[[#This Row],[disability_salben]]/Table5[[#This Row],[disadm_nospch]], 0)</f>
        <v>5938.2001378719051</v>
      </c>
    </row>
    <row r="192" spans="1:12" x14ac:dyDescent="0.25">
      <c r="A192">
        <v>17498</v>
      </c>
      <c r="B192">
        <v>26.297429000000001</v>
      </c>
      <c r="C192">
        <v>147947.35999999999</v>
      </c>
      <c r="D192">
        <v>2810995.58</v>
      </c>
      <c r="E192">
        <v>17783.009999999998</v>
      </c>
      <c r="F192">
        <v>0</v>
      </c>
      <c r="G192">
        <v>465105.61</v>
      </c>
      <c r="H192">
        <v>966356.38</v>
      </c>
      <c r="I192">
        <v>41676.730000000003</v>
      </c>
      <c r="J192">
        <v>0</v>
      </c>
      <c r="K192">
        <v>562.14493800000002</v>
      </c>
      <c r="L192">
        <f>IFERROR(SUM(Table5[[#This Row],[reg_salben]:[pupil_gf_total]])/Table5[[#This Row],[adm1]],0)+IFERROR(Table5[[#This Row],[disability_salben]]/Table5[[#This Row],[disadm_nospch]], 0)</f>
        <v>13278.608409193126</v>
      </c>
    </row>
    <row r="193" spans="1:12" x14ac:dyDescent="0.25">
      <c r="A193">
        <v>17535</v>
      </c>
      <c r="B193">
        <v>25.100591000000001</v>
      </c>
      <c r="C193">
        <v>0</v>
      </c>
      <c r="D193">
        <v>0</v>
      </c>
      <c r="E193">
        <v>36537.79</v>
      </c>
      <c r="F193">
        <v>0</v>
      </c>
      <c r="G193">
        <v>421350.1</v>
      </c>
      <c r="H193">
        <v>291690.33</v>
      </c>
      <c r="I193">
        <v>2541.6999999999998</v>
      </c>
      <c r="J193">
        <v>23604.57</v>
      </c>
      <c r="K193">
        <v>166.982246</v>
      </c>
      <c r="L193">
        <f>IFERROR(SUM(Table5[[#This Row],[reg_salben]:[pupil_gf_total]])/Table5[[#This Row],[adm1]],0)+IFERROR(Table5[[#This Row],[disability_salben]]/Table5[[#This Row],[disadm_nospch]], 0)</f>
        <v>4645.5507012404169</v>
      </c>
    </row>
    <row r="194" spans="1:12" x14ac:dyDescent="0.25">
      <c r="A194">
        <v>17536</v>
      </c>
      <c r="B194">
        <v>38.901918000000002</v>
      </c>
      <c r="C194">
        <v>0</v>
      </c>
      <c r="D194">
        <v>0</v>
      </c>
      <c r="E194">
        <v>172548.48000000001</v>
      </c>
      <c r="F194">
        <v>0</v>
      </c>
      <c r="G194">
        <v>860981.61</v>
      </c>
      <c r="H194">
        <v>1635773.16</v>
      </c>
      <c r="I194">
        <v>17310.29</v>
      </c>
      <c r="J194">
        <v>1974.47</v>
      </c>
      <c r="K194">
        <v>381.26634799999999</v>
      </c>
      <c r="L194">
        <f>IFERROR(SUM(Table5[[#This Row],[reg_salben]:[pupil_gf_total]])/Table5[[#This Row],[adm1]],0)+IFERROR(Table5[[#This Row],[disability_salben]]/Table5[[#This Row],[disadm_nospch]], 0)</f>
        <v>7051.7317463328818</v>
      </c>
    </row>
    <row r="195" spans="1:12" x14ac:dyDescent="0.25">
      <c r="A195">
        <v>17537</v>
      </c>
      <c r="B195">
        <v>27.127167</v>
      </c>
      <c r="C195">
        <v>0</v>
      </c>
      <c r="D195">
        <v>244574.73</v>
      </c>
      <c r="E195">
        <v>22702.17</v>
      </c>
      <c r="F195">
        <v>0</v>
      </c>
      <c r="G195">
        <v>566476.57999999996</v>
      </c>
      <c r="H195">
        <v>402365.43</v>
      </c>
      <c r="I195">
        <v>18971.5</v>
      </c>
      <c r="J195">
        <v>-10353.450000000001</v>
      </c>
      <c r="K195">
        <v>153.52022500000001</v>
      </c>
      <c r="L195">
        <f>IFERROR(SUM(Table5[[#This Row],[reg_salben]:[pupil_gf_total]])/Table5[[#This Row],[adm1]],0)+IFERROR(Table5[[#This Row],[disability_salben]]/Table5[[#This Row],[disadm_nospch]], 0)</f>
        <v>8107.9672727160205</v>
      </c>
    </row>
    <row r="196" spans="1:12" x14ac:dyDescent="0.25">
      <c r="A196">
        <v>17538</v>
      </c>
      <c r="B196">
        <v>12.806139</v>
      </c>
      <c r="C196">
        <v>0</v>
      </c>
      <c r="D196">
        <v>0</v>
      </c>
      <c r="E196">
        <v>22737.23</v>
      </c>
      <c r="F196">
        <v>63300.5</v>
      </c>
      <c r="G196">
        <v>512373.91</v>
      </c>
      <c r="H196">
        <v>205542.82</v>
      </c>
      <c r="I196">
        <v>12558.58</v>
      </c>
      <c r="J196">
        <v>52345.54</v>
      </c>
      <c r="K196">
        <v>129.44225800000001</v>
      </c>
      <c r="L196">
        <f>IFERROR(SUM(Table5[[#This Row],[reg_salben]:[pupil_gf_total]])/Table5[[#This Row],[adm1]],0)+IFERROR(Table5[[#This Row],[disability_salben]]/Table5[[#This Row],[disadm_nospch]], 0)</f>
        <v>6712.3255838135947</v>
      </c>
    </row>
    <row r="197" spans="1:12" x14ac:dyDescent="0.25">
      <c r="A197">
        <v>17585</v>
      </c>
      <c r="B197">
        <v>37.686047000000002</v>
      </c>
      <c r="C197">
        <v>0</v>
      </c>
      <c r="D197">
        <v>0</v>
      </c>
      <c r="E197">
        <v>69828.7</v>
      </c>
      <c r="F197">
        <v>20824</v>
      </c>
      <c r="G197">
        <v>523724.15</v>
      </c>
      <c r="H197">
        <v>365662.15</v>
      </c>
      <c r="I197">
        <v>4297.78</v>
      </c>
      <c r="J197">
        <v>57267.26</v>
      </c>
      <c r="K197">
        <v>182.970934</v>
      </c>
      <c r="L197">
        <f>IFERROR(SUM(Table5[[#This Row],[reg_salben]:[pupil_gf_total]])/Table5[[#This Row],[adm1]],0)+IFERROR(Table5[[#This Row],[disability_salben]]/Table5[[#This Row],[disadm_nospch]], 0)</f>
        <v>5692.7295348451362</v>
      </c>
    </row>
    <row r="198" spans="1:12" x14ac:dyDescent="0.25">
      <c r="A198">
        <v>17643</v>
      </c>
      <c r="B198">
        <v>189.92407</v>
      </c>
      <c r="C198">
        <v>616721.74</v>
      </c>
      <c r="D198">
        <v>1479455.59</v>
      </c>
      <c r="E198">
        <v>3589240.52</v>
      </c>
      <c r="F198">
        <v>0</v>
      </c>
      <c r="G198">
        <v>750411.36</v>
      </c>
      <c r="H198">
        <v>0</v>
      </c>
      <c r="I198">
        <v>3548.55</v>
      </c>
      <c r="J198">
        <v>381302.5</v>
      </c>
      <c r="K198">
        <v>932.98837900000001</v>
      </c>
      <c r="L198">
        <f>IFERROR(SUM(Table5[[#This Row],[reg_salben]:[pupil_gf_total]])/Table5[[#This Row],[adm1]],0)+IFERROR(Table5[[#This Row],[disability_salben]]/Table5[[#This Row],[disadm_nospch]], 0)</f>
        <v>9896.7576288604578</v>
      </c>
    </row>
    <row r="199" spans="1:12" x14ac:dyDescent="0.25">
      <c r="A199">
        <v>19152</v>
      </c>
      <c r="B199">
        <v>103.93504799999999</v>
      </c>
      <c r="C199">
        <v>0</v>
      </c>
      <c r="D199">
        <v>347084</v>
      </c>
      <c r="E199">
        <v>0</v>
      </c>
      <c r="F199">
        <v>0</v>
      </c>
      <c r="G199">
        <v>333990.17</v>
      </c>
      <c r="H199">
        <v>0</v>
      </c>
      <c r="I199">
        <v>0</v>
      </c>
      <c r="J199">
        <v>0</v>
      </c>
      <c r="K199">
        <v>397.192904</v>
      </c>
      <c r="L199">
        <f>IFERROR(SUM(Table5[[#This Row],[reg_salben]:[pupil_gf_total]])/Table5[[#This Row],[adm1]],0)+IFERROR(Table5[[#This Row],[disability_salben]]/Table5[[#This Row],[disadm_nospch]], 0)</f>
        <v>1714.7188762465905</v>
      </c>
    </row>
    <row r="200" spans="1:12" x14ac:dyDescent="0.25">
      <c r="A200">
        <v>19156</v>
      </c>
      <c r="B200">
        <v>0</v>
      </c>
      <c r="C200">
        <v>33349.11</v>
      </c>
      <c r="D200">
        <v>291797.49</v>
      </c>
      <c r="E200">
        <v>1074.01</v>
      </c>
      <c r="F200">
        <v>0</v>
      </c>
      <c r="G200">
        <v>261071.29</v>
      </c>
      <c r="H200">
        <v>20259</v>
      </c>
      <c r="I200">
        <v>251.28</v>
      </c>
      <c r="J200">
        <v>63954.61</v>
      </c>
      <c r="K200">
        <v>147.017504</v>
      </c>
      <c r="L200">
        <f>IFERROR(SUM(Table5[[#This Row],[reg_salben]:[pupil_gf_total]])/Table5[[#This Row],[adm1]],0)+IFERROR(Table5[[#This Row],[disability_salben]]/Table5[[#This Row],[disadm_nospch]], 0)</f>
        <v>4342.3923181283235</v>
      </c>
    </row>
    <row r="201" spans="1:12" x14ac:dyDescent="0.25">
      <c r="A201">
        <v>19197</v>
      </c>
      <c r="B201">
        <v>31.427661000000001</v>
      </c>
      <c r="C201">
        <v>0</v>
      </c>
      <c r="D201">
        <v>0</v>
      </c>
      <c r="E201">
        <v>22775.7</v>
      </c>
      <c r="F201">
        <v>15598</v>
      </c>
      <c r="G201">
        <v>569319.17000000004</v>
      </c>
      <c r="H201">
        <v>256076.07</v>
      </c>
      <c r="I201">
        <v>14992.93</v>
      </c>
      <c r="J201">
        <v>1498.59</v>
      </c>
      <c r="K201">
        <v>116.284774</v>
      </c>
      <c r="L201">
        <f>IFERROR(SUM(Table5[[#This Row],[reg_salben]:[pupil_gf_total]])/Table5[[#This Row],[adm1]],0)+IFERROR(Table5[[#This Row],[disability_salben]]/Table5[[#This Row],[disadm_nospch]], 0)</f>
        <v>7569.8686054977406</v>
      </c>
    </row>
    <row r="202" spans="1:12" x14ac:dyDescent="0.25">
      <c r="A202">
        <v>19199</v>
      </c>
      <c r="B202">
        <v>27.134149000000001</v>
      </c>
      <c r="C202">
        <v>0</v>
      </c>
      <c r="D202">
        <v>0</v>
      </c>
      <c r="E202">
        <v>87985</v>
      </c>
      <c r="F202">
        <v>21362.799999999999</v>
      </c>
      <c r="G202">
        <v>603365.54</v>
      </c>
      <c r="H202">
        <v>495870.25</v>
      </c>
      <c r="I202">
        <v>3950.23</v>
      </c>
      <c r="J202">
        <v>46766.3</v>
      </c>
      <c r="K202">
        <v>183.341476</v>
      </c>
      <c r="L202">
        <f>IFERROR(SUM(Table5[[#This Row],[reg_salben]:[pupil_gf_total]])/Table5[[#This Row],[adm1]],0)+IFERROR(Table5[[#This Row],[disability_salben]]/Table5[[#This Row],[disadm_nospch]], 0)</f>
        <v>6868.6046794997992</v>
      </c>
    </row>
    <row r="203" spans="1:12" x14ac:dyDescent="0.25">
      <c r="A203">
        <v>19200</v>
      </c>
      <c r="B203">
        <v>36.005884000000002</v>
      </c>
      <c r="C203">
        <v>0</v>
      </c>
      <c r="D203">
        <v>0</v>
      </c>
      <c r="E203">
        <v>94647.22</v>
      </c>
      <c r="F203">
        <v>48758</v>
      </c>
      <c r="G203">
        <v>1089276.92</v>
      </c>
      <c r="H203">
        <v>544907.43000000005</v>
      </c>
      <c r="I203">
        <v>7797.82</v>
      </c>
      <c r="J203">
        <v>72625.7</v>
      </c>
      <c r="K203">
        <v>248.794116</v>
      </c>
      <c r="L203">
        <f>IFERROR(SUM(Table5[[#This Row],[reg_salben]:[pupil_gf_total]])/Table5[[#This Row],[adm1]],0)+IFERROR(Table5[[#This Row],[disability_salben]]/Table5[[#This Row],[disadm_nospch]], 0)</f>
        <v>7468.0748880733172</v>
      </c>
    </row>
    <row r="204" spans="1:12" x14ac:dyDescent="0.25">
      <c r="A204">
        <v>19201</v>
      </c>
      <c r="B204">
        <v>52.809759</v>
      </c>
      <c r="C204">
        <v>0</v>
      </c>
      <c r="D204">
        <v>0</v>
      </c>
      <c r="E204">
        <v>43053.84</v>
      </c>
      <c r="F204">
        <v>0</v>
      </c>
      <c r="G204">
        <v>661343.59</v>
      </c>
      <c r="H204">
        <v>347557.07</v>
      </c>
      <c r="I204">
        <v>0</v>
      </c>
      <c r="J204">
        <v>2811.65</v>
      </c>
      <c r="K204">
        <v>245.98049800000001</v>
      </c>
      <c r="L204">
        <f>IFERROR(SUM(Table5[[#This Row],[reg_salben]:[pupil_gf_total]])/Table5[[#This Row],[adm1]],0)+IFERROR(Table5[[#This Row],[disability_salben]]/Table5[[#This Row],[disadm_nospch]], 0)</f>
        <v>4288.0072142955005</v>
      </c>
    </row>
    <row r="205" spans="1:12" x14ac:dyDescent="0.25">
      <c r="A205">
        <v>19220</v>
      </c>
      <c r="B205">
        <v>56.547620000000002</v>
      </c>
      <c r="C205">
        <v>148507.5</v>
      </c>
      <c r="D205">
        <v>824044.07</v>
      </c>
      <c r="E205">
        <v>6141.86</v>
      </c>
      <c r="F205">
        <v>0</v>
      </c>
      <c r="G205">
        <v>927090.01</v>
      </c>
      <c r="H205">
        <v>368936.05</v>
      </c>
      <c r="I205">
        <v>58658.22</v>
      </c>
      <c r="J205">
        <v>54701</v>
      </c>
      <c r="K205">
        <v>249.73215300000001</v>
      </c>
      <c r="L205">
        <f>IFERROR(SUM(Table5[[#This Row],[reg_salben]:[pupil_gf_total]])/Table5[[#This Row],[adm1]],0)+IFERROR(Table5[[#This Row],[disability_salben]]/Table5[[#This Row],[disadm_nospch]], 0)</f>
        <v>11594.130783379032</v>
      </c>
    </row>
    <row r="206" spans="1:12" x14ac:dyDescent="0.25">
      <c r="A206">
        <v>19221</v>
      </c>
      <c r="B206">
        <v>41.744047000000002</v>
      </c>
      <c r="C206">
        <v>0</v>
      </c>
      <c r="D206">
        <v>0</v>
      </c>
      <c r="E206">
        <v>104728.63</v>
      </c>
      <c r="F206">
        <v>17860</v>
      </c>
      <c r="G206">
        <v>1113006.25</v>
      </c>
      <c r="H206">
        <v>797317.58</v>
      </c>
      <c r="I206">
        <v>3190.98</v>
      </c>
      <c r="J206">
        <v>61673.81</v>
      </c>
      <c r="K206">
        <v>318.73809499999999</v>
      </c>
      <c r="L206">
        <f>IFERROR(SUM(Table5[[#This Row],[reg_salben]:[pupil_gf_total]])/Table5[[#This Row],[adm1]],0)+IFERROR(Table5[[#This Row],[disability_salben]]/Table5[[#This Row],[disadm_nospch]], 0)</f>
        <v>6581.5077736472012</v>
      </c>
    </row>
    <row r="207" spans="1:12" x14ac:dyDescent="0.25">
      <c r="A207">
        <v>19226</v>
      </c>
      <c r="B207">
        <v>33.417850999999999</v>
      </c>
      <c r="C207">
        <v>1962.79</v>
      </c>
      <c r="D207">
        <v>885620.89</v>
      </c>
      <c r="E207">
        <v>62506.84</v>
      </c>
      <c r="F207">
        <v>18434</v>
      </c>
      <c r="G207">
        <v>162754.76</v>
      </c>
      <c r="H207">
        <v>155319.48000000001</v>
      </c>
      <c r="I207">
        <v>0</v>
      </c>
      <c r="J207">
        <v>33354.32</v>
      </c>
      <c r="K207">
        <v>120.319275</v>
      </c>
      <c r="L207">
        <f>IFERROR(SUM(Table5[[#This Row],[reg_salben]:[pupil_gf_total]])/Table5[[#This Row],[adm1]],0)+IFERROR(Table5[[#This Row],[disability_salben]]/Table5[[#This Row],[disadm_nospch]], 0)</f>
        <v>11012.842420229174</v>
      </c>
    </row>
    <row r="208" spans="1:12" x14ac:dyDescent="0.25">
      <c r="A208">
        <v>19227</v>
      </c>
      <c r="B208">
        <v>35.934910000000002</v>
      </c>
      <c r="C208">
        <v>0</v>
      </c>
      <c r="D208">
        <v>0</v>
      </c>
      <c r="E208">
        <v>10125.040000000001</v>
      </c>
      <c r="F208">
        <v>56366</v>
      </c>
      <c r="G208">
        <v>1191119.82</v>
      </c>
      <c r="H208">
        <v>523962.39</v>
      </c>
      <c r="I208">
        <v>330.97</v>
      </c>
      <c r="J208">
        <v>36502.44</v>
      </c>
      <c r="K208">
        <v>281.27218499999998</v>
      </c>
      <c r="L208">
        <f>IFERROR(SUM(Table5[[#This Row],[reg_salben]:[pupil_gf_total]])/Table5[[#This Row],[adm1]],0)+IFERROR(Table5[[#This Row],[disability_salben]]/Table5[[#This Row],[disadm_nospch]], 0)</f>
        <v>6464.935948074638</v>
      </c>
    </row>
    <row r="209" spans="1:12" x14ac:dyDescent="0.25">
      <c r="A209">
        <v>19235</v>
      </c>
      <c r="B209">
        <v>4.3961040000000002</v>
      </c>
      <c r="C209">
        <v>70807.23</v>
      </c>
      <c r="D209">
        <v>527957.36</v>
      </c>
      <c r="E209">
        <v>169.41</v>
      </c>
      <c r="F209">
        <v>0</v>
      </c>
      <c r="G209">
        <v>192136.1</v>
      </c>
      <c r="H209">
        <v>872802.71</v>
      </c>
      <c r="I209">
        <v>0</v>
      </c>
      <c r="J209">
        <v>22111.99</v>
      </c>
      <c r="K209">
        <v>127.82468</v>
      </c>
      <c r="L209">
        <f>IFERROR(SUM(Table5[[#This Row],[reg_salben]:[pupil_gf_total]])/Table5[[#This Row],[adm1]],0)+IFERROR(Table5[[#This Row],[disability_salben]]/Table5[[#This Row],[disadm_nospch]], 0)</f>
        <v>28742.696099724541</v>
      </c>
    </row>
    <row r="210" spans="1:12" x14ac:dyDescent="0.25">
      <c r="A210">
        <v>19426</v>
      </c>
      <c r="B210">
        <v>7.8402349999999998</v>
      </c>
      <c r="C210">
        <v>6241.97</v>
      </c>
      <c r="D210">
        <v>97790.84</v>
      </c>
      <c r="E210">
        <v>7198.12</v>
      </c>
      <c r="F210">
        <v>0</v>
      </c>
      <c r="G210">
        <v>331107.39</v>
      </c>
      <c r="H210">
        <v>522104.49</v>
      </c>
      <c r="I210">
        <v>4448.01</v>
      </c>
      <c r="J210">
        <v>5775.39</v>
      </c>
      <c r="K210">
        <v>113.06509</v>
      </c>
      <c r="L210">
        <f>IFERROR(SUM(Table5[[#This Row],[reg_salben]:[pupil_gf_total]])/Table5[[#This Row],[adm1]],0)+IFERROR(Table5[[#This Row],[disability_salben]]/Table5[[#This Row],[disadm_nospch]], 0)</f>
        <v>9361.3380941227806</v>
      </c>
    </row>
    <row r="211" spans="1:12" x14ac:dyDescent="0.25">
      <c r="A211">
        <v>19427</v>
      </c>
      <c r="B211">
        <v>17.380118</v>
      </c>
      <c r="C211">
        <v>19609.02</v>
      </c>
      <c r="D211">
        <v>78436.06</v>
      </c>
      <c r="E211">
        <v>14796.27</v>
      </c>
      <c r="F211">
        <v>0</v>
      </c>
      <c r="G211">
        <v>249722.05</v>
      </c>
      <c r="H211">
        <v>334304.34000000003</v>
      </c>
      <c r="I211">
        <v>18369.98</v>
      </c>
      <c r="J211">
        <v>6895.21</v>
      </c>
      <c r="K211">
        <v>74.140351999999993</v>
      </c>
      <c r="L211">
        <f>IFERROR(SUM(Table5[[#This Row],[reg_salben]:[pupil_gf_total]])/Table5[[#This Row],[adm1]],0)+IFERROR(Table5[[#This Row],[disability_salben]]/Table5[[#This Row],[disadm_nospch]], 0)</f>
        <v>10603.838831581679</v>
      </c>
    </row>
    <row r="212" spans="1:12" x14ac:dyDescent="0.25">
      <c r="A212">
        <v>19441</v>
      </c>
      <c r="B212">
        <v>76.256994000000006</v>
      </c>
      <c r="C212">
        <v>0</v>
      </c>
      <c r="D212">
        <v>41724</v>
      </c>
      <c r="E212">
        <v>0</v>
      </c>
      <c r="F212">
        <v>0</v>
      </c>
      <c r="G212">
        <v>126690.08</v>
      </c>
      <c r="H212">
        <v>230379.96</v>
      </c>
      <c r="I212">
        <v>0</v>
      </c>
      <c r="J212">
        <v>260961.5</v>
      </c>
      <c r="K212">
        <v>279.62821100000002</v>
      </c>
      <c r="L212">
        <f>IFERROR(SUM(Table5[[#This Row],[reg_salben]:[pupil_gf_total]])/Table5[[#This Row],[adm1]],0)+IFERROR(Table5[[#This Row],[disability_salben]]/Table5[[#This Row],[disadm_nospch]], 0)</f>
        <v>2359.4026426754203</v>
      </c>
    </row>
    <row r="213" spans="1:12" x14ac:dyDescent="0.25">
      <c r="A213">
        <v>19442</v>
      </c>
      <c r="B213">
        <v>129.23263800000001</v>
      </c>
      <c r="C213">
        <v>0</v>
      </c>
      <c r="D213">
        <v>178518</v>
      </c>
      <c r="E213">
        <v>0</v>
      </c>
      <c r="F213">
        <v>0</v>
      </c>
      <c r="G213">
        <v>343740.65</v>
      </c>
      <c r="H213">
        <v>0</v>
      </c>
      <c r="I213">
        <v>0</v>
      </c>
      <c r="J213">
        <v>111263.75</v>
      </c>
      <c r="K213">
        <v>508.22357199999999</v>
      </c>
      <c r="L213">
        <f>IFERROR(SUM(Table5[[#This Row],[reg_salben]:[pupil_gf_total]])/Table5[[#This Row],[adm1]],0)+IFERROR(Table5[[#This Row],[disability_salben]]/Table5[[#This Row],[disadm_nospch]], 0)</f>
        <v>1246.5427321816549</v>
      </c>
    </row>
    <row r="214" spans="1:12" x14ac:dyDescent="0.25">
      <c r="A214">
        <v>19450</v>
      </c>
      <c r="B214">
        <v>6.9817629999999999</v>
      </c>
      <c r="C214">
        <v>74501.460000000006</v>
      </c>
      <c r="D214">
        <v>275832.69</v>
      </c>
      <c r="E214">
        <v>16549.96</v>
      </c>
      <c r="F214">
        <v>0</v>
      </c>
      <c r="G214">
        <v>355035.42</v>
      </c>
      <c r="H214">
        <v>238141.48</v>
      </c>
      <c r="I214">
        <v>38764.61</v>
      </c>
      <c r="J214">
        <v>0</v>
      </c>
      <c r="K214">
        <v>98.607900999999998</v>
      </c>
      <c r="L214">
        <f>IFERROR(SUM(Table5[[#This Row],[reg_salben]:[pupil_gf_total]])/Table5[[#This Row],[adm1]],0)+IFERROR(Table5[[#This Row],[disability_salben]]/Table5[[#This Row],[disadm_nospch]], 0)</f>
        <v>20044.599616789776</v>
      </c>
    </row>
    <row r="215" spans="1:12" x14ac:dyDescent="0.25">
      <c r="A215">
        <v>19474</v>
      </c>
      <c r="B215">
        <v>31.08398</v>
      </c>
      <c r="C215">
        <v>0</v>
      </c>
      <c r="D215">
        <v>0</v>
      </c>
      <c r="E215">
        <v>27185.4</v>
      </c>
      <c r="F215">
        <v>0</v>
      </c>
      <c r="G215">
        <v>1556427.56</v>
      </c>
      <c r="H215">
        <v>560895.23</v>
      </c>
      <c r="I215">
        <v>0</v>
      </c>
      <c r="J215">
        <v>52636.22</v>
      </c>
      <c r="K215">
        <v>249.77555799999999</v>
      </c>
      <c r="L215">
        <f>IFERROR(SUM(Table5[[#This Row],[reg_salben]:[pupil_gf_total]])/Table5[[#This Row],[adm1]],0)+IFERROR(Table5[[#This Row],[disability_salben]]/Table5[[#This Row],[disadm_nospch]], 0)</f>
        <v>8796.4748336184293</v>
      </c>
    </row>
    <row r="216" spans="1:12" x14ac:dyDescent="0.25">
      <c r="A216">
        <v>19478</v>
      </c>
      <c r="B216">
        <v>16.119759999999999</v>
      </c>
      <c r="C216">
        <v>0</v>
      </c>
      <c r="D216">
        <v>0</v>
      </c>
      <c r="E216">
        <v>41731.58</v>
      </c>
      <c r="F216">
        <v>0</v>
      </c>
      <c r="G216">
        <v>615453.24</v>
      </c>
      <c r="H216">
        <v>476069.78</v>
      </c>
      <c r="I216">
        <v>706.59</v>
      </c>
      <c r="J216">
        <v>28334.42</v>
      </c>
      <c r="K216">
        <v>153.089821</v>
      </c>
      <c r="L216">
        <f>IFERROR(SUM(Table5[[#This Row],[reg_salben]:[pupil_gf_total]])/Table5[[#This Row],[adm1]],0)+IFERROR(Table5[[#This Row],[disability_salben]]/Table5[[#This Row],[disadm_nospch]], 0)</f>
        <v>7592.2461885953871</v>
      </c>
    </row>
    <row r="217" spans="1:12" x14ac:dyDescent="0.25">
      <c r="A217">
        <v>19511</v>
      </c>
      <c r="B217">
        <v>51.332788999999998</v>
      </c>
      <c r="C217">
        <v>0</v>
      </c>
      <c r="D217">
        <v>0</v>
      </c>
      <c r="E217">
        <v>20915.099999999999</v>
      </c>
      <c r="F217">
        <v>0</v>
      </c>
      <c r="G217">
        <v>1567496.36</v>
      </c>
      <c r="H217">
        <v>1430235.86</v>
      </c>
      <c r="I217">
        <v>10541.66</v>
      </c>
      <c r="J217">
        <v>35949.15</v>
      </c>
      <c r="K217">
        <v>324.60438900000003</v>
      </c>
      <c r="L217">
        <f>IFERROR(SUM(Table5[[#This Row],[reg_salben]:[pupil_gf_total]])/Table5[[#This Row],[adm1]],0)+IFERROR(Table5[[#This Row],[disability_salben]]/Table5[[#This Row],[disadm_nospch]], 0)</f>
        <v>9442.6884967350215</v>
      </c>
    </row>
    <row r="218" spans="1:12" x14ac:dyDescent="0.25">
      <c r="A218">
        <v>19530</v>
      </c>
      <c r="B218">
        <v>34.053426999999999</v>
      </c>
      <c r="C218">
        <v>210515.87</v>
      </c>
      <c r="D218">
        <v>3059512.54</v>
      </c>
      <c r="E218">
        <v>103120.64</v>
      </c>
      <c r="F218">
        <v>0</v>
      </c>
      <c r="G218">
        <v>1112773.31</v>
      </c>
      <c r="H218">
        <v>550656.77</v>
      </c>
      <c r="I218">
        <v>127620.23</v>
      </c>
      <c r="J218">
        <v>0</v>
      </c>
      <c r="K218">
        <v>599.21089900000004</v>
      </c>
      <c r="L218">
        <f>IFERROR(SUM(Table5[[#This Row],[reg_salben]:[pupil_gf_total]])/Table5[[#This Row],[adm1]],0)+IFERROR(Table5[[#This Row],[disability_salben]]/Table5[[#This Row],[disadm_nospch]], 0)</f>
        <v>14448.940723009526</v>
      </c>
    </row>
    <row r="219" spans="1:12" x14ac:dyDescent="0.25">
      <c r="A219">
        <v>19533</v>
      </c>
      <c r="B219">
        <v>5</v>
      </c>
      <c r="C219">
        <v>12593</v>
      </c>
      <c r="D219">
        <v>291583.53999999998</v>
      </c>
      <c r="E219">
        <v>0</v>
      </c>
      <c r="F219">
        <v>0</v>
      </c>
      <c r="G219">
        <v>135973.51999999999</v>
      </c>
      <c r="H219">
        <v>305071.03999999998</v>
      </c>
      <c r="I219">
        <v>29764.9</v>
      </c>
      <c r="J219">
        <v>0</v>
      </c>
      <c r="K219">
        <v>77.948718</v>
      </c>
      <c r="L219">
        <f>IFERROR(SUM(Table5[[#This Row],[reg_salben]:[pupil_gf_total]])/Table5[[#This Row],[adm1]],0)+IFERROR(Table5[[#This Row],[disability_salben]]/Table5[[#This Row],[disadm_nospch]], 0)</f>
        <v>12299.29966461796</v>
      </c>
    </row>
    <row r="220" spans="1:12" x14ac:dyDescent="0.25">
      <c r="A220">
        <v>19602</v>
      </c>
      <c r="B220">
        <v>0</v>
      </c>
      <c r="C220">
        <v>4032.32</v>
      </c>
      <c r="D220">
        <v>556827.59</v>
      </c>
      <c r="E220">
        <v>134858.20000000001</v>
      </c>
      <c r="F220">
        <v>229770.79</v>
      </c>
      <c r="G220">
        <v>844611.85</v>
      </c>
      <c r="H220">
        <v>48446.54</v>
      </c>
      <c r="I220">
        <v>8983.5</v>
      </c>
      <c r="J220">
        <v>0</v>
      </c>
      <c r="K220">
        <v>139.08121399999999</v>
      </c>
      <c r="L220">
        <f>IFERROR(SUM(Table5[[#This Row],[reg_salben]:[pupil_gf_total]])/Table5[[#This Row],[adm1]],0)+IFERROR(Table5[[#This Row],[disability_salben]]/Table5[[#This Row],[disadm_nospch]], 0)</f>
        <v>13111.033600842744</v>
      </c>
    </row>
    <row r="221" spans="1:12" x14ac:dyDescent="0.25">
      <c r="A221">
        <v>20007</v>
      </c>
      <c r="B221">
        <v>104.70645399999999</v>
      </c>
      <c r="C221">
        <v>107678.8</v>
      </c>
      <c r="D221">
        <v>789644.52</v>
      </c>
      <c r="E221">
        <v>614179.89</v>
      </c>
      <c r="F221">
        <v>0</v>
      </c>
      <c r="G221">
        <v>2230642.7799999998</v>
      </c>
      <c r="H221">
        <v>5641616.5199999996</v>
      </c>
      <c r="I221">
        <v>110810.93</v>
      </c>
      <c r="J221">
        <v>0</v>
      </c>
      <c r="K221">
        <v>947.53404599999999</v>
      </c>
      <c r="L221">
        <f>IFERROR(SUM(Table5[[#This Row],[reg_salben]:[pupil_gf_total]])/Table5[[#This Row],[adm1]],0)+IFERROR(Table5[[#This Row],[disability_salben]]/Table5[[#This Row],[disadm_nospch]], 0)</f>
        <v>10935.044261350109</v>
      </c>
    </row>
    <row r="222" spans="1:12" x14ac:dyDescent="0.25">
      <c r="A222">
        <v>20046</v>
      </c>
      <c r="B222">
        <v>3.692771</v>
      </c>
      <c r="C222">
        <v>0</v>
      </c>
      <c r="D222">
        <v>37380</v>
      </c>
      <c r="E222">
        <v>0</v>
      </c>
      <c r="F222">
        <v>0</v>
      </c>
      <c r="G222">
        <v>613911.44999999995</v>
      </c>
      <c r="H222">
        <v>0</v>
      </c>
      <c r="I222">
        <v>0</v>
      </c>
      <c r="J222">
        <v>0</v>
      </c>
      <c r="K222">
        <v>52.349398000000001</v>
      </c>
      <c r="L222">
        <f>IFERROR(SUM(Table5[[#This Row],[reg_salben]:[pupil_gf_total]])/Table5[[#This Row],[adm1]],0)+IFERROR(Table5[[#This Row],[disability_salben]]/Table5[[#This Row],[disadm_nospch]], 0)</f>
        <v>12441.24048952769</v>
      </c>
    </row>
    <row r="223" spans="1:12" x14ac:dyDescent="0.25">
      <c r="A223">
        <v>20076</v>
      </c>
      <c r="B223">
        <v>3.8203589999999998</v>
      </c>
      <c r="C223">
        <v>0</v>
      </c>
      <c r="D223">
        <v>0</v>
      </c>
      <c r="E223">
        <v>21230.49</v>
      </c>
      <c r="F223">
        <v>19465</v>
      </c>
      <c r="G223">
        <v>191108.11</v>
      </c>
      <c r="H223">
        <v>103721.16</v>
      </c>
      <c r="I223">
        <v>9670.58</v>
      </c>
      <c r="J223">
        <v>11566.25</v>
      </c>
      <c r="K223">
        <v>65.035927000000001</v>
      </c>
      <c r="L223">
        <f>IFERROR(SUM(Table5[[#This Row],[reg_salben]:[pupil_gf_total]])/Table5[[#This Row],[adm1]],0)+IFERROR(Table5[[#This Row],[disability_salben]]/Table5[[#This Row],[disadm_nospch]], 0)</f>
        <v>5485.607824118506</v>
      </c>
    </row>
    <row r="224" spans="1:12" x14ac:dyDescent="0.25">
      <c r="A224">
        <v>20077</v>
      </c>
      <c r="B224">
        <v>0</v>
      </c>
      <c r="C224">
        <v>0</v>
      </c>
      <c r="D224">
        <v>0</v>
      </c>
      <c r="E224">
        <v>0</v>
      </c>
      <c r="F224">
        <v>7170</v>
      </c>
      <c r="G224">
        <v>138714.44</v>
      </c>
      <c r="H224">
        <v>418.4</v>
      </c>
      <c r="I224">
        <v>4507.03</v>
      </c>
      <c r="J224">
        <v>2088</v>
      </c>
      <c r="K224">
        <v>30.179641</v>
      </c>
      <c r="L224">
        <f>IFERROR(SUM(Table5[[#This Row],[reg_salben]:[pupil_gf_total]])/Table5[[#This Row],[adm1]],0)+IFERROR(Table5[[#This Row],[disability_salben]]/Table5[[#This Row],[disadm_nospch]], 0)</f>
        <v>5066.2587404535398</v>
      </c>
    </row>
    <row r="225" spans="1:12" x14ac:dyDescent="0.25">
      <c r="A225">
        <v>20091</v>
      </c>
      <c r="B225">
        <v>27.687116</v>
      </c>
      <c r="C225">
        <v>87026.35</v>
      </c>
      <c r="D225">
        <v>449815.2</v>
      </c>
      <c r="E225">
        <v>42597.77</v>
      </c>
      <c r="F225">
        <v>0</v>
      </c>
      <c r="G225">
        <v>779460.8</v>
      </c>
      <c r="H225">
        <v>221277.61</v>
      </c>
      <c r="I225">
        <v>41366.199999999997</v>
      </c>
      <c r="J225">
        <v>0</v>
      </c>
      <c r="K225">
        <v>171.41104000000001</v>
      </c>
      <c r="L225">
        <f>IFERROR(SUM(Table5[[#This Row],[reg_salben]:[pupil_gf_total]])/Table5[[#This Row],[adm1]],0)+IFERROR(Table5[[#This Row],[disability_salben]]/Table5[[#This Row],[disadm_nospch]], 0)</f>
        <v>12095.475544611621</v>
      </c>
    </row>
    <row r="226" spans="1:12" x14ac:dyDescent="0.25">
      <c r="A226">
        <v>20092</v>
      </c>
      <c r="B226">
        <v>8.5029939999999993</v>
      </c>
      <c r="C226">
        <v>0</v>
      </c>
      <c r="D226">
        <v>0</v>
      </c>
      <c r="E226">
        <v>39148.639999999999</v>
      </c>
      <c r="F226">
        <v>0</v>
      </c>
      <c r="G226">
        <v>450387.33</v>
      </c>
      <c r="H226">
        <v>321071.78000000003</v>
      </c>
      <c r="I226">
        <v>294</v>
      </c>
      <c r="J226">
        <v>24586.94</v>
      </c>
      <c r="K226">
        <v>146.20957899999999</v>
      </c>
      <c r="L226">
        <f>IFERROR(SUM(Table5[[#This Row],[reg_salben]:[pupil_gf_total]])/Table5[[#This Row],[adm1]],0)+IFERROR(Table5[[#This Row],[disability_salben]]/Table5[[#This Row],[disadm_nospch]], 0)</f>
        <v>5714.3225205511326</v>
      </c>
    </row>
    <row r="227" spans="1:12" x14ac:dyDescent="0.25">
      <c r="A227">
        <v>20186</v>
      </c>
      <c r="B227">
        <v>30.711099000000001</v>
      </c>
      <c r="C227">
        <v>0</v>
      </c>
      <c r="D227">
        <v>0</v>
      </c>
      <c r="E227">
        <v>41940.339999999997</v>
      </c>
      <c r="F227">
        <v>22471</v>
      </c>
      <c r="G227">
        <v>466347.17</v>
      </c>
      <c r="H227">
        <v>278671.21000000002</v>
      </c>
      <c r="I227">
        <v>0</v>
      </c>
      <c r="J227">
        <v>11932.88</v>
      </c>
      <c r="K227">
        <v>106.953749</v>
      </c>
      <c r="L227">
        <f>IFERROR(SUM(Table5[[#This Row],[reg_salben]:[pupil_gf_total]])/Table5[[#This Row],[adm1]],0)+IFERROR(Table5[[#This Row],[disability_salben]]/Table5[[#This Row],[disadm_nospch]], 0)</f>
        <v>7679.605508732564</v>
      </c>
    </row>
    <row r="228" spans="1:12" x14ac:dyDescent="0.25">
      <c r="A228">
        <v>20188</v>
      </c>
      <c r="B228">
        <v>5.9642850000000003</v>
      </c>
      <c r="C228">
        <v>0</v>
      </c>
      <c r="D228">
        <v>0</v>
      </c>
      <c r="E228">
        <v>19733.419999999998</v>
      </c>
      <c r="F228">
        <v>0</v>
      </c>
      <c r="G228">
        <v>239292.05</v>
      </c>
      <c r="H228">
        <v>140958.76</v>
      </c>
      <c r="I228">
        <v>4200</v>
      </c>
      <c r="J228">
        <v>9434.5300000000007</v>
      </c>
      <c r="K228">
        <v>29.767855999999998</v>
      </c>
      <c r="L228">
        <f>IFERROR(SUM(Table5[[#This Row],[reg_salben]:[pupil_gf_total]])/Table5[[#This Row],[adm1]],0)+IFERROR(Table5[[#This Row],[disability_salben]]/Table5[[#This Row],[disadm_nospch]], 0)</f>
        <v>13894.811907179343</v>
      </c>
    </row>
    <row r="229" spans="1:12" x14ac:dyDescent="0.25">
      <c r="A229">
        <v>20189</v>
      </c>
      <c r="B229">
        <v>1</v>
      </c>
      <c r="C229">
        <v>0</v>
      </c>
      <c r="D229">
        <v>0</v>
      </c>
      <c r="E229">
        <v>1300</v>
      </c>
      <c r="F229">
        <v>6667</v>
      </c>
      <c r="G229">
        <v>150984.57</v>
      </c>
      <c r="H229">
        <v>594.29999999999995</v>
      </c>
      <c r="I229">
        <v>2101.9899999999998</v>
      </c>
      <c r="J229">
        <v>1466.25</v>
      </c>
      <c r="K229">
        <v>36.333333000000003</v>
      </c>
      <c r="L229">
        <f>IFERROR(SUM(Table5[[#This Row],[reg_salben]:[pupil_gf_total]])/Table5[[#This Row],[adm1]],0)+IFERROR(Table5[[#This Row],[disability_salben]]/Table5[[#This Row],[disadm_nospch]], 0)</f>
        <v>4489.3792154988914</v>
      </c>
    </row>
    <row r="230" spans="1:12" x14ac:dyDescent="0.25">
      <c r="A230">
        <v>20265</v>
      </c>
      <c r="B230">
        <v>30.382536000000002</v>
      </c>
      <c r="C230">
        <v>0</v>
      </c>
      <c r="D230">
        <v>0</v>
      </c>
      <c r="E230">
        <v>37770.54</v>
      </c>
      <c r="F230">
        <v>0</v>
      </c>
      <c r="G230">
        <v>481489.9</v>
      </c>
      <c r="H230">
        <v>128740.9</v>
      </c>
      <c r="I230">
        <v>1836.31</v>
      </c>
      <c r="J230">
        <v>9921.61</v>
      </c>
      <c r="K230">
        <v>106.909559</v>
      </c>
      <c r="L230">
        <f>IFERROR(SUM(Table5[[#This Row],[reg_salben]:[pupil_gf_total]])/Table5[[#This Row],[adm1]],0)+IFERROR(Table5[[#This Row],[disability_salben]]/Table5[[#This Row],[disadm_nospch]], 0)</f>
        <v>6171.1905480781188</v>
      </c>
    </row>
    <row r="231" spans="1:12" x14ac:dyDescent="0.25">
      <c r="A231">
        <v>20293</v>
      </c>
      <c r="B231">
        <v>5</v>
      </c>
      <c r="C231">
        <v>0</v>
      </c>
      <c r="D231">
        <v>0</v>
      </c>
      <c r="E231">
        <v>29824.81</v>
      </c>
      <c r="F231">
        <v>0</v>
      </c>
      <c r="G231">
        <v>317138.78999999998</v>
      </c>
      <c r="H231">
        <v>92328.65</v>
      </c>
      <c r="I231">
        <v>2511.34</v>
      </c>
      <c r="J231">
        <v>0</v>
      </c>
      <c r="K231">
        <v>52.813249999999996</v>
      </c>
      <c r="L231">
        <f>IFERROR(SUM(Table5[[#This Row],[reg_salben]:[pupil_gf_total]])/Table5[[#This Row],[adm1]],0)+IFERROR(Table5[[#This Row],[disability_salben]]/Table5[[#This Row],[disadm_nospch]], 0)</f>
        <v>8365.3929648336361</v>
      </c>
    </row>
    <row r="232" spans="1:12" x14ac:dyDescent="0.25">
      <c r="A232">
        <v>20726</v>
      </c>
      <c r="B232">
        <v>11.961467000000001</v>
      </c>
      <c r="C232">
        <v>0</v>
      </c>
      <c r="D232">
        <v>0</v>
      </c>
      <c r="E232">
        <v>28577.81</v>
      </c>
      <c r="F232">
        <v>0</v>
      </c>
      <c r="G232">
        <v>266756.07</v>
      </c>
      <c r="H232">
        <v>35654.92</v>
      </c>
      <c r="I232">
        <v>75986.38</v>
      </c>
      <c r="J232">
        <v>0</v>
      </c>
      <c r="K232">
        <v>40.783693</v>
      </c>
      <c r="L232">
        <f>IFERROR(SUM(Table5[[#This Row],[reg_salben]:[pupil_gf_total]])/Table5[[#This Row],[adm1]],0)+IFERROR(Table5[[#This Row],[disability_salben]]/Table5[[#This Row],[disadm_nospch]], 0)</f>
        <v>9978.8702312956302</v>
      </c>
    </row>
    <row r="233" spans="1:12" x14ac:dyDescent="0.25">
      <c r="A233">
        <v>20728</v>
      </c>
      <c r="B233">
        <v>6.0141229999999997</v>
      </c>
      <c r="C233">
        <v>0</v>
      </c>
      <c r="D233">
        <v>105663.03999999999</v>
      </c>
      <c r="E233">
        <v>18481.689999999999</v>
      </c>
      <c r="F233">
        <v>0</v>
      </c>
      <c r="G233">
        <v>187733.47</v>
      </c>
      <c r="H233">
        <v>1207</v>
      </c>
      <c r="I233">
        <v>0</v>
      </c>
      <c r="J233">
        <v>0</v>
      </c>
      <c r="K233">
        <v>26.055406000000001</v>
      </c>
      <c r="L233">
        <f>IFERROR(SUM(Table5[[#This Row],[reg_salben]:[pupil_gf_total]])/Table5[[#This Row],[adm1]],0)+IFERROR(Table5[[#This Row],[disability_salben]]/Table5[[#This Row],[disadm_nospch]], 0)</f>
        <v>12016.132084067314</v>
      </c>
    </row>
    <row r="234" spans="1:12" x14ac:dyDescent="0.25">
      <c r="A234">
        <v>20729</v>
      </c>
      <c r="B234">
        <v>15.371257999999999</v>
      </c>
      <c r="C234">
        <v>13106.58</v>
      </c>
      <c r="D234">
        <v>437789.61</v>
      </c>
      <c r="E234">
        <v>65526.17</v>
      </c>
      <c r="F234">
        <v>0</v>
      </c>
      <c r="G234">
        <v>89084.64</v>
      </c>
      <c r="H234">
        <v>223201.53</v>
      </c>
      <c r="I234">
        <v>74062.38</v>
      </c>
      <c r="J234">
        <v>0</v>
      </c>
      <c r="K234">
        <v>45.946106999999998</v>
      </c>
      <c r="L234">
        <f>IFERROR(SUM(Table5[[#This Row],[reg_salben]:[pupil_gf_total]])/Table5[[#This Row],[adm1]],0)+IFERROR(Table5[[#This Row],[disability_salben]]/Table5[[#This Row],[disadm_nospch]], 0)</f>
        <v>20215.882614656359</v>
      </c>
    </row>
    <row r="235" spans="1:12" x14ac:dyDescent="0.25">
      <c r="A235">
        <v>20754</v>
      </c>
      <c r="B235">
        <v>10.276472</v>
      </c>
      <c r="C235">
        <v>0</v>
      </c>
      <c r="D235">
        <v>20000</v>
      </c>
      <c r="E235">
        <v>0</v>
      </c>
      <c r="F235">
        <v>0</v>
      </c>
      <c r="G235">
        <v>13882.81</v>
      </c>
      <c r="H235">
        <v>0</v>
      </c>
      <c r="I235">
        <v>0</v>
      </c>
      <c r="J235">
        <v>49000</v>
      </c>
      <c r="K235">
        <v>46.388244999999998</v>
      </c>
      <c r="L235">
        <f>IFERROR(SUM(Table5[[#This Row],[reg_salben]:[pupil_gf_total]])/Table5[[#This Row],[adm1]],0)+IFERROR(Table5[[#This Row],[disability_salben]]/Table5[[#This Row],[disadm_nospch]], 0)</f>
        <v>1786.7201054922427</v>
      </c>
    </row>
    <row r="236" spans="1:12" x14ac:dyDescent="0.25">
      <c r="A236">
        <v>20759</v>
      </c>
      <c r="B236">
        <v>10.211766000000001</v>
      </c>
      <c r="C236">
        <v>0</v>
      </c>
      <c r="D236">
        <v>0</v>
      </c>
      <c r="E236">
        <v>67365.27</v>
      </c>
      <c r="F236">
        <v>0</v>
      </c>
      <c r="G236">
        <v>437752.93</v>
      </c>
      <c r="H236">
        <v>106416.67</v>
      </c>
      <c r="I236">
        <v>13331.25</v>
      </c>
      <c r="J236">
        <v>29109.14</v>
      </c>
      <c r="K236">
        <v>108.84117999999999</v>
      </c>
      <c r="L236">
        <f>IFERROR(SUM(Table5[[#This Row],[reg_salben]:[pupil_gf_total]])/Table5[[#This Row],[adm1]],0)+IFERROR(Table5[[#This Row],[disability_salben]]/Table5[[#This Row],[disadm_nospch]], 0)</f>
        <v>6008.5278384523217</v>
      </c>
    </row>
    <row r="237" spans="1:12" x14ac:dyDescent="0.25">
      <c r="A237">
        <v>20760</v>
      </c>
      <c r="B237">
        <v>3</v>
      </c>
      <c r="C237">
        <v>0</v>
      </c>
      <c r="D237">
        <v>0</v>
      </c>
      <c r="E237">
        <v>13970.74</v>
      </c>
      <c r="F237">
        <v>0</v>
      </c>
      <c r="G237">
        <v>222018.63</v>
      </c>
      <c r="H237">
        <v>119699.96</v>
      </c>
      <c r="I237">
        <v>3001.69</v>
      </c>
      <c r="J237">
        <v>1940.42</v>
      </c>
      <c r="K237">
        <v>26.493670999999999</v>
      </c>
      <c r="L237">
        <f>IFERROR(SUM(Table5[[#This Row],[reg_salben]:[pupil_gf_total]])/Table5[[#This Row],[adm1]],0)+IFERROR(Table5[[#This Row],[disability_salben]]/Table5[[#This Row],[disadm_nospch]], 0)</f>
        <v>13611.984537741109</v>
      </c>
    </row>
    <row r="238" spans="1:12" x14ac:dyDescent="0.25">
      <c r="A238">
        <v>20811</v>
      </c>
      <c r="B238">
        <v>7.1379320000000002</v>
      </c>
      <c r="C238">
        <v>0</v>
      </c>
      <c r="D238">
        <v>0</v>
      </c>
      <c r="E238">
        <v>16740.3</v>
      </c>
      <c r="F238">
        <v>0</v>
      </c>
      <c r="G238">
        <v>124084.47</v>
      </c>
      <c r="H238">
        <v>137526.43</v>
      </c>
      <c r="I238">
        <v>824.19</v>
      </c>
      <c r="J238">
        <v>0</v>
      </c>
      <c r="K238">
        <v>48.158620999999997</v>
      </c>
      <c r="L238">
        <f>IFERROR(SUM(Table5[[#This Row],[reg_salben]:[pupil_gf_total]])/Table5[[#This Row],[adm1]],0)+IFERROR(Table5[[#This Row],[disability_salben]]/Table5[[#This Row],[disadm_nospch]], 0)</f>
        <v>5796.9971773070492</v>
      </c>
    </row>
    <row r="239" spans="1:12" x14ac:dyDescent="0.25">
      <c r="A239">
        <v>20817</v>
      </c>
      <c r="B239">
        <v>15.508245000000001</v>
      </c>
      <c r="C239">
        <v>22738.19</v>
      </c>
      <c r="D239">
        <v>747715.51</v>
      </c>
      <c r="E239">
        <v>1348.68</v>
      </c>
      <c r="F239">
        <v>0</v>
      </c>
      <c r="G239">
        <v>144198.34</v>
      </c>
      <c r="H239">
        <v>205567.46</v>
      </c>
      <c r="I239">
        <v>293.44</v>
      </c>
      <c r="J239">
        <v>0</v>
      </c>
      <c r="K239">
        <v>110.24946199999999</v>
      </c>
      <c r="L239">
        <f>IFERROR(SUM(Table5[[#This Row],[reg_salben]:[pupil_gf_total]])/Table5[[#This Row],[adm1]],0)+IFERROR(Table5[[#This Row],[disability_salben]]/Table5[[#This Row],[disadm_nospch]], 0)</f>
        <v>11435.622239863917</v>
      </c>
    </row>
    <row r="240" spans="1:12" x14ac:dyDescent="0.25">
      <c r="A240">
        <v>20825</v>
      </c>
      <c r="B240">
        <v>5.9580830000000002</v>
      </c>
      <c r="C240">
        <v>0</v>
      </c>
      <c r="D240">
        <v>0</v>
      </c>
      <c r="E240">
        <v>40212.589999999997</v>
      </c>
      <c r="F240">
        <v>0</v>
      </c>
      <c r="G240">
        <v>298130.03000000003</v>
      </c>
      <c r="H240">
        <v>169579.84</v>
      </c>
      <c r="I240">
        <v>7304.27</v>
      </c>
      <c r="J240">
        <v>236.84</v>
      </c>
      <c r="K240">
        <v>79.077849999999998</v>
      </c>
      <c r="L240">
        <f>IFERROR(SUM(Table5[[#This Row],[reg_salben]:[pupil_gf_total]])/Table5[[#This Row],[adm1]],0)+IFERROR(Table5[[#This Row],[disability_salben]]/Table5[[#This Row],[disadm_nospch]], 0)</f>
        <v>6518.4317732462378</v>
      </c>
    </row>
    <row r="241" spans="1:12" x14ac:dyDescent="0.25">
      <c r="A241">
        <v>43489</v>
      </c>
      <c r="B241">
        <v>4124.4724509999996</v>
      </c>
      <c r="C241">
        <v>38595835.240000002</v>
      </c>
      <c r="D241">
        <v>118750061.73</v>
      </c>
      <c r="E241">
        <v>4308285.6900000004</v>
      </c>
      <c r="F241">
        <v>233615.01</v>
      </c>
      <c r="G241">
        <v>52282714.119999997</v>
      </c>
      <c r="H241">
        <v>56487574.920000002</v>
      </c>
      <c r="I241">
        <v>13684737.08</v>
      </c>
      <c r="J241">
        <v>28249202.039999899</v>
      </c>
      <c r="K241">
        <v>19744.163553999999</v>
      </c>
      <c r="L241">
        <f>IFERROR(SUM(Table5[[#This Row],[reg_salben]:[pupil_gf_total]])/Table5[[#This Row],[adm1]],0)+IFERROR(Table5[[#This Row],[disability_salben]]/Table5[[#This Row],[disadm_nospch]], 0)</f>
        <v>23235.088704651193</v>
      </c>
    </row>
    <row r="242" spans="1:12" x14ac:dyDescent="0.25">
      <c r="A242">
        <v>43497</v>
      </c>
      <c r="B242">
        <v>533.73080700000003</v>
      </c>
      <c r="C242">
        <v>4459890.72</v>
      </c>
      <c r="D242">
        <v>8747780.4600000009</v>
      </c>
      <c r="E242">
        <v>1187011.92</v>
      </c>
      <c r="F242">
        <v>177798.01</v>
      </c>
      <c r="G242">
        <v>5566207.0599999996</v>
      </c>
      <c r="H242">
        <v>8168219.0199999996</v>
      </c>
      <c r="I242">
        <v>967886.61</v>
      </c>
      <c r="J242">
        <v>2666583.4500000002</v>
      </c>
      <c r="K242">
        <v>2861.5654460000001</v>
      </c>
      <c r="L242">
        <f>IFERROR(SUM(Table5[[#This Row],[reg_salben]:[pupil_gf_total]])/Table5[[#This Row],[adm1]],0)+IFERROR(Table5[[#This Row],[disability_salben]]/Table5[[#This Row],[disadm_nospch]], 0)</f>
        <v>17959.722360686173</v>
      </c>
    </row>
    <row r="243" spans="1:12" x14ac:dyDescent="0.25">
      <c r="A243">
        <v>43505</v>
      </c>
      <c r="B243">
        <v>323.23789699999998</v>
      </c>
      <c r="C243">
        <v>2441054.2400000002</v>
      </c>
      <c r="D243">
        <v>14274794.25</v>
      </c>
      <c r="E243">
        <v>377894.43</v>
      </c>
      <c r="F243">
        <v>0</v>
      </c>
      <c r="G243">
        <v>5399588.4400000004</v>
      </c>
      <c r="H243">
        <v>3430964.59</v>
      </c>
      <c r="I243">
        <v>799381.37</v>
      </c>
      <c r="J243">
        <v>2685707.7</v>
      </c>
      <c r="K243">
        <v>2976.0879570000002</v>
      </c>
      <c r="L243">
        <f>IFERROR(SUM(Table5[[#This Row],[reg_salben]:[pupil_gf_total]])/Table5[[#This Row],[adm1]],0)+IFERROR(Table5[[#This Row],[disability_salben]]/Table5[[#This Row],[disadm_nospch]], 0)</f>
        <v>16613.552616006993</v>
      </c>
    </row>
    <row r="244" spans="1:12" x14ac:dyDescent="0.25">
      <c r="A244">
        <v>43513</v>
      </c>
      <c r="B244">
        <v>645.74709099999995</v>
      </c>
      <c r="C244">
        <v>2573016.91</v>
      </c>
      <c r="D244">
        <v>12411010.02</v>
      </c>
      <c r="E244">
        <v>110405.58</v>
      </c>
      <c r="F244">
        <v>5202.59</v>
      </c>
      <c r="G244">
        <v>4501448.43</v>
      </c>
      <c r="H244">
        <v>9324823.6799999904</v>
      </c>
      <c r="I244">
        <v>606854.44999999995</v>
      </c>
      <c r="J244">
        <v>3218442.51</v>
      </c>
      <c r="K244">
        <v>2791.0294720000002</v>
      </c>
      <c r="L244">
        <f>IFERROR(SUM(Table5[[#This Row],[reg_salben]:[pupil_gf_total]])/Table5[[#This Row],[adm1]],0)+IFERROR(Table5[[#This Row],[disability_salben]]/Table5[[#This Row],[disadm_nospch]], 0)</f>
        <v>14797.123151557429</v>
      </c>
    </row>
    <row r="245" spans="1:12" x14ac:dyDescent="0.25">
      <c r="A245">
        <v>43521</v>
      </c>
      <c r="B245">
        <v>513.891031</v>
      </c>
      <c r="C245">
        <v>3174422.91</v>
      </c>
      <c r="D245">
        <v>14417239.199999999</v>
      </c>
      <c r="E245">
        <v>229806.53</v>
      </c>
      <c r="F245">
        <v>18762.8</v>
      </c>
      <c r="G245">
        <v>3563151.82</v>
      </c>
      <c r="H245">
        <v>4970273.91</v>
      </c>
      <c r="I245">
        <v>800893.75</v>
      </c>
      <c r="J245">
        <v>2925588.43</v>
      </c>
      <c r="K245">
        <v>2287.8308919999999</v>
      </c>
      <c r="L245">
        <f>IFERROR(SUM(Table5[[#This Row],[reg_salben]:[pupil_gf_total]])/Table5[[#This Row],[adm1]],0)+IFERROR(Table5[[#This Row],[disability_salben]]/Table5[[#This Row],[disadm_nospch]], 0)</f>
        <v>17946.332217105672</v>
      </c>
    </row>
    <row r="246" spans="1:12" x14ac:dyDescent="0.25">
      <c r="A246">
        <v>43539</v>
      </c>
      <c r="B246">
        <v>574.66449899999998</v>
      </c>
      <c r="C246">
        <v>4424208.76</v>
      </c>
      <c r="D246">
        <v>18658654.920000002</v>
      </c>
      <c r="E246">
        <v>453582.83</v>
      </c>
      <c r="F246">
        <v>1203.04</v>
      </c>
      <c r="G246">
        <v>6940543.7800000003</v>
      </c>
      <c r="H246">
        <v>7965426.3799999999</v>
      </c>
      <c r="I246">
        <v>473201.12</v>
      </c>
      <c r="J246">
        <v>3712125.92</v>
      </c>
      <c r="K246">
        <v>3446.5757589999998</v>
      </c>
      <c r="L246">
        <f>IFERROR(SUM(Table5[[#This Row],[reg_salben]:[pupil_gf_total]])/Table5[[#This Row],[adm1]],0)+IFERROR(Table5[[#This Row],[disability_salben]]/Table5[[#This Row],[disadm_nospch]], 0)</f>
        <v>18783.607355745124</v>
      </c>
    </row>
    <row r="247" spans="1:12" x14ac:dyDescent="0.25">
      <c r="A247">
        <v>43547</v>
      </c>
      <c r="B247">
        <v>236.42337699999999</v>
      </c>
      <c r="C247">
        <v>2310742.33</v>
      </c>
      <c r="D247">
        <v>17222015.68</v>
      </c>
      <c r="E247">
        <v>631543.87</v>
      </c>
      <c r="F247">
        <v>236.14</v>
      </c>
      <c r="G247">
        <v>5243774.71</v>
      </c>
      <c r="H247">
        <v>4703797.99</v>
      </c>
      <c r="I247">
        <v>1405784.47</v>
      </c>
      <c r="J247">
        <v>3293895.05</v>
      </c>
      <c r="K247">
        <v>2364.2195929999998</v>
      </c>
      <c r="L247">
        <f>IFERROR(SUM(Table5[[#This Row],[reg_salben]:[pupil_gf_total]])/Table5[[#This Row],[adm1]],0)+IFERROR(Table5[[#This Row],[disability_salben]]/Table5[[#This Row],[disadm_nospch]], 0)</f>
        <v>23520.798496142608</v>
      </c>
    </row>
    <row r="248" spans="1:12" x14ac:dyDescent="0.25">
      <c r="A248">
        <v>43554</v>
      </c>
      <c r="B248">
        <v>0</v>
      </c>
      <c r="C248">
        <v>3533114.31</v>
      </c>
      <c r="D248">
        <v>13436178.550000001</v>
      </c>
      <c r="E248">
        <v>311401.03000000003</v>
      </c>
      <c r="F248">
        <v>205911.02</v>
      </c>
      <c r="G248">
        <v>5216636.3600000003</v>
      </c>
      <c r="H248">
        <v>6962337.8499999996</v>
      </c>
      <c r="I248">
        <v>1377183.53</v>
      </c>
      <c r="J248">
        <v>2404099.23</v>
      </c>
      <c r="K248">
        <v>1482.6600410000001</v>
      </c>
      <c r="L248">
        <f>IFERROR(SUM(Table5[[#This Row],[reg_salben]:[pupil_gf_total]])/Table5[[#This Row],[adm1]],0)+IFERROR(Table5[[#This Row],[disability_salben]]/Table5[[#This Row],[disadm_nospch]], 0)</f>
        <v>20175.729258761348</v>
      </c>
    </row>
    <row r="249" spans="1:12" x14ac:dyDescent="0.25">
      <c r="A249">
        <v>43562</v>
      </c>
      <c r="B249">
        <v>581.70567800000003</v>
      </c>
      <c r="C249">
        <v>4245788.37</v>
      </c>
      <c r="D249">
        <v>19476890.640000001</v>
      </c>
      <c r="E249">
        <v>368102.33</v>
      </c>
      <c r="F249">
        <v>0</v>
      </c>
      <c r="G249">
        <v>13649915.560000001</v>
      </c>
      <c r="H249">
        <v>10306203.560000001</v>
      </c>
      <c r="I249">
        <v>289007.95</v>
      </c>
      <c r="J249">
        <v>4051583.23</v>
      </c>
      <c r="K249">
        <v>2740.2215919999999</v>
      </c>
      <c r="L249">
        <f>IFERROR(SUM(Table5[[#This Row],[reg_salben]:[pupil_gf_total]])/Table5[[#This Row],[adm1]],0)+IFERROR(Table5[[#This Row],[disability_salben]]/Table5[[#This Row],[disadm_nospch]], 0)</f>
        <v>24867.403988225327</v>
      </c>
    </row>
    <row r="250" spans="1:12" x14ac:dyDescent="0.25">
      <c r="A250">
        <v>43570</v>
      </c>
      <c r="B250">
        <v>237.196946</v>
      </c>
      <c r="C250">
        <v>962601.95</v>
      </c>
      <c r="D250">
        <v>3707828.7</v>
      </c>
      <c r="E250">
        <v>203433.26</v>
      </c>
      <c r="F250">
        <v>113192.65</v>
      </c>
      <c r="G250">
        <v>1915399.5</v>
      </c>
      <c r="H250">
        <v>2855643.6</v>
      </c>
      <c r="I250">
        <v>80726.12</v>
      </c>
      <c r="J250">
        <v>855244.73</v>
      </c>
      <c r="K250">
        <v>1119.343012</v>
      </c>
      <c r="L250">
        <f>IFERROR(SUM(Table5[[#This Row],[reg_salben]:[pupil_gf_total]])/Table5[[#This Row],[adm1]],0)+IFERROR(Table5[[#This Row],[disability_salben]]/Table5[[#This Row],[disadm_nospch]], 0)</f>
        <v>12752.15025515108</v>
      </c>
    </row>
    <row r="251" spans="1:12" x14ac:dyDescent="0.25">
      <c r="A251">
        <v>43588</v>
      </c>
      <c r="B251">
        <v>334.539805</v>
      </c>
      <c r="C251">
        <v>2211512.7799999998</v>
      </c>
      <c r="D251">
        <v>10962101.029999999</v>
      </c>
      <c r="E251">
        <v>388982.15</v>
      </c>
      <c r="F251">
        <v>8485.0400000000009</v>
      </c>
      <c r="G251">
        <v>4695678.38</v>
      </c>
      <c r="H251">
        <v>3077606.98</v>
      </c>
      <c r="I251">
        <v>397495.32</v>
      </c>
      <c r="J251">
        <v>2251552.59</v>
      </c>
      <c r="K251">
        <v>2180.565983</v>
      </c>
      <c r="L251">
        <f>IFERROR(SUM(Table5[[#This Row],[reg_salben]:[pupil_gf_total]])/Table5[[#This Row],[adm1]],0)+IFERROR(Table5[[#This Row],[disability_salben]]/Table5[[#This Row],[disadm_nospch]], 0)</f>
        <v>16599.716300162763</v>
      </c>
    </row>
    <row r="252" spans="1:12" x14ac:dyDescent="0.25">
      <c r="A252">
        <v>43596</v>
      </c>
      <c r="B252">
        <v>248.80358799999999</v>
      </c>
      <c r="C252">
        <v>1552086.45</v>
      </c>
      <c r="D252">
        <v>8661601.7799999993</v>
      </c>
      <c r="E252">
        <v>230227.89</v>
      </c>
      <c r="F252">
        <v>1284.3800000000001</v>
      </c>
      <c r="G252">
        <v>2302403.4900000002</v>
      </c>
      <c r="H252">
        <v>3225248.01</v>
      </c>
      <c r="I252">
        <v>749297.76</v>
      </c>
      <c r="J252">
        <v>2290335.9900000002</v>
      </c>
      <c r="K252">
        <v>1737.4846359999999</v>
      </c>
      <c r="L252">
        <f>IFERROR(SUM(Table5[[#This Row],[reg_salben]:[pupil_gf_total]])/Table5[[#This Row],[adm1]],0)+IFERROR(Table5[[#This Row],[disability_salben]]/Table5[[#This Row],[disadm_nospch]], 0)</f>
        <v>16287.439165134601</v>
      </c>
    </row>
    <row r="253" spans="1:12" x14ac:dyDescent="0.25">
      <c r="A253">
        <v>43604</v>
      </c>
      <c r="B253">
        <v>147.596158</v>
      </c>
      <c r="C253">
        <v>763487.49</v>
      </c>
      <c r="D253">
        <v>3296495.08</v>
      </c>
      <c r="E253">
        <v>126705.74</v>
      </c>
      <c r="F253">
        <v>13946.99</v>
      </c>
      <c r="G253">
        <v>2002649.11</v>
      </c>
      <c r="H253">
        <v>1675826.61</v>
      </c>
      <c r="I253">
        <v>699193.58</v>
      </c>
      <c r="J253">
        <v>529201.15</v>
      </c>
      <c r="K253">
        <v>876.71098900000004</v>
      </c>
      <c r="L253">
        <f>IFERROR(SUM(Table5[[#This Row],[reg_salben]:[pupil_gf_total]])/Table5[[#This Row],[adm1]],0)+IFERROR(Table5[[#This Row],[disability_salben]]/Table5[[#This Row],[disadm_nospch]], 0)</f>
        <v>14690.224490966291</v>
      </c>
    </row>
    <row r="254" spans="1:12" x14ac:dyDescent="0.25">
      <c r="A254">
        <v>43612</v>
      </c>
      <c r="B254">
        <v>0</v>
      </c>
      <c r="C254">
        <v>7371609.1200000001</v>
      </c>
      <c r="D254">
        <v>29264348.550000001</v>
      </c>
      <c r="E254">
        <v>861161.04</v>
      </c>
      <c r="F254">
        <v>15951.46</v>
      </c>
      <c r="G254">
        <v>10416501.380000001</v>
      </c>
      <c r="H254">
        <v>12388442.33</v>
      </c>
      <c r="I254">
        <v>1906893.13</v>
      </c>
      <c r="J254">
        <v>5657430.5499999998</v>
      </c>
      <c r="K254">
        <v>5189.1616679999997</v>
      </c>
      <c r="L254">
        <f>IFERROR(SUM(Table5[[#This Row],[reg_salben]:[pupil_gf_total]])/Table5[[#This Row],[adm1]],0)+IFERROR(Table5[[#This Row],[disability_salben]]/Table5[[#This Row],[disadm_nospch]], 0)</f>
        <v>11660.983471212985</v>
      </c>
    </row>
    <row r="255" spans="1:12" x14ac:dyDescent="0.25">
      <c r="A255">
        <v>43620</v>
      </c>
      <c r="B255">
        <v>368.65572200000003</v>
      </c>
      <c r="C255">
        <v>3613025.55</v>
      </c>
      <c r="D255">
        <v>18426212.280000001</v>
      </c>
      <c r="E255">
        <v>997489.93</v>
      </c>
      <c r="F255">
        <v>68174.03</v>
      </c>
      <c r="G255">
        <v>5982374.0999999996</v>
      </c>
      <c r="H255">
        <v>6387892.1399999997</v>
      </c>
      <c r="I255">
        <v>1814832.51</v>
      </c>
      <c r="J255">
        <v>2867021.71</v>
      </c>
      <c r="K255">
        <v>2524.1907219999998</v>
      </c>
      <c r="L255">
        <f>IFERROR(SUM(Table5[[#This Row],[reg_salben]:[pupil_gf_total]])/Table5[[#This Row],[adm1]],0)+IFERROR(Table5[[#This Row],[disability_salben]]/Table5[[#This Row],[disadm_nospch]], 0)</f>
        <v>24278.051196924847</v>
      </c>
    </row>
    <row r="256" spans="1:12" x14ac:dyDescent="0.25">
      <c r="A256">
        <v>43638</v>
      </c>
      <c r="B256">
        <v>367.55074100000002</v>
      </c>
      <c r="C256">
        <v>3385251.01</v>
      </c>
      <c r="D256">
        <v>15000107.42</v>
      </c>
      <c r="E256">
        <v>1117136.9099999999</v>
      </c>
      <c r="F256">
        <v>0</v>
      </c>
      <c r="G256">
        <v>4639857.8899999997</v>
      </c>
      <c r="H256">
        <v>4198346.62</v>
      </c>
      <c r="I256">
        <v>1365445.5</v>
      </c>
      <c r="J256">
        <v>2412679.92</v>
      </c>
      <c r="K256">
        <v>2459.2860329999999</v>
      </c>
      <c r="L256">
        <f>IFERROR(SUM(Table5[[#This Row],[reg_salben]:[pupil_gf_total]])/Table5[[#This Row],[adm1]],0)+IFERROR(Table5[[#This Row],[disability_salben]]/Table5[[#This Row],[disadm_nospch]], 0)</f>
        <v>20894.0014091743</v>
      </c>
    </row>
    <row r="257" spans="1:12" x14ac:dyDescent="0.25">
      <c r="A257">
        <v>43646</v>
      </c>
      <c r="B257">
        <v>0</v>
      </c>
      <c r="C257">
        <v>3687049.78</v>
      </c>
      <c r="D257">
        <v>22201072.359999999</v>
      </c>
      <c r="E257">
        <v>254046.79</v>
      </c>
      <c r="F257">
        <v>36909.32</v>
      </c>
      <c r="G257">
        <v>6497008.7999999998</v>
      </c>
      <c r="H257">
        <v>8328185.5599999996</v>
      </c>
      <c r="I257">
        <v>1711291.01</v>
      </c>
      <c r="J257">
        <v>3122126.05</v>
      </c>
      <c r="K257">
        <v>3635.9137959999998</v>
      </c>
      <c r="L257">
        <f>IFERROR(SUM(Table5[[#This Row],[reg_salben]:[pupil_gf_total]])/Table5[[#This Row],[adm1]],0)+IFERROR(Table5[[#This Row],[disability_salben]]/Table5[[#This Row],[disadm_nospch]], 0)</f>
        <v>11592.860077258001</v>
      </c>
    </row>
    <row r="258" spans="1:12" x14ac:dyDescent="0.25">
      <c r="A258">
        <v>43653</v>
      </c>
      <c r="B258">
        <v>169.62460799999999</v>
      </c>
      <c r="C258">
        <v>1828210.27</v>
      </c>
      <c r="D258">
        <v>7075344.6299999999</v>
      </c>
      <c r="E258">
        <v>382792.92</v>
      </c>
      <c r="F258">
        <v>4124.4799999999996</v>
      </c>
      <c r="G258">
        <v>3355168.19</v>
      </c>
      <c r="H258">
        <v>2249296.25</v>
      </c>
      <c r="I258">
        <v>269475.65000000002</v>
      </c>
      <c r="J258">
        <v>1373822.24</v>
      </c>
      <c r="K258">
        <v>1026.3606030000001</v>
      </c>
      <c r="L258">
        <f>IFERROR(SUM(Table5[[#This Row],[reg_salben]:[pupil_gf_total]])/Table5[[#This Row],[adm1]],0)+IFERROR(Table5[[#This Row],[disability_salben]]/Table5[[#This Row],[disadm_nospch]], 0)</f>
        <v>25110.196302344608</v>
      </c>
    </row>
    <row r="259" spans="1:12" x14ac:dyDescent="0.25">
      <c r="A259">
        <v>43661</v>
      </c>
      <c r="B259">
        <v>754.81483500000002</v>
      </c>
      <c r="C259">
        <v>6519564.21</v>
      </c>
      <c r="D259">
        <v>33514855.890000001</v>
      </c>
      <c r="E259">
        <v>1214706.01</v>
      </c>
      <c r="F259">
        <v>7623.71</v>
      </c>
      <c r="G259">
        <v>8869367.1199999992</v>
      </c>
      <c r="H259">
        <v>11099926.35</v>
      </c>
      <c r="I259">
        <v>1792173.3</v>
      </c>
      <c r="J259">
        <v>9690776.9900000002</v>
      </c>
      <c r="K259">
        <v>5825.3646500000004</v>
      </c>
      <c r="L259">
        <f>IFERROR(SUM(Table5[[#This Row],[reg_salben]:[pupil_gf_total]])/Table5[[#This Row],[adm1]],0)+IFERROR(Table5[[#This Row],[disability_salben]]/Table5[[#This Row],[disadm_nospch]], 0)</f>
        <v>19999.583574880155</v>
      </c>
    </row>
    <row r="260" spans="1:12" x14ac:dyDescent="0.25">
      <c r="A260">
        <v>43679</v>
      </c>
      <c r="B260">
        <v>324.13883099999998</v>
      </c>
      <c r="C260">
        <v>1884056.86</v>
      </c>
      <c r="D260">
        <v>9113588.7599999998</v>
      </c>
      <c r="E260">
        <v>88360.59</v>
      </c>
      <c r="F260">
        <v>0</v>
      </c>
      <c r="G260">
        <v>3087915.83</v>
      </c>
      <c r="H260">
        <v>2666157.83</v>
      </c>
      <c r="I260">
        <v>589791.84</v>
      </c>
      <c r="J260">
        <v>1724000.66</v>
      </c>
      <c r="K260">
        <v>1747.19397</v>
      </c>
      <c r="L260">
        <f>IFERROR(SUM(Table5[[#This Row],[reg_salben]:[pupil_gf_total]])/Table5[[#This Row],[adm1]],0)+IFERROR(Table5[[#This Row],[disability_salben]]/Table5[[#This Row],[disadm_nospch]], 0)</f>
        <v>15696.814674525929</v>
      </c>
    </row>
    <row r="261" spans="1:12" x14ac:dyDescent="0.25">
      <c r="A261">
        <v>43687</v>
      </c>
      <c r="B261">
        <v>202.02641399999999</v>
      </c>
      <c r="C261">
        <v>1439387.44</v>
      </c>
      <c r="D261">
        <v>5277979.78</v>
      </c>
      <c r="E261">
        <v>116524.61</v>
      </c>
      <c r="F261">
        <v>3888</v>
      </c>
      <c r="G261">
        <v>3963903.98</v>
      </c>
      <c r="H261">
        <v>2387595.65</v>
      </c>
      <c r="I261">
        <v>325561.45</v>
      </c>
      <c r="J261">
        <v>765001.44</v>
      </c>
      <c r="K261">
        <v>1031.7353189999999</v>
      </c>
      <c r="L261">
        <f>IFERROR(SUM(Table5[[#This Row],[reg_salben]:[pupil_gf_total]])/Table5[[#This Row],[adm1]],0)+IFERROR(Table5[[#This Row],[disability_salben]]/Table5[[#This Row],[disadm_nospch]], 0)</f>
        <v>19570.241959743445</v>
      </c>
    </row>
    <row r="262" spans="1:12" x14ac:dyDescent="0.25">
      <c r="A262">
        <v>43695</v>
      </c>
      <c r="B262">
        <v>338.15297500000003</v>
      </c>
      <c r="C262">
        <v>1940559.2</v>
      </c>
      <c r="D262">
        <v>9454732.0099999998</v>
      </c>
      <c r="E262">
        <v>236794.92</v>
      </c>
      <c r="F262">
        <v>0</v>
      </c>
      <c r="G262">
        <v>3050535.28</v>
      </c>
      <c r="H262">
        <v>3662231.34</v>
      </c>
      <c r="I262">
        <v>-22516.87</v>
      </c>
      <c r="J262">
        <v>1921188.17</v>
      </c>
      <c r="K262">
        <v>1809.222168</v>
      </c>
      <c r="L262">
        <f>IFERROR(SUM(Table5[[#This Row],[reg_salben]:[pupil_gf_total]])/Table5[[#This Row],[adm1]],0)+IFERROR(Table5[[#This Row],[disability_salben]]/Table5[[#This Row],[disadm_nospch]], 0)</f>
        <v>15855.18488428634</v>
      </c>
    </row>
    <row r="263" spans="1:12" x14ac:dyDescent="0.25">
      <c r="A263">
        <v>43703</v>
      </c>
      <c r="B263">
        <v>163.01252400000001</v>
      </c>
      <c r="C263">
        <v>1563882.56</v>
      </c>
      <c r="D263">
        <v>5314431.6399999997</v>
      </c>
      <c r="E263">
        <v>403247.15</v>
      </c>
      <c r="F263">
        <v>119.98</v>
      </c>
      <c r="G263">
        <v>2597579.4500000002</v>
      </c>
      <c r="H263">
        <v>2825628.54</v>
      </c>
      <c r="I263">
        <v>61238.05</v>
      </c>
      <c r="J263">
        <v>671778.35</v>
      </c>
      <c r="K263">
        <v>1073.9902790000001</v>
      </c>
      <c r="L263">
        <f>IFERROR(SUM(Table5[[#This Row],[reg_salben]:[pupil_gf_total]])/Table5[[#This Row],[adm1]],0)+IFERROR(Table5[[#This Row],[disability_salben]]/Table5[[#This Row],[disadm_nospch]], 0)</f>
        <v>20649.621969125539</v>
      </c>
    </row>
    <row r="264" spans="1:12" x14ac:dyDescent="0.25">
      <c r="A264">
        <v>43711</v>
      </c>
      <c r="B264">
        <v>1168.713338</v>
      </c>
      <c r="C264">
        <v>8504780.2400000002</v>
      </c>
      <c r="D264">
        <v>45522747.329999998</v>
      </c>
      <c r="E264">
        <v>2253098.94</v>
      </c>
      <c r="F264">
        <v>448968.28</v>
      </c>
      <c r="G264">
        <v>18475722.059999999</v>
      </c>
      <c r="H264">
        <v>21589910.120000001</v>
      </c>
      <c r="I264">
        <v>2543919.0099999998</v>
      </c>
      <c r="J264">
        <v>9831303.1200000104</v>
      </c>
      <c r="K264">
        <v>7650.3539700000001</v>
      </c>
      <c r="L264">
        <f>IFERROR(SUM(Table5[[#This Row],[reg_salben]:[pupil_gf_total]])/Table5[[#This Row],[adm1]],0)+IFERROR(Table5[[#This Row],[disability_salben]]/Table5[[#This Row],[disadm_nospch]], 0)</f>
        <v>20435.347707772442</v>
      </c>
    </row>
    <row r="265" spans="1:12" x14ac:dyDescent="0.25">
      <c r="A265">
        <v>43729</v>
      </c>
      <c r="B265">
        <v>416.33650299999999</v>
      </c>
      <c r="C265">
        <v>2888783.25</v>
      </c>
      <c r="D265">
        <v>12164819.619999999</v>
      </c>
      <c r="E265">
        <v>205238.11</v>
      </c>
      <c r="F265">
        <v>16693.04</v>
      </c>
      <c r="G265">
        <v>4085427.61</v>
      </c>
      <c r="H265">
        <v>3742298.74</v>
      </c>
      <c r="I265">
        <v>663550.68999999994</v>
      </c>
      <c r="J265">
        <v>2139657.27</v>
      </c>
      <c r="K265">
        <v>2619.1492560000002</v>
      </c>
      <c r="L265">
        <f>IFERROR(SUM(Table5[[#This Row],[reg_salben]:[pupil_gf_total]])/Table5[[#This Row],[adm1]],0)+IFERROR(Table5[[#This Row],[disability_salben]]/Table5[[#This Row],[disadm_nospch]], 0)</f>
        <v>15726.807502673844</v>
      </c>
    </row>
    <row r="266" spans="1:12" x14ac:dyDescent="0.25">
      <c r="A266">
        <v>43737</v>
      </c>
      <c r="B266">
        <v>901.67549099999997</v>
      </c>
      <c r="C266">
        <v>6826147.0800000001</v>
      </c>
      <c r="D266">
        <v>50937932.850000001</v>
      </c>
      <c r="E266">
        <v>764739.58</v>
      </c>
      <c r="F266">
        <v>10033.51</v>
      </c>
      <c r="G266">
        <v>14628199.75</v>
      </c>
      <c r="H266">
        <v>15058043.279999999</v>
      </c>
      <c r="I266">
        <v>2077429.69</v>
      </c>
      <c r="J266">
        <v>15358671.43</v>
      </c>
      <c r="K266">
        <v>8074.8967329999996</v>
      </c>
      <c r="L266">
        <f>IFERROR(SUM(Table5[[#This Row],[reg_salben]:[pupil_gf_total]])/Table5[[#This Row],[adm1]],0)+IFERROR(Table5[[#This Row],[disability_salben]]/Table5[[#This Row],[disadm_nospch]], 0)</f>
        <v>19810.305382924435</v>
      </c>
    </row>
    <row r="267" spans="1:12" x14ac:dyDescent="0.25">
      <c r="A267">
        <v>43745</v>
      </c>
      <c r="B267">
        <v>378.31213500000001</v>
      </c>
      <c r="C267">
        <v>1581207.92</v>
      </c>
      <c r="D267">
        <v>10450300.08</v>
      </c>
      <c r="E267">
        <v>631288.04</v>
      </c>
      <c r="F267">
        <v>6839</v>
      </c>
      <c r="G267">
        <v>4468310.22</v>
      </c>
      <c r="H267">
        <v>4946579.46</v>
      </c>
      <c r="I267">
        <v>310053.7</v>
      </c>
      <c r="J267">
        <v>2310707.5699999998</v>
      </c>
      <c r="K267">
        <v>2532.8679360000001</v>
      </c>
      <c r="L267">
        <f>IFERROR(SUM(Table5[[#This Row],[reg_salben]:[pupil_gf_total]])/Table5[[#This Row],[adm1]],0)+IFERROR(Table5[[#This Row],[disability_salben]]/Table5[[#This Row],[disadm_nospch]], 0)</f>
        <v>13309.241130932778</v>
      </c>
    </row>
    <row r="268" spans="1:12" x14ac:dyDescent="0.25">
      <c r="A268">
        <v>43752</v>
      </c>
      <c r="B268">
        <v>6925.3090350000002</v>
      </c>
      <c r="C268">
        <v>63080630.359999999</v>
      </c>
      <c r="D268">
        <v>185833992.18000001</v>
      </c>
      <c r="E268">
        <v>5117720.99</v>
      </c>
      <c r="F268">
        <v>0</v>
      </c>
      <c r="G268">
        <v>86167730.049999997</v>
      </c>
      <c r="H268">
        <v>79424540.540000007</v>
      </c>
      <c r="I268">
        <v>21532239.719999999</v>
      </c>
      <c r="J268">
        <v>41821317.079999901</v>
      </c>
      <c r="K268">
        <v>34760.959405000001</v>
      </c>
      <c r="L268">
        <f>IFERROR(SUM(Table5[[#This Row],[reg_salben]:[pupil_gf_total]])/Table5[[#This Row],[adm1]],0)+IFERROR(Table5[[#This Row],[disability_salben]]/Table5[[#This Row],[disadm_nospch]], 0)</f>
        <v>21188.282636116368</v>
      </c>
    </row>
    <row r="269" spans="1:12" x14ac:dyDescent="0.25">
      <c r="A269">
        <v>43760</v>
      </c>
      <c r="B269">
        <v>337.115523</v>
      </c>
      <c r="C269">
        <v>1785734.09</v>
      </c>
      <c r="D269">
        <v>9226654.5</v>
      </c>
      <c r="E269">
        <v>244974.1</v>
      </c>
      <c r="F269">
        <v>20144.66</v>
      </c>
      <c r="G269">
        <v>4059037.19</v>
      </c>
      <c r="H269">
        <v>4151005.45</v>
      </c>
      <c r="I269">
        <v>2322381.69</v>
      </c>
      <c r="J269">
        <v>1271472.94</v>
      </c>
      <c r="K269">
        <v>1960.34114</v>
      </c>
      <c r="L269">
        <f>IFERROR(SUM(Table5[[#This Row],[reg_salben]:[pupil_gf_total]])/Table5[[#This Row],[adm1]],0)+IFERROR(Table5[[#This Row],[disability_salben]]/Table5[[#This Row],[disadm_nospch]], 0)</f>
        <v>16160.345643995563</v>
      </c>
    </row>
    <row r="270" spans="1:12" x14ac:dyDescent="0.25">
      <c r="A270">
        <v>43778</v>
      </c>
      <c r="B270">
        <v>225.698455</v>
      </c>
      <c r="C270">
        <v>1775223.83</v>
      </c>
      <c r="D270">
        <v>8703362.3100000005</v>
      </c>
      <c r="E270">
        <v>206444.77</v>
      </c>
      <c r="F270">
        <v>25720</v>
      </c>
      <c r="G270">
        <v>2544770.2000000002</v>
      </c>
      <c r="H270">
        <v>3636447.91</v>
      </c>
      <c r="I270">
        <v>331459.51</v>
      </c>
      <c r="J270">
        <v>1491841.81</v>
      </c>
      <c r="K270">
        <v>1581.3363509999999</v>
      </c>
      <c r="L270">
        <f>IFERROR(SUM(Table5[[#This Row],[reg_salben]:[pupil_gf_total]])/Table5[[#This Row],[adm1]],0)+IFERROR(Table5[[#This Row],[disability_salben]]/Table5[[#This Row],[disadm_nospch]], 0)</f>
        <v>18577.955245481524</v>
      </c>
    </row>
    <row r="271" spans="1:12" x14ac:dyDescent="0.25">
      <c r="A271">
        <v>43786</v>
      </c>
      <c r="B271">
        <v>8689.4380020000008</v>
      </c>
      <c r="C271">
        <v>85626500.900000006</v>
      </c>
      <c r="D271">
        <v>198240307.91</v>
      </c>
      <c r="E271">
        <v>7302541.5899999999</v>
      </c>
      <c r="F271">
        <v>299807.01</v>
      </c>
      <c r="G271">
        <v>95323989.789999902</v>
      </c>
      <c r="H271">
        <v>109380077.65000001</v>
      </c>
      <c r="I271">
        <v>7017349.9699999997</v>
      </c>
      <c r="J271">
        <v>41096390.479999997</v>
      </c>
      <c r="K271">
        <v>34598.163830999998</v>
      </c>
      <c r="L271">
        <f>IFERROR(SUM(Table5[[#This Row],[reg_salben]:[pupil_gf_total]])/Table5[[#This Row],[adm1]],0)+IFERROR(Table5[[#This Row],[disability_salben]]/Table5[[#This Row],[disadm_nospch]], 0)</f>
        <v>23110.875932775005</v>
      </c>
    </row>
    <row r="272" spans="1:12" x14ac:dyDescent="0.25">
      <c r="A272">
        <v>43794</v>
      </c>
      <c r="B272">
        <v>957.27651200000003</v>
      </c>
      <c r="C272">
        <v>9903649.1099999994</v>
      </c>
      <c r="D272">
        <v>36945007.520000003</v>
      </c>
      <c r="E272">
        <v>1363220.43</v>
      </c>
      <c r="F272">
        <v>277382.27</v>
      </c>
      <c r="G272">
        <v>18015601.579999998</v>
      </c>
      <c r="H272">
        <v>16809816.300000001</v>
      </c>
      <c r="I272">
        <v>4022118.41</v>
      </c>
      <c r="J272">
        <v>8873996.8899999894</v>
      </c>
      <c r="K272">
        <v>4810.6785870000003</v>
      </c>
      <c r="L272">
        <f>IFERROR(SUM(Table5[[#This Row],[reg_salben]:[pupil_gf_total]])/Table5[[#This Row],[adm1]],0)+IFERROR(Table5[[#This Row],[disability_salben]]/Table5[[#This Row],[disadm_nospch]], 0)</f>
        <v>28286.393429830252</v>
      </c>
    </row>
    <row r="273" spans="1:12" x14ac:dyDescent="0.25">
      <c r="A273">
        <v>43802</v>
      </c>
      <c r="B273">
        <v>7834.3934630000003</v>
      </c>
      <c r="C273">
        <v>83155697.299999997</v>
      </c>
      <c r="D273">
        <v>244389913.91</v>
      </c>
      <c r="E273">
        <v>7642692.6799999997</v>
      </c>
      <c r="F273">
        <v>665459.71</v>
      </c>
      <c r="G273">
        <v>134581100.03</v>
      </c>
      <c r="H273">
        <v>143365863.46000001</v>
      </c>
      <c r="I273">
        <v>29310670.6300001</v>
      </c>
      <c r="J273">
        <v>95609270.699999407</v>
      </c>
      <c r="K273">
        <v>44994.254697999997</v>
      </c>
      <c r="L273">
        <f>IFERROR(SUM(Table5[[#This Row],[reg_salben]:[pupil_gf_total]])/Table5[[#This Row],[adm1]],0)+IFERROR(Table5[[#This Row],[disability_salben]]/Table5[[#This Row],[disadm_nospch]], 0)</f>
        <v>25184.155120511794</v>
      </c>
    </row>
    <row r="274" spans="1:12" x14ac:dyDescent="0.25">
      <c r="A274">
        <v>43810</v>
      </c>
      <c r="B274">
        <v>278.11825700000003</v>
      </c>
      <c r="C274">
        <v>924935.05</v>
      </c>
      <c r="D274">
        <v>6665013.4000000004</v>
      </c>
      <c r="E274">
        <v>118317.07</v>
      </c>
      <c r="F274">
        <v>7262.5</v>
      </c>
      <c r="G274">
        <v>2928961.11</v>
      </c>
      <c r="H274">
        <v>3277049.26</v>
      </c>
      <c r="I274">
        <v>95062.78</v>
      </c>
      <c r="J274">
        <v>922341.47</v>
      </c>
      <c r="K274">
        <v>1552.5759009999999</v>
      </c>
      <c r="L274">
        <f>IFERROR(SUM(Table5[[#This Row],[reg_salben]:[pupil_gf_total]])/Table5[[#This Row],[adm1]],0)+IFERROR(Table5[[#This Row],[disability_salben]]/Table5[[#This Row],[disadm_nospch]], 0)</f>
        <v>12351.984474669282</v>
      </c>
    </row>
    <row r="275" spans="1:12" x14ac:dyDescent="0.25">
      <c r="A275">
        <v>43828</v>
      </c>
      <c r="B275">
        <v>287.37508200000002</v>
      </c>
      <c r="C275">
        <v>1473973.35</v>
      </c>
      <c r="D275">
        <v>7685184.9400000004</v>
      </c>
      <c r="E275">
        <v>494806.03</v>
      </c>
      <c r="F275">
        <v>0</v>
      </c>
      <c r="G275">
        <v>3059737.91</v>
      </c>
      <c r="H275">
        <v>2590654.66</v>
      </c>
      <c r="I275">
        <v>426134.42</v>
      </c>
      <c r="J275">
        <v>1211298.6299999999</v>
      </c>
      <c r="K275">
        <v>1489.5075810000001</v>
      </c>
      <c r="L275">
        <f>IFERROR(SUM(Table5[[#This Row],[reg_salben]:[pupil_gf_total]])/Table5[[#This Row],[adm1]],0)+IFERROR(Table5[[#This Row],[disability_salben]]/Table5[[#This Row],[disadm_nospch]], 0)</f>
        <v>15513.609264703857</v>
      </c>
    </row>
    <row r="276" spans="1:12" x14ac:dyDescent="0.25">
      <c r="A276">
        <v>43836</v>
      </c>
      <c r="B276">
        <v>594.270352</v>
      </c>
      <c r="C276">
        <v>5718688.46</v>
      </c>
      <c r="D276">
        <v>21932953.579999998</v>
      </c>
      <c r="E276">
        <v>406291.11</v>
      </c>
      <c r="F276">
        <v>108698.1</v>
      </c>
      <c r="G276">
        <v>7919283</v>
      </c>
      <c r="H276">
        <v>6671346.6100000003</v>
      </c>
      <c r="I276">
        <v>1652889.21</v>
      </c>
      <c r="J276">
        <v>4013370.34</v>
      </c>
      <c r="K276">
        <v>3860.1361069999998</v>
      </c>
      <c r="L276">
        <f>IFERROR(SUM(Table5[[#This Row],[reg_salben]:[pupil_gf_total]])/Table5[[#This Row],[adm1]],0)+IFERROR(Table5[[#This Row],[disability_salben]]/Table5[[#This Row],[disadm_nospch]], 0)</f>
        <v>20686.079711223432</v>
      </c>
    </row>
    <row r="277" spans="1:12" x14ac:dyDescent="0.25">
      <c r="A277">
        <v>43844</v>
      </c>
      <c r="B277">
        <v>2050.742197</v>
      </c>
      <c r="C277">
        <v>17781843.879999999</v>
      </c>
      <c r="D277">
        <v>55432538.030000001</v>
      </c>
      <c r="E277">
        <v>5619424.3099999996</v>
      </c>
      <c r="F277">
        <v>255908.42</v>
      </c>
      <c r="G277">
        <v>37569115.020000003</v>
      </c>
      <c r="H277">
        <v>24192317.109999999</v>
      </c>
      <c r="I277">
        <v>5513726.75</v>
      </c>
      <c r="J277">
        <v>11443962.859999999</v>
      </c>
      <c r="K277">
        <v>12522.912014</v>
      </c>
      <c r="L277">
        <f>IFERROR(SUM(Table5[[#This Row],[reg_salben]:[pupil_gf_total]])/Table5[[#This Row],[adm1]],0)+IFERROR(Table5[[#This Row],[disability_salben]]/Table5[[#This Row],[disadm_nospch]], 0)</f>
        <v>19852.594743013033</v>
      </c>
    </row>
    <row r="278" spans="1:12" x14ac:dyDescent="0.25">
      <c r="A278">
        <v>43851</v>
      </c>
      <c r="B278">
        <v>154.534729</v>
      </c>
      <c r="C278">
        <v>1527149.66</v>
      </c>
      <c r="D278">
        <v>5724820.3200000003</v>
      </c>
      <c r="E278">
        <v>270798.94</v>
      </c>
      <c r="F278">
        <v>7592.21</v>
      </c>
      <c r="G278">
        <v>3026298.96</v>
      </c>
      <c r="H278">
        <v>2345677.1800000002</v>
      </c>
      <c r="I278">
        <v>454947.19</v>
      </c>
      <c r="J278">
        <v>1255735.56</v>
      </c>
      <c r="K278">
        <v>1076.5452250000001</v>
      </c>
      <c r="L278">
        <f>IFERROR(SUM(Table5[[#This Row],[reg_salben]:[pupil_gf_total]])/Table5[[#This Row],[adm1]],0)+IFERROR(Table5[[#This Row],[disability_salben]]/Table5[[#This Row],[disadm_nospch]], 0)</f>
        <v>22037.672675889909</v>
      </c>
    </row>
    <row r="279" spans="1:12" x14ac:dyDescent="0.25">
      <c r="A279">
        <v>43869</v>
      </c>
      <c r="B279">
        <v>314.04601200000002</v>
      </c>
      <c r="C279">
        <v>2065819.06</v>
      </c>
      <c r="D279">
        <v>12541864.25</v>
      </c>
      <c r="E279">
        <v>306560.61</v>
      </c>
      <c r="F279">
        <v>145862.56</v>
      </c>
      <c r="G279">
        <v>3082080.86</v>
      </c>
      <c r="H279">
        <v>3645697.01</v>
      </c>
      <c r="I279">
        <v>695187.19</v>
      </c>
      <c r="J279">
        <v>2290082.8199999998</v>
      </c>
      <c r="K279">
        <v>2335.2706450000001</v>
      </c>
      <c r="L279">
        <f>IFERROR(SUM(Table5[[#This Row],[reg_salben]:[pupil_gf_total]])/Table5[[#This Row],[adm1]],0)+IFERROR(Table5[[#This Row],[disability_salben]]/Table5[[#This Row],[disadm_nospch]], 0)</f>
        <v>16301.719491505399</v>
      </c>
    </row>
    <row r="280" spans="1:12" x14ac:dyDescent="0.25">
      <c r="A280">
        <v>43877</v>
      </c>
      <c r="B280">
        <v>898.11578399999996</v>
      </c>
      <c r="C280">
        <v>6556948.2199999997</v>
      </c>
      <c r="D280">
        <v>27045344.59</v>
      </c>
      <c r="E280">
        <v>679197.19</v>
      </c>
      <c r="F280">
        <v>38334.18</v>
      </c>
      <c r="G280">
        <v>8542659.0500000007</v>
      </c>
      <c r="H280">
        <v>9625717.7200000007</v>
      </c>
      <c r="I280">
        <v>1118416.96</v>
      </c>
      <c r="J280">
        <v>5679602.5599999996</v>
      </c>
      <c r="K280">
        <v>5453.1276870000002</v>
      </c>
      <c r="L280">
        <f>IFERROR(SUM(Table5[[#This Row],[reg_salben]:[pupil_gf_total]])/Table5[[#This Row],[adm1]],0)+IFERROR(Table5[[#This Row],[disability_salben]]/Table5[[#This Row],[disadm_nospch]], 0)</f>
        <v>16970.32933983791</v>
      </c>
    </row>
    <row r="281" spans="1:12" x14ac:dyDescent="0.25">
      <c r="A281">
        <v>43885</v>
      </c>
      <c r="B281">
        <v>85.455112999999997</v>
      </c>
      <c r="C281">
        <v>665190.41</v>
      </c>
      <c r="D281">
        <v>4099390.51</v>
      </c>
      <c r="E281">
        <v>123672.17</v>
      </c>
      <c r="F281">
        <v>40520.57</v>
      </c>
      <c r="G281">
        <v>1544040.31</v>
      </c>
      <c r="H281">
        <v>1203788.6299999999</v>
      </c>
      <c r="I281">
        <v>142377.60999999999</v>
      </c>
      <c r="J281">
        <v>629341.15</v>
      </c>
      <c r="K281">
        <v>863.15798299999994</v>
      </c>
      <c r="L281">
        <f>IFERROR(SUM(Table5[[#This Row],[reg_salben]:[pupil_gf_total]])/Table5[[#This Row],[adm1]],0)+IFERROR(Table5[[#This Row],[disability_salben]]/Table5[[#This Row],[disadm_nospch]], 0)</f>
        <v>16801.132430005338</v>
      </c>
    </row>
    <row r="282" spans="1:12" x14ac:dyDescent="0.25">
      <c r="A282">
        <v>43893</v>
      </c>
      <c r="B282">
        <v>274.87652200000002</v>
      </c>
      <c r="C282">
        <v>1194804.8700000001</v>
      </c>
      <c r="D282">
        <v>12465077.460000001</v>
      </c>
      <c r="E282">
        <v>145236.67000000001</v>
      </c>
      <c r="F282">
        <v>3200</v>
      </c>
      <c r="G282">
        <v>3204257.93</v>
      </c>
      <c r="H282">
        <v>3489111.44</v>
      </c>
      <c r="I282">
        <v>640609.59</v>
      </c>
      <c r="J282">
        <v>1239618.3400000001</v>
      </c>
      <c r="K282">
        <v>2587.6646519999999</v>
      </c>
      <c r="L282">
        <f>IFERROR(SUM(Table5[[#This Row],[reg_salben]:[pupil_gf_total]])/Table5[[#This Row],[adm1]],0)+IFERROR(Table5[[#This Row],[disability_salben]]/Table5[[#This Row],[disadm_nospch]], 0)</f>
        <v>12534.431305955059</v>
      </c>
    </row>
    <row r="283" spans="1:12" x14ac:dyDescent="0.25">
      <c r="A283">
        <v>43901</v>
      </c>
      <c r="B283">
        <v>0</v>
      </c>
      <c r="C283">
        <v>2561955.29</v>
      </c>
      <c r="D283">
        <v>8775580.9600000009</v>
      </c>
      <c r="E283">
        <v>851930.14</v>
      </c>
      <c r="F283">
        <v>16493.8</v>
      </c>
      <c r="G283">
        <v>10101487.039999999</v>
      </c>
      <c r="H283">
        <v>8282035.5499999998</v>
      </c>
      <c r="I283">
        <v>205178.84</v>
      </c>
      <c r="J283">
        <v>2136931.2400000002</v>
      </c>
      <c r="K283">
        <v>1206.9386549999999</v>
      </c>
      <c r="L283">
        <f>IFERROR(SUM(Table5[[#This Row],[reg_salben]:[pupil_gf_total]])/Table5[[#This Row],[adm1]],0)+IFERROR(Table5[[#This Row],[disability_salben]]/Table5[[#This Row],[disadm_nospch]], 0)</f>
        <v>25162.536177118298</v>
      </c>
    </row>
    <row r="284" spans="1:12" x14ac:dyDescent="0.25">
      <c r="A284">
        <v>43919</v>
      </c>
      <c r="B284">
        <v>382.93224700000002</v>
      </c>
      <c r="C284">
        <v>3172888.99</v>
      </c>
      <c r="D284">
        <v>9110143.1199999992</v>
      </c>
      <c r="E284">
        <v>273152.37</v>
      </c>
      <c r="F284">
        <v>293.5</v>
      </c>
      <c r="G284">
        <v>2610249.2000000002</v>
      </c>
      <c r="H284">
        <v>4217185.93</v>
      </c>
      <c r="I284">
        <v>662234.54</v>
      </c>
      <c r="J284">
        <v>1580406.39</v>
      </c>
      <c r="K284">
        <v>1936.797579</v>
      </c>
      <c r="L284">
        <f>IFERROR(SUM(Table5[[#This Row],[reg_salben]:[pupil_gf_total]])/Table5[[#This Row],[adm1]],0)+IFERROR(Table5[[#This Row],[disability_salben]]/Table5[[#This Row],[disadm_nospch]], 0)</f>
        <v>17813.69775346572</v>
      </c>
    </row>
    <row r="285" spans="1:12" x14ac:dyDescent="0.25">
      <c r="A285">
        <v>43927</v>
      </c>
      <c r="B285">
        <v>150.29929899999999</v>
      </c>
      <c r="C285">
        <v>803497.46</v>
      </c>
      <c r="D285">
        <v>3567644.26</v>
      </c>
      <c r="E285">
        <v>106425.87</v>
      </c>
      <c r="F285">
        <v>16673.759999999998</v>
      </c>
      <c r="G285">
        <v>1670767.13</v>
      </c>
      <c r="H285">
        <v>1880766.79</v>
      </c>
      <c r="I285">
        <v>400573.76</v>
      </c>
      <c r="J285">
        <v>843884.58</v>
      </c>
      <c r="K285">
        <v>939.07859900000005</v>
      </c>
      <c r="L285">
        <f>IFERROR(SUM(Table5[[#This Row],[reg_salben]:[pupil_gf_total]])/Table5[[#This Row],[adm1]],0)+IFERROR(Table5[[#This Row],[disability_salben]]/Table5[[#This Row],[disadm_nospch]], 0)</f>
        <v>14383.283951776473</v>
      </c>
    </row>
    <row r="286" spans="1:12" x14ac:dyDescent="0.25">
      <c r="A286">
        <v>43935</v>
      </c>
      <c r="B286">
        <v>307.23328099999998</v>
      </c>
      <c r="C286">
        <v>2115609.0099999998</v>
      </c>
      <c r="D286">
        <v>9722895.8200000003</v>
      </c>
      <c r="E286">
        <v>561699.24</v>
      </c>
      <c r="F286">
        <v>-330</v>
      </c>
      <c r="G286">
        <v>3870105.51</v>
      </c>
      <c r="H286">
        <v>3895589.87</v>
      </c>
      <c r="I286">
        <v>259769.77</v>
      </c>
      <c r="J286">
        <v>1984849.64</v>
      </c>
      <c r="K286">
        <v>1785.063791</v>
      </c>
      <c r="L286">
        <f>IFERROR(SUM(Table5[[#This Row],[reg_salben]:[pupil_gf_total]])/Table5[[#This Row],[adm1]],0)+IFERROR(Table5[[#This Row],[disability_salben]]/Table5[[#This Row],[disadm_nospch]], 0)</f>
        <v>18255.108293815156</v>
      </c>
    </row>
    <row r="287" spans="1:12" x14ac:dyDescent="0.25">
      <c r="A287">
        <v>43943</v>
      </c>
      <c r="B287">
        <v>998.01364999999998</v>
      </c>
      <c r="C287">
        <v>6326326.5899999999</v>
      </c>
      <c r="D287">
        <v>30251644.440000001</v>
      </c>
      <c r="E287">
        <v>738788.42</v>
      </c>
      <c r="F287">
        <v>0</v>
      </c>
      <c r="G287">
        <v>9595502.3100000005</v>
      </c>
      <c r="H287">
        <v>11433541.619999999</v>
      </c>
      <c r="I287">
        <v>677751.33</v>
      </c>
      <c r="J287">
        <v>4872950.3600000003</v>
      </c>
      <c r="K287">
        <v>5673.0872509999999</v>
      </c>
      <c r="L287">
        <f>IFERROR(SUM(Table5[[#This Row],[reg_salben]:[pupil_gf_total]])/Table5[[#This Row],[adm1]],0)+IFERROR(Table5[[#This Row],[disability_salben]]/Table5[[#This Row],[disadm_nospch]], 0)</f>
        <v>16486.86308935198</v>
      </c>
    </row>
    <row r="288" spans="1:12" x14ac:dyDescent="0.25">
      <c r="A288">
        <v>43950</v>
      </c>
      <c r="B288">
        <v>901.89907800000003</v>
      </c>
      <c r="C288">
        <v>7586035.9000000004</v>
      </c>
      <c r="D288">
        <v>24662182.030000001</v>
      </c>
      <c r="E288">
        <v>769049.02</v>
      </c>
      <c r="F288">
        <v>4007.46</v>
      </c>
      <c r="G288">
        <v>14522511.84</v>
      </c>
      <c r="H288">
        <v>17460266.210000001</v>
      </c>
      <c r="I288">
        <v>1360033.77</v>
      </c>
      <c r="J288">
        <v>5502147.6199999899</v>
      </c>
      <c r="K288">
        <v>4431.875231</v>
      </c>
      <c r="L288">
        <f>IFERROR(SUM(Table5[[#This Row],[reg_salben]:[pupil_gf_total]])/Table5[[#This Row],[adm1]],0)+IFERROR(Table5[[#This Row],[disability_salben]]/Table5[[#This Row],[disadm_nospch]], 0)</f>
        <v>22915.24354636532</v>
      </c>
    </row>
    <row r="289" spans="1:12" x14ac:dyDescent="0.25">
      <c r="A289">
        <v>43968</v>
      </c>
      <c r="B289">
        <v>687.40857000000005</v>
      </c>
      <c r="C289">
        <v>4494458.67</v>
      </c>
      <c r="D289">
        <v>18810243.100000001</v>
      </c>
      <c r="E289">
        <v>1096917.32</v>
      </c>
      <c r="F289">
        <v>823822.88</v>
      </c>
      <c r="G289">
        <v>6946609.71</v>
      </c>
      <c r="H289">
        <v>7963545.5999999996</v>
      </c>
      <c r="I289">
        <v>1344156.61</v>
      </c>
      <c r="J289">
        <v>5047829.5199999996</v>
      </c>
      <c r="K289">
        <v>4158.518376</v>
      </c>
      <c r="L289">
        <f>IFERROR(SUM(Table5[[#This Row],[reg_salben]:[pupil_gf_total]])/Table5[[#This Row],[adm1]],0)+IFERROR(Table5[[#This Row],[disability_salben]]/Table5[[#This Row],[disadm_nospch]], 0)</f>
        <v>16645.980431323307</v>
      </c>
    </row>
    <row r="290" spans="1:12" x14ac:dyDescent="0.25">
      <c r="A290">
        <v>43976</v>
      </c>
      <c r="B290">
        <v>232.24766600000001</v>
      </c>
      <c r="C290">
        <v>2617287.62</v>
      </c>
      <c r="D290">
        <v>7828724.4900000002</v>
      </c>
      <c r="E290">
        <v>135542.43</v>
      </c>
      <c r="F290">
        <v>555.35</v>
      </c>
      <c r="G290">
        <v>3051765.33</v>
      </c>
      <c r="H290">
        <v>2707924.22</v>
      </c>
      <c r="I290">
        <v>595490.06000000006</v>
      </c>
      <c r="J290">
        <v>1507633.08</v>
      </c>
      <c r="K290">
        <v>1427.8482550000001</v>
      </c>
      <c r="L290">
        <f>IFERROR(SUM(Table5[[#This Row],[reg_salben]:[pupil_gf_total]])/Table5[[#This Row],[adm1]],0)+IFERROR(Table5[[#This Row],[disability_salben]]/Table5[[#This Row],[disadm_nospch]], 0)</f>
        <v>22354.337713663554</v>
      </c>
    </row>
    <row r="291" spans="1:12" x14ac:dyDescent="0.25">
      <c r="A291">
        <v>43984</v>
      </c>
      <c r="B291">
        <v>794.59302300000002</v>
      </c>
      <c r="C291">
        <v>7367853.8399999999</v>
      </c>
      <c r="D291">
        <v>24792950.050000001</v>
      </c>
      <c r="E291">
        <v>1119350.9099999999</v>
      </c>
      <c r="F291">
        <v>319636.84000000003</v>
      </c>
      <c r="G291">
        <v>7404366.4000000004</v>
      </c>
      <c r="H291">
        <v>8557326.7699999996</v>
      </c>
      <c r="I291">
        <v>2246960.61</v>
      </c>
      <c r="J291">
        <v>4023466.3</v>
      </c>
      <c r="K291">
        <v>5280.103169</v>
      </c>
      <c r="L291">
        <f>IFERROR(SUM(Table5[[#This Row],[reg_salben]:[pupil_gf_total]])/Table5[[#This Row],[adm1]],0)+IFERROR(Table5[[#This Row],[disability_salben]]/Table5[[#This Row],[disadm_nospch]], 0)</f>
        <v>18451.106952531489</v>
      </c>
    </row>
    <row r="292" spans="1:12" x14ac:dyDescent="0.25">
      <c r="A292">
        <v>43992</v>
      </c>
      <c r="B292">
        <v>303.73837200000003</v>
      </c>
      <c r="C292">
        <v>1568393.05</v>
      </c>
      <c r="D292">
        <v>7767747.8200000003</v>
      </c>
      <c r="E292">
        <v>152117.79999999999</v>
      </c>
      <c r="F292">
        <v>2583.14</v>
      </c>
      <c r="G292">
        <v>3218565.45</v>
      </c>
      <c r="H292">
        <v>2987698.25</v>
      </c>
      <c r="I292">
        <v>1608403.93</v>
      </c>
      <c r="J292">
        <v>1309970.57</v>
      </c>
      <c r="K292">
        <v>1776.3033439999999</v>
      </c>
      <c r="L292">
        <f>IFERROR(SUM(Table5[[#This Row],[reg_salben]:[pupil_gf_total]])/Table5[[#This Row],[adm1]],0)+IFERROR(Table5[[#This Row],[disability_salben]]/Table5[[#This Row],[disadm_nospch]], 0)</f>
        <v>14760.57740529317</v>
      </c>
    </row>
    <row r="293" spans="1:12" x14ac:dyDescent="0.25">
      <c r="A293">
        <v>44008</v>
      </c>
      <c r="B293">
        <v>535.95428400000003</v>
      </c>
      <c r="C293">
        <v>3282178.52</v>
      </c>
      <c r="D293">
        <v>15761043.539999999</v>
      </c>
      <c r="E293">
        <v>396672.36</v>
      </c>
      <c r="F293">
        <v>15144.69</v>
      </c>
      <c r="G293">
        <v>4529508.05</v>
      </c>
      <c r="H293">
        <v>5091105.5999999996</v>
      </c>
      <c r="I293">
        <v>1119942.44</v>
      </c>
      <c r="J293">
        <v>3584805.59</v>
      </c>
      <c r="K293">
        <v>2552.7401970000001</v>
      </c>
      <c r="L293">
        <f>IFERROR(SUM(Table5[[#This Row],[reg_salben]:[pupil_gf_total]])/Table5[[#This Row],[adm1]],0)+IFERROR(Table5[[#This Row],[disability_salben]]/Table5[[#This Row],[disadm_nospch]], 0)</f>
        <v>18071.238515290901</v>
      </c>
    </row>
    <row r="294" spans="1:12" x14ac:dyDescent="0.25">
      <c r="A294">
        <v>44016</v>
      </c>
      <c r="B294">
        <v>396.26670100000001</v>
      </c>
      <c r="C294">
        <v>3216347.4</v>
      </c>
      <c r="D294">
        <v>15069802.960000001</v>
      </c>
      <c r="E294">
        <v>483755.59</v>
      </c>
      <c r="F294">
        <v>5798.05</v>
      </c>
      <c r="G294">
        <v>6646411.3399999999</v>
      </c>
      <c r="H294">
        <v>6568761.4299999997</v>
      </c>
      <c r="I294">
        <v>1200973.3400000001</v>
      </c>
      <c r="J294">
        <v>2981210.76</v>
      </c>
      <c r="K294">
        <v>3131.61015</v>
      </c>
      <c r="L294">
        <f>IFERROR(SUM(Table5[[#This Row],[reg_salben]:[pupil_gf_total]])/Table5[[#This Row],[adm1]],0)+IFERROR(Table5[[#This Row],[disability_salben]]/Table5[[#This Row],[disadm_nospch]], 0)</f>
        <v>18640.510628901407</v>
      </c>
    </row>
    <row r="295" spans="1:12" x14ac:dyDescent="0.25">
      <c r="A295">
        <v>44024</v>
      </c>
      <c r="B295">
        <v>0</v>
      </c>
      <c r="C295">
        <v>1478092.54</v>
      </c>
      <c r="D295">
        <v>7764828.7800000003</v>
      </c>
      <c r="E295">
        <v>169864.97</v>
      </c>
      <c r="F295">
        <v>122840.46</v>
      </c>
      <c r="G295">
        <v>2927051.06</v>
      </c>
      <c r="H295">
        <v>2961578.61</v>
      </c>
      <c r="I295">
        <v>502010.07</v>
      </c>
      <c r="J295">
        <v>1681044.8</v>
      </c>
      <c r="K295">
        <v>1515.943209</v>
      </c>
      <c r="L295">
        <f>IFERROR(SUM(Table5[[#This Row],[reg_salben]:[pupil_gf_total]])/Table5[[#This Row],[adm1]],0)+IFERROR(Table5[[#This Row],[disability_salben]]/Table5[[#This Row],[disadm_nospch]], 0)</f>
        <v>10639.724927848534</v>
      </c>
    </row>
    <row r="296" spans="1:12" x14ac:dyDescent="0.25">
      <c r="A296">
        <v>44032</v>
      </c>
      <c r="B296">
        <v>231.02801500000001</v>
      </c>
      <c r="C296">
        <v>2135176.9900000002</v>
      </c>
      <c r="D296">
        <v>6552384.3700000001</v>
      </c>
      <c r="E296">
        <v>384300.62</v>
      </c>
      <c r="F296">
        <v>3457</v>
      </c>
      <c r="G296">
        <v>2167440.81</v>
      </c>
      <c r="H296">
        <v>4765545.4000000004</v>
      </c>
      <c r="I296">
        <v>578948.78</v>
      </c>
      <c r="J296">
        <v>1119205.1499999999</v>
      </c>
      <c r="K296">
        <v>1843.1397460000001</v>
      </c>
      <c r="L296">
        <f>IFERROR(SUM(Table5[[#This Row],[reg_salben]:[pupil_gf_total]])/Table5[[#This Row],[adm1]],0)+IFERROR(Table5[[#This Row],[disability_salben]]/Table5[[#This Row],[disadm_nospch]], 0)</f>
        <v>17690.30697887818</v>
      </c>
    </row>
    <row r="297" spans="1:12" x14ac:dyDescent="0.25">
      <c r="A297">
        <v>44040</v>
      </c>
      <c r="B297">
        <v>0</v>
      </c>
      <c r="C297">
        <v>1323119.8899999999</v>
      </c>
      <c r="D297">
        <v>16818887.620000001</v>
      </c>
      <c r="E297">
        <v>162175.93</v>
      </c>
      <c r="F297">
        <v>0</v>
      </c>
      <c r="G297">
        <v>7995564.29</v>
      </c>
      <c r="H297">
        <v>5804514.1200000001</v>
      </c>
      <c r="I297">
        <v>898076.52</v>
      </c>
      <c r="J297">
        <v>4068129.49</v>
      </c>
      <c r="K297">
        <v>2825.4613949999998</v>
      </c>
      <c r="L297">
        <f>IFERROR(SUM(Table5[[#This Row],[reg_salben]:[pupil_gf_total]])/Table5[[#This Row],[adm1]],0)+IFERROR(Table5[[#This Row],[disability_salben]]/Table5[[#This Row],[disadm_nospch]], 0)</f>
        <v>12651.862111179191</v>
      </c>
    </row>
    <row r="298" spans="1:12" x14ac:dyDescent="0.25">
      <c r="A298">
        <v>44057</v>
      </c>
      <c r="B298">
        <v>345.25671999999997</v>
      </c>
      <c r="C298">
        <v>1661321.27</v>
      </c>
      <c r="D298">
        <v>10794584.550000001</v>
      </c>
      <c r="E298">
        <v>724793.17</v>
      </c>
      <c r="F298">
        <v>7046.95</v>
      </c>
      <c r="G298">
        <v>3558481.3</v>
      </c>
      <c r="H298">
        <v>3605143.51</v>
      </c>
      <c r="I298">
        <v>125457.31</v>
      </c>
      <c r="J298">
        <v>1392604.23</v>
      </c>
      <c r="K298">
        <v>1972.2355709999999</v>
      </c>
      <c r="L298">
        <f>IFERROR(SUM(Table5[[#This Row],[reg_salben]:[pupil_gf_total]])/Table5[[#This Row],[adm1]],0)+IFERROR(Table5[[#This Row],[disability_salben]]/Table5[[#This Row],[disadm_nospch]], 0)</f>
        <v>15058.140201637172</v>
      </c>
    </row>
    <row r="299" spans="1:12" x14ac:dyDescent="0.25">
      <c r="A299">
        <v>44065</v>
      </c>
      <c r="B299">
        <v>215.517605</v>
      </c>
      <c r="C299">
        <v>1905675.98</v>
      </c>
      <c r="D299">
        <v>7561103.1200000001</v>
      </c>
      <c r="E299">
        <v>291505.65999999997</v>
      </c>
      <c r="F299">
        <v>0</v>
      </c>
      <c r="G299">
        <v>3074938.04</v>
      </c>
      <c r="H299">
        <v>3146271.35</v>
      </c>
      <c r="I299">
        <v>334743.62</v>
      </c>
      <c r="J299">
        <v>1315086.3</v>
      </c>
      <c r="K299">
        <v>1509.6150299999999</v>
      </c>
      <c r="L299">
        <f>IFERROR(SUM(Table5[[#This Row],[reg_salben]:[pupil_gf_total]])/Table5[[#This Row],[adm1]],0)+IFERROR(Table5[[#This Row],[disability_salben]]/Table5[[#This Row],[disadm_nospch]], 0)</f>
        <v>19257.989051936951</v>
      </c>
    </row>
    <row r="300" spans="1:12" x14ac:dyDescent="0.25">
      <c r="A300">
        <v>44073</v>
      </c>
      <c r="B300">
        <v>134.16528299999999</v>
      </c>
      <c r="C300">
        <v>1290321.6000000001</v>
      </c>
      <c r="D300">
        <v>9645894.6500000004</v>
      </c>
      <c r="E300">
        <v>209490.75</v>
      </c>
      <c r="F300">
        <v>74118.009999999995</v>
      </c>
      <c r="G300">
        <v>3372093.08</v>
      </c>
      <c r="H300">
        <v>2106561.9900000002</v>
      </c>
      <c r="I300">
        <v>2029885.56</v>
      </c>
      <c r="J300">
        <v>1478324.17</v>
      </c>
      <c r="K300">
        <v>1122.405391</v>
      </c>
      <c r="L300">
        <f>IFERROR(SUM(Table5[[#This Row],[reg_salben]:[pupil_gf_total]])/Table5[[#This Row],[adm1]],0)+IFERROR(Table5[[#This Row],[disability_salben]]/Table5[[#This Row],[disadm_nospch]], 0)</f>
        <v>26470.821917682577</v>
      </c>
    </row>
    <row r="301" spans="1:12" x14ac:dyDescent="0.25">
      <c r="A301">
        <v>44081</v>
      </c>
      <c r="B301">
        <v>560.97484399999996</v>
      </c>
      <c r="C301">
        <v>5548961.6799999997</v>
      </c>
      <c r="D301">
        <v>18236682.050000001</v>
      </c>
      <c r="E301">
        <v>968246.72</v>
      </c>
      <c r="F301">
        <v>87318.99</v>
      </c>
      <c r="G301">
        <v>7875663.9699999997</v>
      </c>
      <c r="H301">
        <v>8199824.5</v>
      </c>
      <c r="I301">
        <v>2113059.5699999998</v>
      </c>
      <c r="J301">
        <v>3669933.84</v>
      </c>
      <c r="K301">
        <v>3883.5707609999999</v>
      </c>
      <c r="L301">
        <f>IFERROR(SUM(Table5[[#This Row],[reg_salben]:[pupil_gf_total]])/Table5[[#This Row],[adm1]],0)+IFERROR(Table5[[#This Row],[disability_salben]]/Table5[[#This Row],[disadm_nospch]], 0)</f>
        <v>20487.747411087912</v>
      </c>
    </row>
    <row r="302" spans="1:12" x14ac:dyDescent="0.25">
      <c r="A302">
        <v>44099</v>
      </c>
      <c r="B302">
        <v>225.65993800000001</v>
      </c>
      <c r="C302">
        <v>2857088.94</v>
      </c>
      <c r="D302">
        <v>10757613.130000001</v>
      </c>
      <c r="E302">
        <v>313874.78999999998</v>
      </c>
      <c r="F302">
        <v>45492.78</v>
      </c>
      <c r="G302">
        <v>4570425.09</v>
      </c>
      <c r="H302">
        <v>3481999.23</v>
      </c>
      <c r="I302">
        <v>689036.05</v>
      </c>
      <c r="J302">
        <v>1066295.46</v>
      </c>
      <c r="K302">
        <v>2331.6730389999998</v>
      </c>
      <c r="L302">
        <f>IFERROR(SUM(Table5[[#This Row],[reg_salben]:[pupil_gf_total]])/Table5[[#This Row],[adm1]],0)+IFERROR(Table5[[#This Row],[disability_salben]]/Table5[[#This Row],[disadm_nospch]], 0)</f>
        <v>21635.167323633868</v>
      </c>
    </row>
    <row r="303" spans="1:12" x14ac:dyDescent="0.25">
      <c r="A303">
        <v>44107</v>
      </c>
      <c r="B303">
        <v>1535.81068</v>
      </c>
      <c r="C303">
        <v>12187258.449999999</v>
      </c>
      <c r="D303">
        <v>38967774.049999997</v>
      </c>
      <c r="E303">
        <v>689851.87</v>
      </c>
      <c r="F303">
        <v>0</v>
      </c>
      <c r="G303">
        <v>12634119.970000001</v>
      </c>
      <c r="H303">
        <v>17597512.969999999</v>
      </c>
      <c r="I303">
        <v>2059372.99</v>
      </c>
      <c r="J303">
        <v>8729089.5999999996</v>
      </c>
      <c r="K303">
        <v>8759.9051579999996</v>
      </c>
      <c r="L303">
        <f>IFERROR(SUM(Table5[[#This Row],[reg_salben]:[pupil_gf_total]])/Table5[[#This Row],[adm1]],0)+IFERROR(Table5[[#This Row],[disability_salben]]/Table5[[#This Row],[disadm_nospch]], 0)</f>
        <v>17145.276398103881</v>
      </c>
    </row>
    <row r="304" spans="1:12" x14ac:dyDescent="0.25">
      <c r="A304">
        <v>44115</v>
      </c>
      <c r="B304">
        <v>299.23368599999998</v>
      </c>
      <c r="C304">
        <v>1564239.37</v>
      </c>
      <c r="D304">
        <v>7857555.4299999997</v>
      </c>
      <c r="E304">
        <v>322819.71999999997</v>
      </c>
      <c r="F304">
        <v>2001</v>
      </c>
      <c r="G304">
        <v>3868437.32</v>
      </c>
      <c r="H304">
        <v>2570229.83</v>
      </c>
      <c r="I304">
        <v>488604.3</v>
      </c>
      <c r="J304">
        <v>899836.1</v>
      </c>
      <c r="K304">
        <v>1589.278965</v>
      </c>
      <c r="L304">
        <f>IFERROR(SUM(Table5[[#This Row],[reg_salben]:[pupil_gf_total]])/Table5[[#This Row],[adm1]],0)+IFERROR(Table5[[#This Row],[disability_salben]]/Table5[[#This Row],[disadm_nospch]], 0)</f>
        <v>15300.909995944308</v>
      </c>
    </row>
    <row r="305" spans="1:12" x14ac:dyDescent="0.25">
      <c r="A305">
        <v>44123</v>
      </c>
      <c r="B305">
        <v>268.85177299999998</v>
      </c>
      <c r="C305">
        <v>1321597.96</v>
      </c>
      <c r="D305">
        <v>11082473.73</v>
      </c>
      <c r="E305">
        <v>414902.34</v>
      </c>
      <c r="F305">
        <v>17707.150000000001</v>
      </c>
      <c r="G305">
        <v>3316240.94</v>
      </c>
      <c r="H305">
        <v>4339456.78</v>
      </c>
      <c r="I305">
        <v>606179.74</v>
      </c>
      <c r="J305">
        <v>1750704.38</v>
      </c>
      <c r="K305">
        <v>2192.7927020000002</v>
      </c>
      <c r="L305">
        <f>IFERROR(SUM(Table5[[#This Row],[reg_salben]:[pupil_gf_total]])/Table5[[#This Row],[adm1]],0)+IFERROR(Table5[[#This Row],[disability_salben]]/Table5[[#This Row],[disadm_nospch]], 0)</f>
        <v>14733.177024278019</v>
      </c>
    </row>
    <row r="306" spans="1:12" x14ac:dyDescent="0.25">
      <c r="A306">
        <v>44131</v>
      </c>
      <c r="B306">
        <v>104.60276500000001</v>
      </c>
      <c r="C306">
        <v>542577.4</v>
      </c>
      <c r="D306">
        <v>6793136.8399999999</v>
      </c>
      <c r="E306">
        <v>201004.52</v>
      </c>
      <c r="F306">
        <v>14625.95</v>
      </c>
      <c r="G306">
        <v>2407696.86</v>
      </c>
      <c r="H306">
        <v>2064830.93</v>
      </c>
      <c r="I306">
        <v>174379.89</v>
      </c>
      <c r="J306">
        <v>854225.08</v>
      </c>
      <c r="K306">
        <v>1154.6423279999999</v>
      </c>
      <c r="L306">
        <f>IFERROR(SUM(Table5[[#This Row],[reg_salben]:[pupil_gf_total]])/Table5[[#This Row],[adm1]],0)+IFERROR(Table5[[#This Row],[disability_salben]]/Table5[[#This Row],[disadm_nospch]], 0)</f>
        <v>16021.464763366996</v>
      </c>
    </row>
    <row r="307" spans="1:12" x14ac:dyDescent="0.25">
      <c r="A307">
        <v>44149</v>
      </c>
      <c r="B307">
        <v>149.88459800000001</v>
      </c>
      <c r="C307">
        <v>1066944.71</v>
      </c>
      <c r="D307">
        <v>5446847.9500000002</v>
      </c>
      <c r="E307">
        <v>401910.59</v>
      </c>
      <c r="F307">
        <v>0</v>
      </c>
      <c r="G307">
        <v>2827198.42</v>
      </c>
      <c r="H307">
        <v>2488328.2599999998</v>
      </c>
      <c r="I307">
        <v>72356.539999999994</v>
      </c>
      <c r="J307">
        <v>673913.21</v>
      </c>
      <c r="K307">
        <v>1284.7714490000001</v>
      </c>
      <c r="L307">
        <f>IFERROR(SUM(Table5[[#This Row],[reg_salben]:[pupil_gf_total]])/Table5[[#This Row],[adm1]],0)+IFERROR(Table5[[#This Row],[disability_salben]]/Table5[[#This Row],[disadm_nospch]], 0)</f>
        <v>16389.004524817967</v>
      </c>
    </row>
    <row r="308" spans="1:12" x14ac:dyDescent="0.25">
      <c r="A308">
        <v>44156</v>
      </c>
      <c r="B308">
        <v>321.05275899999998</v>
      </c>
      <c r="C308">
        <v>1952611.09</v>
      </c>
      <c r="D308">
        <v>8016299.2800000003</v>
      </c>
      <c r="E308">
        <v>192470.83</v>
      </c>
      <c r="F308">
        <v>12454.9</v>
      </c>
      <c r="G308">
        <v>3459568.65</v>
      </c>
      <c r="H308">
        <v>4411554.1100000003</v>
      </c>
      <c r="I308">
        <v>517238.41</v>
      </c>
      <c r="J308">
        <v>653257.94999999995</v>
      </c>
      <c r="K308">
        <v>2216.5343929999999</v>
      </c>
      <c r="L308">
        <f>IFERROR(SUM(Table5[[#This Row],[reg_salben]:[pupil_gf_total]])/Table5[[#This Row],[adm1]],0)+IFERROR(Table5[[#This Row],[disability_salben]]/Table5[[#This Row],[disadm_nospch]], 0)</f>
        <v>13870.114953724864</v>
      </c>
    </row>
    <row r="309" spans="1:12" x14ac:dyDescent="0.25">
      <c r="A309">
        <v>44164</v>
      </c>
      <c r="B309">
        <v>620.92913899999996</v>
      </c>
      <c r="C309">
        <v>4901086.79</v>
      </c>
      <c r="D309">
        <v>21226727.039999999</v>
      </c>
      <c r="E309">
        <v>709368.61</v>
      </c>
      <c r="F309">
        <v>457953</v>
      </c>
      <c r="G309">
        <v>5976616.4400000004</v>
      </c>
      <c r="H309">
        <v>6476849.5700000003</v>
      </c>
      <c r="I309">
        <v>1220302.0900000001</v>
      </c>
      <c r="J309">
        <v>2937388.84</v>
      </c>
      <c r="K309">
        <v>3028.2722220000001</v>
      </c>
      <c r="L309">
        <f>IFERROR(SUM(Table5[[#This Row],[reg_salben]:[pupil_gf_total]])/Table5[[#This Row],[adm1]],0)+IFERROR(Table5[[#This Row],[disability_salben]]/Table5[[#This Row],[disadm_nospch]], 0)</f>
        <v>20773.499756700614</v>
      </c>
    </row>
    <row r="310" spans="1:12" x14ac:dyDescent="0.25">
      <c r="A310">
        <v>44172</v>
      </c>
      <c r="B310">
        <v>340.48368399999998</v>
      </c>
      <c r="C310">
        <v>1963660.09</v>
      </c>
      <c r="D310">
        <v>8027573.0099999998</v>
      </c>
      <c r="E310">
        <v>440033.04</v>
      </c>
      <c r="F310">
        <v>34796.85</v>
      </c>
      <c r="G310">
        <v>3551589.6</v>
      </c>
      <c r="H310">
        <v>3180434.84</v>
      </c>
      <c r="I310">
        <v>265406.59999999998</v>
      </c>
      <c r="J310">
        <v>1505312.78</v>
      </c>
      <c r="K310">
        <v>1760.0191170000001</v>
      </c>
      <c r="L310">
        <f>IFERROR(SUM(Table5[[#This Row],[reg_salben]:[pupil_gf_total]])/Table5[[#This Row],[adm1]],0)+IFERROR(Table5[[#This Row],[disability_salben]]/Table5[[#This Row],[disadm_nospch]], 0)</f>
        <v>15429.17657465409</v>
      </c>
    </row>
    <row r="311" spans="1:12" x14ac:dyDescent="0.25">
      <c r="A311">
        <v>44180</v>
      </c>
      <c r="B311">
        <v>1112.628688</v>
      </c>
      <c r="C311">
        <v>9383424.1199999992</v>
      </c>
      <c r="D311">
        <v>44510357.82</v>
      </c>
      <c r="E311">
        <v>1437092.33</v>
      </c>
      <c r="F311">
        <v>278602.23999999999</v>
      </c>
      <c r="G311">
        <v>13879696.18</v>
      </c>
      <c r="H311">
        <v>15070990.58</v>
      </c>
      <c r="I311">
        <v>3185259.99</v>
      </c>
      <c r="J311">
        <v>10721084.289999999</v>
      </c>
      <c r="K311">
        <v>7717.8364940000001</v>
      </c>
      <c r="L311">
        <f>IFERROR(SUM(Table5[[#This Row],[reg_salben]:[pupil_gf_total]])/Table5[[#This Row],[adm1]],0)+IFERROR(Table5[[#This Row],[disability_salben]]/Table5[[#This Row],[disadm_nospch]], 0)</f>
        <v>19976.057245540589</v>
      </c>
    </row>
    <row r="312" spans="1:12" x14ac:dyDescent="0.25">
      <c r="A312">
        <v>44198</v>
      </c>
      <c r="B312">
        <v>0</v>
      </c>
      <c r="C312">
        <v>9908570.3300000001</v>
      </c>
      <c r="D312">
        <v>30958250.050000001</v>
      </c>
      <c r="E312">
        <v>967607.84</v>
      </c>
      <c r="F312">
        <v>101939</v>
      </c>
      <c r="G312">
        <v>9090662.75</v>
      </c>
      <c r="H312">
        <v>9704438.7100000102</v>
      </c>
      <c r="I312">
        <v>3902078.99</v>
      </c>
      <c r="J312">
        <v>5281473.4400000004</v>
      </c>
      <c r="K312">
        <v>4312.7814619999999</v>
      </c>
      <c r="L312">
        <f>IFERROR(SUM(Table5[[#This Row],[reg_salben]:[pupil_gf_total]])/Table5[[#This Row],[adm1]],0)+IFERROR(Table5[[#This Row],[disability_salben]]/Table5[[#This Row],[disadm_nospch]], 0)</f>
        <v>13913.631216586789</v>
      </c>
    </row>
    <row r="313" spans="1:12" x14ac:dyDescent="0.25">
      <c r="A313">
        <v>44206</v>
      </c>
      <c r="B313">
        <v>968.38857900000005</v>
      </c>
      <c r="C313">
        <v>6317145.46</v>
      </c>
      <c r="D313">
        <v>30130313</v>
      </c>
      <c r="E313">
        <v>1830885.87</v>
      </c>
      <c r="F313">
        <v>143686.42000000001</v>
      </c>
      <c r="G313">
        <v>10816592.75</v>
      </c>
      <c r="H313">
        <v>10082864.23</v>
      </c>
      <c r="I313">
        <v>3423653.61</v>
      </c>
      <c r="J313">
        <v>7488883.75</v>
      </c>
      <c r="K313">
        <v>6188.7185300000001</v>
      </c>
      <c r="L313">
        <f>IFERROR(SUM(Table5[[#This Row],[reg_salben]:[pupil_gf_total]])/Table5[[#This Row],[adm1]],0)+IFERROR(Table5[[#This Row],[disability_salben]]/Table5[[#This Row],[disadm_nospch]], 0)</f>
        <v>16851.324897559727</v>
      </c>
    </row>
    <row r="314" spans="1:12" x14ac:dyDescent="0.25">
      <c r="A314">
        <v>44214</v>
      </c>
      <c r="B314">
        <v>796.85429899999997</v>
      </c>
      <c r="C314">
        <v>5616276.0700000003</v>
      </c>
      <c r="D314">
        <v>24395418.199999999</v>
      </c>
      <c r="E314">
        <v>1429184.04</v>
      </c>
      <c r="F314">
        <v>24900.61</v>
      </c>
      <c r="G314">
        <v>6877312.4800000004</v>
      </c>
      <c r="H314">
        <v>10836612.9</v>
      </c>
      <c r="I314">
        <v>2161906.35</v>
      </c>
      <c r="J314">
        <v>5561681.4199999999</v>
      </c>
      <c r="K314">
        <v>4951.0539570000001</v>
      </c>
      <c r="L314">
        <f>IFERROR(SUM(Table5[[#This Row],[reg_salben]:[pupil_gf_total]])/Table5[[#This Row],[adm1]],0)+IFERROR(Table5[[#This Row],[disability_salben]]/Table5[[#This Row],[disadm_nospch]], 0)</f>
        <v>17406.86667480299</v>
      </c>
    </row>
    <row r="315" spans="1:12" x14ac:dyDescent="0.25">
      <c r="A315">
        <v>44222</v>
      </c>
      <c r="B315">
        <v>518.16392699999994</v>
      </c>
      <c r="C315">
        <v>4329305.7</v>
      </c>
      <c r="D315">
        <v>17157421.84</v>
      </c>
      <c r="E315">
        <v>787096.11</v>
      </c>
      <c r="F315">
        <v>18065.46</v>
      </c>
      <c r="G315">
        <v>5792109.8899999997</v>
      </c>
      <c r="H315">
        <v>9326286.2599999998</v>
      </c>
      <c r="I315">
        <v>2097232.77</v>
      </c>
      <c r="J315">
        <v>3467209.87</v>
      </c>
      <c r="K315">
        <v>3306.4416890000002</v>
      </c>
      <c r="L315">
        <f>IFERROR(SUM(Table5[[#This Row],[reg_salben]:[pupil_gf_total]])/Table5[[#This Row],[adm1]],0)+IFERROR(Table5[[#This Row],[disability_salben]]/Table5[[#This Row],[disadm_nospch]], 0)</f>
        <v>20043.007815672805</v>
      </c>
    </row>
    <row r="316" spans="1:12" x14ac:dyDescent="0.25">
      <c r="A316">
        <v>44230</v>
      </c>
      <c r="B316">
        <v>72.481488999999996</v>
      </c>
      <c r="C316">
        <v>510891.36</v>
      </c>
      <c r="D316">
        <v>2461082.89</v>
      </c>
      <c r="E316">
        <v>0</v>
      </c>
      <c r="F316">
        <v>0</v>
      </c>
      <c r="G316">
        <v>2143223.71</v>
      </c>
      <c r="H316">
        <v>1142846.54</v>
      </c>
      <c r="I316">
        <v>18841.28</v>
      </c>
      <c r="J316">
        <v>784466.28</v>
      </c>
      <c r="K316">
        <v>463.69231400000001</v>
      </c>
      <c r="L316">
        <f>IFERROR(SUM(Table5[[#This Row],[reg_salben]:[pupil_gf_total]])/Table5[[#This Row],[adm1]],0)+IFERROR(Table5[[#This Row],[disability_salben]]/Table5[[#This Row],[disadm_nospch]], 0)</f>
        <v>21175.316922040067</v>
      </c>
    </row>
    <row r="317" spans="1:12" x14ac:dyDescent="0.25">
      <c r="A317">
        <v>44248</v>
      </c>
      <c r="B317">
        <v>769.95465000000002</v>
      </c>
      <c r="C317">
        <v>4679021.37</v>
      </c>
      <c r="D317">
        <v>19607596.010000002</v>
      </c>
      <c r="E317">
        <v>252768.91</v>
      </c>
      <c r="F317">
        <v>3079.11</v>
      </c>
      <c r="G317">
        <v>6049428.75</v>
      </c>
      <c r="H317">
        <v>7783169.8700000001</v>
      </c>
      <c r="I317">
        <v>1101300.3600000001</v>
      </c>
      <c r="J317">
        <v>3907665.64</v>
      </c>
      <c r="K317">
        <v>3434.1472180000001</v>
      </c>
      <c r="L317">
        <f>IFERROR(SUM(Table5[[#This Row],[reg_salben]:[pupil_gf_total]])/Table5[[#This Row],[adm1]],0)+IFERROR(Table5[[#This Row],[disability_salben]]/Table5[[#This Row],[disadm_nospch]], 0)</f>
        <v>17347.640786387099</v>
      </c>
    </row>
    <row r="318" spans="1:12" x14ac:dyDescent="0.25">
      <c r="A318">
        <v>44255</v>
      </c>
      <c r="B318">
        <v>317.500339</v>
      </c>
      <c r="C318">
        <v>1886752.9</v>
      </c>
      <c r="D318">
        <v>8640288.7400000002</v>
      </c>
      <c r="E318">
        <v>246248.58</v>
      </c>
      <c r="F318">
        <v>190600.58</v>
      </c>
      <c r="G318">
        <v>3616988.32</v>
      </c>
      <c r="H318">
        <v>3227860.09</v>
      </c>
      <c r="I318">
        <v>359053.42</v>
      </c>
      <c r="J318">
        <v>1736826.05</v>
      </c>
      <c r="K318">
        <v>1995.1275840000001</v>
      </c>
      <c r="L318">
        <f>IFERROR(SUM(Table5[[#This Row],[reg_salben]:[pupil_gf_total]])/Table5[[#This Row],[adm1]],0)+IFERROR(Table5[[#This Row],[disability_salben]]/Table5[[#This Row],[disadm_nospch]], 0)</f>
        <v>14973.456597928394</v>
      </c>
    </row>
    <row r="319" spans="1:12" x14ac:dyDescent="0.25">
      <c r="A319">
        <v>44263</v>
      </c>
      <c r="B319">
        <v>1122.601492</v>
      </c>
      <c r="C319">
        <v>11056209.4</v>
      </c>
      <c r="D319">
        <v>31623560.870000001</v>
      </c>
      <c r="E319">
        <v>2850880.42</v>
      </c>
      <c r="F319">
        <v>102639.18</v>
      </c>
      <c r="G319">
        <v>15549383.560000001</v>
      </c>
      <c r="H319">
        <v>16662654.630000001</v>
      </c>
      <c r="I319">
        <v>1932436.49</v>
      </c>
      <c r="J319">
        <v>6817037.2999999896</v>
      </c>
      <c r="K319">
        <v>6006.2795569999998</v>
      </c>
      <c r="L319">
        <f>IFERROR(SUM(Table5[[#This Row],[reg_salben]:[pupil_gf_total]])/Table5[[#This Row],[adm1]],0)+IFERROR(Table5[[#This Row],[disability_salben]]/Table5[[#This Row],[disadm_nospch]], 0)</f>
        <v>22425.342096998262</v>
      </c>
    </row>
    <row r="320" spans="1:12" x14ac:dyDescent="0.25">
      <c r="A320">
        <v>44271</v>
      </c>
      <c r="B320">
        <v>528.62560399999995</v>
      </c>
      <c r="C320">
        <v>4051864.74</v>
      </c>
      <c r="D320">
        <v>23126046.59</v>
      </c>
      <c r="E320">
        <v>368044.25</v>
      </c>
      <c r="F320">
        <v>0</v>
      </c>
      <c r="G320">
        <v>6706298.5700000003</v>
      </c>
      <c r="H320">
        <v>6724793.4400000004</v>
      </c>
      <c r="I320">
        <v>1404415.24</v>
      </c>
      <c r="J320">
        <v>4564589.82</v>
      </c>
      <c r="K320">
        <v>4030.8433049999999</v>
      </c>
      <c r="L320">
        <f>IFERROR(SUM(Table5[[#This Row],[reg_salben]:[pupil_gf_total]])/Table5[[#This Row],[adm1]],0)+IFERROR(Table5[[#This Row],[disability_salben]]/Table5[[#This Row],[disadm_nospch]], 0)</f>
        <v>18306.39672101062</v>
      </c>
    </row>
    <row r="321" spans="1:12" x14ac:dyDescent="0.25">
      <c r="A321">
        <v>44289</v>
      </c>
      <c r="B321">
        <v>122.90002800000001</v>
      </c>
      <c r="C321">
        <v>1300724.44</v>
      </c>
      <c r="D321">
        <v>10993211.25</v>
      </c>
      <c r="E321">
        <v>392509.8</v>
      </c>
      <c r="F321">
        <v>0</v>
      </c>
      <c r="G321">
        <v>3154787.95</v>
      </c>
      <c r="H321">
        <v>3676068.91</v>
      </c>
      <c r="I321">
        <v>779249.15</v>
      </c>
      <c r="J321">
        <v>1524347.43</v>
      </c>
      <c r="K321">
        <v>1739.4028430000001</v>
      </c>
      <c r="L321">
        <f>IFERROR(SUM(Table5[[#This Row],[reg_salben]:[pupil_gf_total]])/Table5[[#This Row],[adm1]],0)+IFERROR(Table5[[#This Row],[disability_salben]]/Table5[[#This Row],[disadm_nospch]], 0)</f>
        <v>22380.850061118632</v>
      </c>
    </row>
    <row r="322" spans="1:12" x14ac:dyDescent="0.25">
      <c r="A322">
        <v>44297</v>
      </c>
      <c r="B322">
        <v>0</v>
      </c>
      <c r="C322">
        <v>5700453.7599999998</v>
      </c>
      <c r="D322">
        <v>18538935.800000001</v>
      </c>
      <c r="E322">
        <v>413328.18</v>
      </c>
      <c r="F322">
        <v>155106.51999999999</v>
      </c>
      <c r="G322">
        <v>10166033.310000001</v>
      </c>
      <c r="H322">
        <v>9363150.3800000008</v>
      </c>
      <c r="I322">
        <v>853596.97</v>
      </c>
      <c r="J322">
        <v>3547688.15</v>
      </c>
      <c r="K322">
        <v>3144.7459039999999</v>
      </c>
      <c r="L322">
        <f>IFERROR(SUM(Table5[[#This Row],[reg_salben]:[pupil_gf_total]])/Table5[[#This Row],[adm1]],0)+IFERROR(Table5[[#This Row],[disability_salben]]/Table5[[#This Row],[disadm_nospch]], 0)</f>
        <v>13685.633314684494</v>
      </c>
    </row>
    <row r="323" spans="1:12" x14ac:dyDescent="0.25">
      <c r="A323">
        <v>44305</v>
      </c>
      <c r="B323">
        <v>584.78880800000002</v>
      </c>
      <c r="C323">
        <v>2655719.86</v>
      </c>
      <c r="D323">
        <v>15176010.119999999</v>
      </c>
      <c r="E323">
        <v>168532.99</v>
      </c>
      <c r="F323">
        <v>2210</v>
      </c>
      <c r="G323">
        <v>7678639.0499999998</v>
      </c>
      <c r="H323">
        <v>7529364.2999999998</v>
      </c>
      <c r="I323">
        <v>1679461.09</v>
      </c>
      <c r="J323">
        <v>3152297.44</v>
      </c>
      <c r="K323">
        <v>2988.4151980000001</v>
      </c>
      <c r="L323">
        <f>IFERROR(SUM(Table5[[#This Row],[reg_salben]:[pupil_gf_total]])/Table5[[#This Row],[adm1]],0)+IFERROR(Table5[[#This Row],[disability_salben]]/Table5[[#This Row],[disadm_nospch]], 0)</f>
        <v>16382.562645990525</v>
      </c>
    </row>
    <row r="324" spans="1:12" x14ac:dyDescent="0.25">
      <c r="A324">
        <v>44313</v>
      </c>
      <c r="B324">
        <v>115.149485</v>
      </c>
      <c r="C324">
        <v>1316498.5900000001</v>
      </c>
      <c r="D324">
        <v>10811146.08</v>
      </c>
      <c r="E324">
        <v>583755.76</v>
      </c>
      <c r="F324">
        <v>97318.02</v>
      </c>
      <c r="G324">
        <v>3872094.39</v>
      </c>
      <c r="H324">
        <v>4283828.78</v>
      </c>
      <c r="I324">
        <v>1077024.8500000001</v>
      </c>
      <c r="J324">
        <v>1440493.97</v>
      </c>
      <c r="K324">
        <v>1496.7062370000001</v>
      </c>
      <c r="L324">
        <f>IFERROR(SUM(Table5[[#This Row],[reg_salben]:[pupil_gf_total]])/Table5[[#This Row],[adm1]],0)+IFERROR(Table5[[#This Row],[disability_salben]]/Table5[[#This Row],[disadm_nospch]], 0)</f>
        <v>26242.579981192182</v>
      </c>
    </row>
    <row r="325" spans="1:12" x14ac:dyDescent="0.25">
      <c r="A325">
        <v>44321</v>
      </c>
      <c r="B325">
        <v>293.20458200000002</v>
      </c>
      <c r="C325">
        <v>1423751.07</v>
      </c>
      <c r="D325">
        <v>8605098.4399999995</v>
      </c>
      <c r="E325">
        <v>128251.95</v>
      </c>
      <c r="F325">
        <v>2504.9899999999998</v>
      </c>
      <c r="G325">
        <v>3582312.17</v>
      </c>
      <c r="H325">
        <v>3989272.72</v>
      </c>
      <c r="I325">
        <v>1500615.7</v>
      </c>
      <c r="J325">
        <v>1431107.95</v>
      </c>
      <c r="K325">
        <v>2058.6508829999998</v>
      </c>
      <c r="L325">
        <f>IFERROR(SUM(Table5[[#This Row],[reg_salben]:[pupil_gf_total]])/Table5[[#This Row],[adm1]],0)+IFERROR(Table5[[#This Row],[disability_salben]]/Table5[[#This Row],[disadm_nospch]], 0)</f>
        <v>14201.348620775574</v>
      </c>
    </row>
    <row r="326" spans="1:12" x14ac:dyDescent="0.25">
      <c r="A326">
        <v>44339</v>
      </c>
      <c r="B326">
        <v>707.18736100000001</v>
      </c>
      <c r="C326">
        <v>6234057.46</v>
      </c>
      <c r="D326">
        <v>21518500.32</v>
      </c>
      <c r="E326">
        <v>459831.92</v>
      </c>
      <c r="F326">
        <v>33796.699999999997</v>
      </c>
      <c r="G326">
        <v>8511201.1699999999</v>
      </c>
      <c r="H326">
        <v>4229367.42</v>
      </c>
      <c r="I326">
        <v>686893.6</v>
      </c>
      <c r="J326">
        <v>4233959.78</v>
      </c>
      <c r="K326">
        <v>4044.6323179999999</v>
      </c>
      <c r="L326">
        <f>IFERROR(SUM(Table5[[#This Row],[reg_salben]:[pupil_gf_total]])/Table5[[#This Row],[adm1]],0)+IFERROR(Table5[[#This Row],[disability_salben]]/Table5[[#This Row],[disadm_nospch]], 0)</f>
        <v>18624.222853112482</v>
      </c>
    </row>
    <row r="327" spans="1:12" x14ac:dyDescent="0.25">
      <c r="A327">
        <v>44347</v>
      </c>
      <c r="B327">
        <v>232.686048</v>
      </c>
      <c r="C327">
        <v>787955.26</v>
      </c>
      <c r="D327">
        <v>5419724.75</v>
      </c>
      <c r="E327">
        <v>817375.15</v>
      </c>
      <c r="F327">
        <v>0</v>
      </c>
      <c r="G327">
        <v>3010864.37</v>
      </c>
      <c r="H327">
        <v>2580449.02</v>
      </c>
      <c r="I327">
        <v>389452.19</v>
      </c>
      <c r="J327">
        <v>1069867.2</v>
      </c>
      <c r="K327">
        <v>1301.6976569999999</v>
      </c>
      <c r="L327">
        <f>IFERROR(SUM(Table5[[#This Row],[reg_salben]:[pupil_gf_total]])/Table5[[#This Row],[adm1]],0)+IFERROR(Table5[[#This Row],[disability_salben]]/Table5[[#This Row],[disadm_nospch]], 0)</f>
        <v>13594.347409161037</v>
      </c>
    </row>
    <row r="328" spans="1:12" x14ac:dyDescent="0.25">
      <c r="A328">
        <v>44354</v>
      </c>
      <c r="B328">
        <v>602.95799599999998</v>
      </c>
      <c r="C328">
        <v>3664438.17</v>
      </c>
      <c r="D328">
        <v>20299212.32</v>
      </c>
      <c r="E328">
        <v>1510900.58</v>
      </c>
      <c r="F328">
        <v>460790.31</v>
      </c>
      <c r="G328">
        <v>5501725.7400000002</v>
      </c>
      <c r="H328">
        <v>7137235.5199999996</v>
      </c>
      <c r="I328">
        <v>1230253.46</v>
      </c>
      <c r="J328">
        <v>3914582.57</v>
      </c>
      <c r="K328">
        <v>4107.4780710000005</v>
      </c>
      <c r="L328">
        <f>IFERROR(SUM(Table5[[#This Row],[reg_salben]:[pupil_gf_total]])/Table5[[#This Row],[adm1]],0)+IFERROR(Table5[[#This Row],[disability_salben]]/Table5[[#This Row],[disadm_nospch]], 0)</f>
        <v>15829.088148745755</v>
      </c>
    </row>
    <row r="329" spans="1:12" x14ac:dyDescent="0.25">
      <c r="A329">
        <v>44362</v>
      </c>
      <c r="B329">
        <v>267.19403799999998</v>
      </c>
      <c r="C329">
        <v>2118744.39</v>
      </c>
      <c r="D329">
        <v>14618508.220000001</v>
      </c>
      <c r="E329">
        <v>477816.97</v>
      </c>
      <c r="F329">
        <v>11195.08</v>
      </c>
      <c r="G329">
        <v>4799661.2699999996</v>
      </c>
      <c r="H329">
        <v>4647665</v>
      </c>
      <c r="I329">
        <v>523320.66</v>
      </c>
      <c r="J329">
        <v>2460976.48</v>
      </c>
      <c r="K329">
        <v>2078.8939220000002</v>
      </c>
      <c r="L329">
        <f>IFERROR(SUM(Table5[[#This Row],[reg_salben]:[pupil_gf_total]])/Table5[[#This Row],[adm1]],0)+IFERROR(Table5[[#This Row],[disability_salben]]/Table5[[#This Row],[disadm_nospch]], 0)</f>
        <v>21176.6267962069</v>
      </c>
    </row>
    <row r="330" spans="1:12" x14ac:dyDescent="0.25">
      <c r="A330">
        <v>44370</v>
      </c>
      <c r="B330">
        <v>0</v>
      </c>
      <c r="C330">
        <v>6001543.2199999997</v>
      </c>
      <c r="D330">
        <v>29419492.32</v>
      </c>
      <c r="E330">
        <v>426596.62</v>
      </c>
      <c r="F330">
        <v>77060.460000000006</v>
      </c>
      <c r="G330">
        <v>10038734.210000001</v>
      </c>
      <c r="H330">
        <v>11607187.550000001</v>
      </c>
      <c r="I330">
        <v>5216138.71</v>
      </c>
      <c r="J330">
        <v>4462603.22</v>
      </c>
      <c r="K330">
        <v>4031.6370350000002</v>
      </c>
      <c r="L330">
        <f>IFERROR(SUM(Table5[[#This Row],[reg_salben]:[pupil_gf_total]])/Table5[[#This Row],[adm1]],0)+IFERROR(Table5[[#This Row],[disability_salben]]/Table5[[#This Row],[disadm_nospch]], 0)</f>
        <v>15191.797415860377</v>
      </c>
    </row>
    <row r="331" spans="1:12" x14ac:dyDescent="0.25">
      <c r="A331">
        <v>44388</v>
      </c>
      <c r="B331">
        <v>788.99220600000001</v>
      </c>
      <c r="C331">
        <v>7231661.7599999998</v>
      </c>
      <c r="D331">
        <v>39369655.25</v>
      </c>
      <c r="E331">
        <v>1131862.22</v>
      </c>
      <c r="F331">
        <v>37643.01</v>
      </c>
      <c r="G331">
        <v>9913049.9199999999</v>
      </c>
      <c r="H331">
        <v>11476991.6</v>
      </c>
      <c r="I331">
        <v>1402715.73</v>
      </c>
      <c r="J331">
        <v>6166826.3200000003</v>
      </c>
      <c r="K331">
        <v>5941.9788049999997</v>
      </c>
      <c r="L331">
        <f>IFERROR(SUM(Table5[[#This Row],[reg_salben]:[pupil_gf_total]])/Table5[[#This Row],[adm1]],0)+IFERROR(Table5[[#This Row],[disability_salben]]/Table5[[#This Row],[disadm_nospch]], 0)</f>
        <v>20861.923671300479</v>
      </c>
    </row>
    <row r="332" spans="1:12" x14ac:dyDescent="0.25">
      <c r="A332">
        <v>44396</v>
      </c>
      <c r="B332">
        <v>758.87757499999998</v>
      </c>
      <c r="C332">
        <v>5089252.78</v>
      </c>
      <c r="D332">
        <v>22312746.440000001</v>
      </c>
      <c r="E332">
        <v>482622.06</v>
      </c>
      <c r="F332">
        <v>0</v>
      </c>
      <c r="G332">
        <v>6168093.3300000001</v>
      </c>
      <c r="H332">
        <v>8536925.0399999991</v>
      </c>
      <c r="I332">
        <v>1966692.33</v>
      </c>
      <c r="J332">
        <v>5600728.1900000004</v>
      </c>
      <c r="K332">
        <v>4829.1189759999997</v>
      </c>
      <c r="L332">
        <f>IFERROR(SUM(Table5[[#This Row],[reg_salben]:[pupil_gf_total]])/Table5[[#This Row],[adm1]],0)+IFERROR(Table5[[#This Row],[disability_salben]]/Table5[[#This Row],[disadm_nospch]], 0)</f>
        <v>16038.800883605216</v>
      </c>
    </row>
    <row r="333" spans="1:12" x14ac:dyDescent="0.25">
      <c r="A333">
        <v>44404</v>
      </c>
      <c r="B333">
        <v>1095.3052990000001</v>
      </c>
      <c r="C333">
        <v>8113063.1500000004</v>
      </c>
      <c r="D333">
        <v>28264173.670000002</v>
      </c>
      <c r="E333">
        <v>562303.59</v>
      </c>
      <c r="F333">
        <v>3146.93</v>
      </c>
      <c r="G333">
        <v>9391790.8699999992</v>
      </c>
      <c r="H333">
        <v>12387731.029999999</v>
      </c>
      <c r="I333">
        <v>278639.64</v>
      </c>
      <c r="J333">
        <v>5347873.1500000004</v>
      </c>
      <c r="K333">
        <v>5720.1361930000003</v>
      </c>
      <c r="L333">
        <f>IFERROR(SUM(Table5[[#This Row],[reg_salben]:[pupil_gf_total]])/Table5[[#This Row],[adm1]],0)+IFERROR(Table5[[#This Row],[disability_salben]]/Table5[[#This Row],[disadm_nospch]], 0)</f>
        <v>17238.29971214075</v>
      </c>
    </row>
    <row r="334" spans="1:12" x14ac:dyDescent="0.25">
      <c r="A334">
        <v>44412</v>
      </c>
      <c r="B334">
        <v>673.20930599999997</v>
      </c>
      <c r="C334">
        <v>6402463.25</v>
      </c>
      <c r="D334">
        <v>17471486.93</v>
      </c>
      <c r="E334">
        <v>368325.97</v>
      </c>
      <c r="F334">
        <v>383.7</v>
      </c>
      <c r="G334">
        <v>6470164.4500000002</v>
      </c>
      <c r="H334">
        <v>10213476.279999999</v>
      </c>
      <c r="I334">
        <v>2474579.36</v>
      </c>
      <c r="J334">
        <v>5121530.32</v>
      </c>
      <c r="K334">
        <v>2770.204135</v>
      </c>
      <c r="L334">
        <f>IFERROR(SUM(Table5[[#This Row],[reg_salben]:[pupil_gf_total]])/Table5[[#This Row],[adm1]],0)+IFERROR(Table5[[#This Row],[disability_salben]]/Table5[[#This Row],[disadm_nospch]], 0)</f>
        <v>24714.997124587433</v>
      </c>
    </row>
    <row r="335" spans="1:12" x14ac:dyDescent="0.25">
      <c r="A335">
        <v>44420</v>
      </c>
      <c r="B335">
        <v>495.54118799999998</v>
      </c>
      <c r="C335">
        <v>2501784.15</v>
      </c>
      <c r="D335">
        <v>17494239.390000001</v>
      </c>
      <c r="E335">
        <v>496958.91</v>
      </c>
      <c r="F335">
        <v>10203.49</v>
      </c>
      <c r="G335">
        <v>7556653.3700000001</v>
      </c>
      <c r="H335">
        <v>5323522.03</v>
      </c>
      <c r="I335">
        <v>1016949.74</v>
      </c>
      <c r="J335">
        <v>3246085.32</v>
      </c>
      <c r="K335">
        <v>3379.7976610000001</v>
      </c>
      <c r="L335">
        <f>IFERROR(SUM(Table5[[#This Row],[reg_salben]:[pupil_gf_total]])/Table5[[#This Row],[adm1]],0)+IFERROR(Table5[[#This Row],[disability_salben]]/Table5[[#This Row],[disadm_nospch]], 0)</f>
        <v>15447.026488002281</v>
      </c>
    </row>
    <row r="336" spans="1:12" x14ac:dyDescent="0.25">
      <c r="A336">
        <v>44438</v>
      </c>
      <c r="B336">
        <v>210.10528099999999</v>
      </c>
      <c r="C336">
        <v>2116868.06</v>
      </c>
      <c r="D336">
        <v>10137022.75</v>
      </c>
      <c r="E336">
        <v>167032.79999999999</v>
      </c>
      <c r="F336">
        <v>3716.26</v>
      </c>
      <c r="G336">
        <v>2558669.48</v>
      </c>
      <c r="H336">
        <v>2984738.99</v>
      </c>
      <c r="I336">
        <v>521455.48</v>
      </c>
      <c r="J336">
        <v>1791237.13</v>
      </c>
      <c r="K336">
        <v>1745.6810969999999</v>
      </c>
      <c r="L336">
        <f>IFERROR(SUM(Table5[[#This Row],[reg_salben]:[pupil_gf_total]])/Table5[[#This Row],[adm1]],0)+IFERROR(Table5[[#This Row],[disability_salben]]/Table5[[#This Row],[disadm_nospch]], 0)</f>
        <v>20480.307963828709</v>
      </c>
    </row>
    <row r="337" spans="1:12" x14ac:dyDescent="0.25">
      <c r="A337">
        <v>44446</v>
      </c>
      <c r="B337">
        <v>232.67882299999999</v>
      </c>
      <c r="C337">
        <v>1546858.45</v>
      </c>
      <c r="D337">
        <v>6738849.6799999997</v>
      </c>
      <c r="E337">
        <v>272888.62</v>
      </c>
      <c r="F337">
        <v>7571.64</v>
      </c>
      <c r="G337">
        <v>1744381.41</v>
      </c>
      <c r="H337">
        <v>2179118.41</v>
      </c>
      <c r="I337">
        <v>626461.1</v>
      </c>
      <c r="J337">
        <v>756393.63</v>
      </c>
      <c r="K337">
        <v>1034.008685</v>
      </c>
      <c r="L337">
        <f>IFERROR(SUM(Table5[[#This Row],[reg_salben]:[pupil_gf_total]])/Table5[[#This Row],[adm1]],0)+IFERROR(Table5[[#This Row],[disability_salben]]/Table5[[#This Row],[disadm_nospch]], 0)</f>
        <v>18568.313131534593</v>
      </c>
    </row>
    <row r="338" spans="1:12" x14ac:dyDescent="0.25">
      <c r="A338">
        <v>44453</v>
      </c>
      <c r="B338">
        <v>1262.3390850000001</v>
      </c>
      <c r="C338">
        <v>7932519.6299999999</v>
      </c>
      <c r="D338">
        <v>31596912.140000001</v>
      </c>
      <c r="E338">
        <v>990645.89</v>
      </c>
      <c r="F338">
        <v>0</v>
      </c>
      <c r="G338">
        <v>9075887.3900000006</v>
      </c>
      <c r="H338">
        <v>12287021.789999999</v>
      </c>
      <c r="I338">
        <v>4208002.17</v>
      </c>
      <c r="J338">
        <v>6212783.3499999996</v>
      </c>
      <c r="K338">
        <v>5671.6734379999998</v>
      </c>
      <c r="L338">
        <f>IFERROR(SUM(Table5[[#This Row],[reg_salben]:[pupil_gf_total]])/Table5[[#This Row],[adm1]],0)+IFERROR(Table5[[#This Row],[disability_salben]]/Table5[[#This Row],[disadm_nospch]], 0)</f>
        <v>17633.589721190707</v>
      </c>
    </row>
    <row r="339" spans="1:12" x14ac:dyDescent="0.25">
      <c r="A339">
        <v>44461</v>
      </c>
      <c r="B339">
        <v>46.148454999999998</v>
      </c>
      <c r="C339">
        <v>290981.34000000003</v>
      </c>
      <c r="D339">
        <v>2342367.14</v>
      </c>
      <c r="E339">
        <v>93467.79</v>
      </c>
      <c r="F339">
        <v>0</v>
      </c>
      <c r="G339">
        <v>1066700.46</v>
      </c>
      <c r="H339">
        <v>1860355.51</v>
      </c>
      <c r="I339">
        <v>191376.21</v>
      </c>
      <c r="J339">
        <v>246854.57</v>
      </c>
      <c r="K339">
        <v>355.85080699999997</v>
      </c>
      <c r="L339">
        <f>IFERROR(SUM(Table5[[#This Row],[reg_salben]:[pupil_gf_total]])/Table5[[#This Row],[adm1]],0)+IFERROR(Table5[[#This Row],[disability_salben]]/Table5[[#This Row],[disadm_nospch]], 0)</f>
        <v>22607.449748552615</v>
      </c>
    </row>
    <row r="340" spans="1:12" x14ac:dyDescent="0.25">
      <c r="A340">
        <v>44479</v>
      </c>
      <c r="B340">
        <v>267.07638200000002</v>
      </c>
      <c r="C340">
        <v>2112186.7999999998</v>
      </c>
      <c r="D340">
        <v>9783100.9800000004</v>
      </c>
      <c r="E340">
        <v>369889.63</v>
      </c>
      <c r="F340">
        <v>0</v>
      </c>
      <c r="G340">
        <v>3101807.94</v>
      </c>
      <c r="H340">
        <v>4426009.74</v>
      </c>
      <c r="I340">
        <v>513437.02</v>
      </c>
      <c r="J340">
        <v>574868.92000000004</v>
      </c>
      <c r="K340">
        <v>1733.5093750000001</v>
      </c>
      <c r="L340">
        <f>IFERROR(SUM(Table5[[#This Row],[reg_salben]:[pupil_gf_total]])/Table5[[#This Row],[adm1]],0)+IFERROR(Table5[[#This Row],[disability_salben]]/Table5[[#This Row],[disadm_nospch]], 0)</f>
        <v>18735.785039035134</v>
      </c>
    </row>
    <row r="341" spans="1:12" x14ac:dyDescent="0.25">
      <c r="A341">
        <v>44487</v>
      </c>
      <c r="B341">
        <v>362.017988</v>
      </c>
      <c r="C341">
        <v>3001243.51</v>
      </c>
      <c r="D341">
        <v>14598052.74</v>
      </c>
      <c r="E341">
        <v>525437.22</v>
      </c>
      <c r="F341">
        <v>23126.54</v>
      </c>
      <c r="G341">
        <v>4847567.76</v>
      </c>
      <c r="H341">
        <v>4590613.4800000004</v>
      </c>
      <c r="I341">
        <v>510431.73</v>
      </c>
      <c r="J341">
        <v>1891077.79</v>
      </c>
      <c r="K341">
        <v>3009.9296439999998</v>
      </c>
      <c r="L341">
        <f>IFERROR(SUM(Table5[[#This Row],[reg_salben]:[pupil_gf_total]])/Table5[[#This Row],[adm1]],0)+IFERROR(Table5[[#This Row],[disability_salben]]/Table5[[#This Row],[disadm_nospch]], 0)</f>
        <v>17256.0761285074</v>
      </c>
    </row>
    <row r="342" spans="1:12" x14ac:dyDescent="0.25">
      <c r="A342">
        <v>44495</v>
      </c>
      <c r="B342">
        <v>265.64961399999999</v>
      </c>
      <c r="C342">
        <v>1619679.54</v>
      </c>
      <c r="D342">
        <v>9190624.7200000007</v>
      </c>
      <c r="E342">
        <v>357720.54</v>
      </c>
      <c r="F342">
        <v>11271.69</v>
      </c>
      <c r="G342">
        <v>3622594.88</v>
      </c>
      <c r="H342">
        <v>4196725.45</v>
      </c>
      <c r="I342">
        <v>136388.98000000001</v>
      </c>
      <c r="J342">
        <v>823109.67</v>
      </c>
      <c r="K342">
        <v>1902.2384420000001</v>
      </c>
      <c r="L342">
        <f>IFERROR(SUM(Table5[[#This Row],[reg_salben]:[pupil_gf_total]])/Table5[[#This Row],[adm1]],0)+IFERROR(Table5[[#This Row],[disability_salben]]/Table5[[#This Row],[disadm_nospch]], 0)</f>
        <v>15737.502817049222</v>
      </c>
    </row>
    <row r="343" spans="1:12" x14ac:dyDescent="0.25">
      <c r="A343">
        <v>44503</v>
      </c>
      <c r="B343">
        <v>539.94463499999995</v>
      </c>
      <c r="C343">
        <v>5439050.9000000004</v>
      </c>
      <c r="D343">
        <v>20945517.920000002</v>
      </c>
      <c r="E343">
        <v>290603.15999999997</v>
      </c>
      <c r="F343">
        <v>174399.55</v>
      </c>
      <c r="G343">
        <v>7702935.7599999998</v>
      </c>
      <c r="H343">
        <v>7421794.7400000002</v>
      </c>
      <c r="I343">
        <v>1178470.75</v>
      </c>
      <c r="J343">
        <v>4018061.93</v>
      </c>
      <c r="K343">
        <v>4348.271084</v>
      </c>
      <c r="L343">
        <f>IFERROR(SUM(Table5[[#This Row],[reg_salben]:[pupil_gf_total]])/Table5[[#This Row],[adm1]],0)+IFERROR(Table5[[#This Row],[disability_salben]]/Table5[[#This Row],[disadm_nospch]], 0)</f>
        <v>19670.677275903661</v>
      </c>
    </row>
    <row r="344" spans="1:12" x14ac:dyDescent="0.25">
      <c r="A344">
        <v>44511</v>
      </c>
      <c r="B344">
        <v>279.08465699999999</v>
      </c>
      <c r="C344">
        <v>2793966.43</v>
      </c>
      <c r="D344">
        <v>3436214.6</v>
      </c>
      <c r="E344">
        <v>195494.28</v>
      </c>
      <c r="F344">
        <v>197.95</v>
      </c>
      <c r="G344">
        <v>2941493.1</v>
      </c>
      <c r="H344">
        <v>2207109.2799999998</v>
      </c>
      <c r="I344">
        <v>576266.14</v>
      </c>
      <c r="J344">
        <v>1747651.35</v>
      </c>
      <c r="K344">
        <v>1309.6132009999999</v>
      </c>
      <c r="L344">
        <f>IFERROR(SUM(Table5[[#This Row],[reg_salben]:[pupil_gf_total]])/Table5[[#This Row],[adm1]],0)+IFERROR(Table5[[#This Row],[disability_salben]]/Table5[[#This Row],[disadm_nospch]], 0)</f>
        <v>18490.344117636661</v>
      </c>
    </row>
    <row r="345" spans="1:12" x14ac:dyDescent="0.25">
      <c r="A345">
        <v>44529</v>
      </c>
      <c r="B345">
        <v>469.37321800000001</v>
      </c>
      <c r="C345">
        <v>6591149.29</v>
      </c>
      <c r="D345">
        <v>23081702.640000001</v>
      </c>
      <c r="E345">
        <v>997153.57</v>
      </c>
      <c r="F345">
        <v>0</v>
      </c>
      <c r="G345">
        <v>7032412.5499999998</v>
      </c>
      <c r="H345">
        <v>6369982.54</v>
      </c>
      <c r="I345">
        <v>1263997.24</v>
      </c>
      <c r="J345">
        <v>4273528.78</v>
      </c>
      <c r="K345">
        <v>3450.3354410000002</v>
      </c>
      <c r="L345">
        <f>IFERROR(SUM(Table5[[#This Row],[reg_salben]:[pupil_gf_total]])/Table5[[#This Row],[adm1]],0)+IFERROR(Table5[[#This Row],[disability_salben]]/Table5[[#This Row],[disadm_nospch]], 0)</f>
        <v>26510.447167226026</v>
      </c>
    </row>
    <row r="346" spans="1:12" x14ac:dyDescent="0.25">
      <c r="A346">
        <v>44537</v>
      </c>
      <c r="B346">
        <v>593.31476799999996</v>
      </c>
      <c r="C346">
        <v>4320951.9800000004</v>
      </c>
      <c r="D346">
        <v>20967679.620000001</v>
      </c>
      <c r="E346">
        <v>1131049.07</v>
      </c>
      <c r="F346">
        <v>331537.53999999998</v>
      </c>
      <c r="G346">
        <v>7096987.7000000002</v>
      </c>
      <c r="H346">
        <v>6760567.3600000003</v>
      </c>
      <c r="I346">
        <v>1538375.5</v>
      </c>
      <c r="J346">
        <v>3339818.37</v>
      </c>
      <c r="K346">
        <v>4443.494361</v>
      </c>
      <c r="L346">
        <f>IFERROR(SUM(Table5[[#This Row],[reg_salben]:[pupil_gf_total]])/Table5[[#This Row],[adm1]],0)+IFERROR(Table5[[#This Row],[disability_salben]]/Table5[[#This Row],[disadm_nospch]], 0)</f>
        <v>16547.065049215395</v>
      </c>
    </row>
    <row r="347" spans="1:12" x14ac:dyDescent="0.25">
      <c r="A347">
        <v>44545</v>
      </c>
      <c r="B347">
        <v>0</v>
      </c>
      <c r="C347">
        <v>2919246.16</v>
      </c>
      <c r="D347">
        <v>24585389.84</v>
      </c>
      <c r="E347">
        <v>545404.23</v>
      </c>
      <c r="F347">
        <v>140591.04000000001</v>
      </c>
      <c r="G347">
        <v>6964476.1200000001</v>
      </c>
      <c r="H347">
        <v>8086321.8899999997</v>
      </c>
      <c r="I347">
        <v>1657962.75</v>
      </c>
      <c r="J347">
        <v>4349763.22</v>
      </c>
      <c r="K347">
        <v>4034.2491839999998</v>
      </c>
      <c r="L347">
        <f>IFERROR(SUM(Table5[[#This Row],[reg_salben]:[pupil_gf_total]])/Table5[[#This Row],[adm1]],0)+IFERROR(Table5[[#This Row],[disability_salben]]/Table5[[#This Row],[disadm_nospch]], 0)</f>
        <v>11484.146609918482</v>
      </c>
    </row>
    <row r="348" spans="1:12" x14ac:dyDescent="0.25">
      <c r="A348">
        <v>44552</v>
      </c>
      <c r="B348">
        <v>365.188963</v>
      </c>
      <c r="C348">
        <v>2537925.5</v>
      </c>
      <c r="D348">
        <v>10385367</v>
      </c>
      <c r="E348">
        <v>311310.3</v>
      </c>
      <c r="F348">
        <v>10448.530000000001</v>
      </c>
      <c r="G348">
        <v>2792464.92</v>
      </c>
      <c r="H348">
        <v>3628858.91</v>
      </c>
      <c r="I348">
        <v>641872.02</v>
      </c>
      <c r="J348">
        <v>2497532.67</v>
      </c>
      <c r="K348">
        <v>2122.1953370000001</v>
      </c>
      <c r="L348">
        <f>IFERROR(SUM(Table5[[#This Row],[reg_salben]:[pupil_gf_total]])/Table5[[#This Row],[adm1]],0)+IFERROR(Table5[[#This Row],[disability_salben]]/Table5[[#This Row],[disadm_nospch]], 0)</f>
        <v>16500.041530745977</v>
      </c>
    </row>
    <row r="349" spans="1:12" x14ac:dyDescent="0.25">
      <c r="A349">
        <v>44560</v>
      </c>
      <c r="B349">
        <v>338.62846100000002</v>
      </c>
      <c r="C349">
        <v>2573563.6</v>
      </c>
      <c r="D349">
        <v>11454162.529999999</v>
      </c>
      <c r="E349">
        <v>468770.16</v>
      </c>
      <c r="F349">
        <v>115982.02</v>
      </c>
      <c r="G349">
        <v>3358941.01</v>
      </c>
      <c r="H349">
        <v>4596137</v>
      </c>
      <c r="I349">
        <v>773424.32</v>
      </c>
      <c r="J349">
        <v>1748387.95</v>
      </c>
      <c r="K349">
        <v>2435.0558609999998</v>
      </c>
      <c r="L349">
        <f>IFERROR(SUM(Table5[[#This Row],[reg_salben]:[pupil_gf_total]])/Table5[[#This Row],[adm1]],0)+IFERROR(Table5[[#This Row],[disability_salben]]/Table5[[#This Row],[disadm_nospch]], 0)</f>
        <v>16846.487524096803</v>
      </c>
    </row>
    <row r="350" spans="1:12" x14ac:dyDescent="0.25">
      <c r="A350">
        <v>44578</v>
      </c>
      <c r="B350">
        <v>251.48990900000001</v>
      </c>
      <c r="C350">
        <v>2800308.18</v>
      </c>
      <c r="D350">
        <v>11163884.289999999</v>
      </c>
      <c r="E350">
        <v>317059.05</v>
      </c>
      <c r="F350">
        <v>2284.92</v>
      </c>
      <c r="G350">
        <v>3499313.84</v>
      </c>
      <c r="H350">
        <v>3290320.96</v>
      </c>
      <c r="I350">
        <v>759889.22</v>
      </c>
      <c r="J350">
        <v>2328185.81</v>
      </c>
      <c r="K350">
        <v>1670.2144149999999</v>
      </c>
      <c r="L350">
        <f>IFERROR(SUM(Table5[[#This Row],[reg_salben]:[pupil_gf_total]])/Table5[[#This Row],[adm1]],0)+IFERROR(Table5[[#This Row],[disability_salben]]/Table5[[#This Row],[disadm_nospch]], 0)</f>
        <v>23924.211771094546</v>
      </c>
    </row>
    <row r="351" spans="1:12" x14ac:dyDescent="0.25">
      <c r="A351">
        <v>44586</v>
      </c>
      <c r="B351">
        <v>175.102475</v>
      </c>
      <c r="C351">
        <v>1778121.11</v>
      </c>
      <c r="D351">
        <v>13809941.43</v>
      </c>
      <c r="E351">
        <v>464034.75</v>
      </c>
      <c r="F351">
        <v>21301.35</v>
      </c>
      <c r="G351">
        <v>4991885.2300000004</v>
      </c>
      <c r="H351">
        <v>3178545.63</v>
      </c>
      <c r="I351">
        <v>565665.85</v>
      </c>
      <c r="J351">
        <v>1817815.35</v>
      </c>
      <c r="K351">
        <v>1992.9863150000001</v>
      </c>
      <c r="L351">
        <f>IFERROR(SUM(Table5[[#This Row],[reg_salben]:[pupil_gf_total]])/Table5[[#This Row],[adm1]],0)+IFERROR(Table5[[#This Row],[disability_salben]]/Table5[[#This Row],[disadm_nospch]], 0)</f>
        <v>22623.064954948022</v>
      </c>
    </row>
    <row r="352" spans="1:12" x14ac:dyDescent="0.25">
      <c r="A352">
        <v>44594</v>
      </c>
      <c r="B352">
        <v>124.657786</v>
      </c>
      <c r="C352">
        <v>887507.52</v>
      </c>
      <c r="D352">
        <v>5522959.1600000001</v>
      </c>
      <c r="E352">
        <v>154932.96</v>
      </c>
      <c r="F352">
        <v>10663.34</v>
      </c>
      <c r="G352">
        <v>2474970.7200000002</v>
      </c>
      <c r="H352">
        <v>1637528.69</v>
      </c>
      <c r="I352">
        <v>502111.39</v>
      </c>
      <c r="J352">
        <v>892567.12</v>
      </c>
      <c r="K352">
        <v>771.293004</v>
      </c>
      <c r="L352">
        <f>IFERROR(SUM(Table5[[#This Row],[reg_salben]:[pupil_gf_total]])/Table5[[#This Row],[adm1]],0)+IFERROR(Table5[[#This Row],[disability_salben]]/Table5[[#This Row],[disadm_nospch]], 0)</f>
        <v>21635.090052472598</v>
      </c>
    </row>
    <row r="353" spans="1:12" x14ac:dyDescent="0.25">
      <c r="A353">
        <v>44602</v>
      </c>
      <c r="B353">
        <v>385.41457800000001</v>
      </c>
      <c r="C353">
        <v>4474828.3099999996</v>
      </c>
      <c r="D353">
        <v>18714637.460000001</v>
      </c>
      <c r="E353">
        <v>606439.43999999994</v>
      </c>
      <c r="F353">
        <v>440163.41</v>
      </c>
      <c r="G353">
        <v>6298722.4800000004</v>
      </c>
      <c r="H353">
        <v>7367368.2699999996</v>
      </c>
      <c r="I353">
        <v>2592124.7400000002</v>
      </c>
      <c r="J353">
        <v>3058375.59</v>
      </c>
      <c r="K353">
        <v>3286.832116</v>
      </c>
      <c r="L353">
        <f>IFERROR(SUM(Table5[[#This Row],[reg_salben]:[pupil_gf_total]])/Table5[[#This Row],[adm1]],0)+IFERROR(Table5[[#This Row],[disability_salben]]/Table5[[#This Row],[disadm_nospch]], 0)</f>
        <v>23499.636478117194</v>
      </c>
    </row>
    <row r="354" spans="1:12" x14ac:dyDescent="0.25">
      <c r="A354">
        <v>44610</v>
      </c>
      <c r="B354">
        <v>162.222938</v>
      </c>
      <c r="C354">
        <v>1161353.3700000001</v>
      </c>
      <c r="D354">
        <v>7912949.5700000003</v>
      </c>
      <c r="E354">
        <v>502276.49</v>
      </c>
      <c r="F354">
        <v>1300.47</v>
      </c>
      <c r="G354">
        <v>2543816.65</v>
      </c>
      <c r="H354">
        <v>2481899.98</v>
      </c>
      <c r="I354">
        <v>662755.79</v>
      </c>
      <c r="J354">
        <v>1180565.6299999999</v>
      </c>
      <c r="K354">
        <v>1455.3585619999999</v>
      </c>
      <c r="L354">
        <f>IFERROR(SUM(Table5[[#This Row],[reg_salben]:[pupil_gf_total]])/Table5[[#This Row],[adm1]],0)+IFERROR(Table5[[#This Row],[disability_salben]]/Table5[[#This Row],[disadm_nospch]], 0)</f>
        <v>17661.950413225237</v>
      </c>
    </row>
    <row r="355" spans="1:12" x14ac:dyDescent="0.25">
      <c r="A355">
        <v>44628</v>
      </c>
      <c r="B355">
        <v>0</v>
      </c>
      <c r="C355">
        <v>3582531.28</v>
      </c>
      <c r="D355">
        <v>14370114.710000001</v>
      </c>
      <c r="E355">
        <v>386558.39</v>
      </c>
      <c r="F355">
        <v>1948.16</v>
      </c>
      <c r="G355">
        <v>5436155.8499999996</v>
      </c>
      <c r="H355">
        <v>4552872.71</v>
      </c>
      <c r="I355">
        <v>926882.65</v>
      </c>
      <c r="J355">
        <v>2520003.12</v>
      </c>
      <c r="K355">
        <v>2630.8187870000002</v>
      </c>
      <c r="L355">
        <f>IFERROR(SUM(Table5[[#This Row],[reg_salben]:[pupil_gf_total]])/Table5[[#This Row],[adm1]],0)+IFERROR(Table5[[#This Row],[disability_salben]]/Table5[[#This Row],[disadm_nospch]], 0)</f>
        <v>10717.019252455262</v>
      </c>
    </row>
    <row r="356" spans="1:12" x14ac:dyDescent="0.25">
      <c r="A356">
        <v>44636</v>
      </c>
      <c r="B356">
        <v>1503.8222129999999</v>
      </c>
      <c r="C356">
        <v>16133305.67</v>
      </c>
      <c r="D356">
        <v>49353541.920000002</v>
      </c>
      <c r="E356">
        <v>1971808.15</v>
      </c>
      <c r="F356">
        <v>125494</v>
      </c>
      <c r="G356">
        <v>17623069.379999999</v>
      </c>
      <c r="H356">
        <v>17448888.59</v>
      </c>
      <c r="I356">
        <v>1913180.67</v>
      </c>
      <c r="J356">
        <v>12690105.949999999</v>
      </c>
      <c r="K356">
        <v>8926.8539249999994</v>
      </c>
      <c r="L356">
        <f>IFERROR(SUM(Table5[[#This Row],[reg_salben]:[pupil_gf_total]])/Table5[[#This Row],[adm1]],0)+IFERROR(Table5[[#This Row],[disability_salben]]/Table5[[#This Row],[disadm_nospch]], 0)</f>
        <v>22056.501182423046</v>
      </c>
    </row>
    <row r="357" spans="1:12" x14ac:dyDescent="0.25">
      <c r="A357">
        <v>44644</v>
      </c>
      <c r="B357">
        <v>494.15266400000002</v>
      </c>
      <c r="C357">
        <v>2299589.44</v>
      </c>
      <c r="D357">
        <v>15346802.93</v>
      </c>
      <c r="E357">
        <v>1182400</v>
      </c>
      <c r="F357">
        <v>65545.73</v>
      </c>
      <c r="G357">
        <v>6537144.5499999998</v>
      </c>
      <c r="H357">
        <v>5282845.3899999997</v>
      </c>
      <c r="I357">
        <v>564546.01</v>
      </c>
      <c r="J357">
        <v>2798488.57</v>
      </c>
      <c r="K357">
        <v>2911.2152860000001</v>
      </c>
      <c r="L357">
        <f>IFERROR(SUM(Table5[[#This Row],[reg_salben]:[pupil_gf_total]])/Table5[[#This Row],[adm1]],0)+IFERROR(Table5[[#This Row],[disability_salben]]/Table5[[#This Row],[disadm_nospch]], 0)</f>
        <v>15569.239555812948</v>
      </c>
    </row>
    <row r="358" spans="1:12" x14ac:dyDescent="0.25">
      <c r="A358">
        <v>44651</v>
      </c>
      <c r="B358">
        <v>225.77014800000001</v>
      </c>
      <c r="C358">
        <v>1433600.79</v>
      </c>
      <c r="D358">
        <v>8764470.8900000006</v>
      </c>
      <c r="E358">
        <v>324966.5</v>
      </c>
      <c r="F358">
        <v>33542.85</v>
      </c>
      <c r="G358">
        <v>2995412.19</v>
      </c>
      <c r="H358">
        <v>3491145.6</v>
      </c>
      <c r="I358">
        <v>580227.69999999995</v>
      </c>
      <c r="J358">
        <v>2242619.87</v>
      </c>
      <c r="K358">
        <v>1409.0779769999999</v>
      </c>
      <c r="L358">
        <f>IFERROR(SUM(Table5[[#This Row],[reg_salben]:[pupil_gf_total]])/Table5[[#This Row],[adm1]],0)+IFERROR(Table5[[#This Row],[disability_salben]]/Table5[[#This Row],[disadm_nospch]], 0)</f>
        <v>19430.99227885015</v>
      </c>
    </row>
    <row r="359" spans="1:12" x14ac:dyDescent="0.25">
      <c r="A359">
        <v>44669</v>
      </c>
      <c r="B359">
        <v>344.24919199999999</v>
      </c>
      <c r="C359">
        <v>2669573.38</v>
      </c>
      <c r="D359">
        <v>2085997.87</v>
      </c>
      <c r="E359">
        <v>201170.94</v>
      </c>
      <c r="F359">
        <v>0</v>
      </c>
      <c r="G359">
        <v>3362391.91</v>
      </c>
      <c r="H359">
        <v>3673085.05</v>
      </c>
      <c r="I359">
        <v>754946.83</v>
      </c>
      <c r="J359">
        <v>1345030.85</v>
      </c>
      <c r="K359">
        <v>1542.316597</v>
      </c>
      <c r="L359">
        <f>IFERROR(SUM(Table5[[#This Row],[reg_salben]:[pupil_gf_total]])/Table5[[#This Row],[adm1]],0)+IFERROR(Table5[[#This Row],[disability_salben]]/Table5[[#This Row],[disadm_nospch]], 0)</f>
        <v>15160.917220915713</v>
      </c>
    </row>
    <row r="360" spans="1:12" x14ac:dyDescent="0.25">
      <c r="A360">
        <v>44677</v>
      </c>
      <c r="B360">
        <v>743.54234199999996</v>
      </c>
      <c r="C360">
        <v>8048045.3399999999</v>
      </c>
      <c r="D360">
        <v>35390192.880000003</v>
      </c>
      <c r="E360">
        <v>1128574.07</v>
      </c>
      <c r="F360">
        <v>46963.33</v>
      </c>
      <c r="G360">
        <v>11438942.32</v>
      </c>
      <c r="H360">
        <v>16780194.530000001</v>
      </c>
      <c r="I360">
        <v>1752333.56</v>
      </c>
      <c r="J360">
        <v>6731803.5599999996</v>
      </c>
      <c r="K360">
        <v>5744.2463459999999</v>
      </c>
      <c r="L360">
        <f>IFERROR(SUM(Table5[[#This Row],[reg_salben]:[pupil_gf_total]])/Table5[[#This Row],[adm1]],0)+IFERROR(Table5[[#This Row],[disability_salben]]/Table5[[#This Row],[disadm_nospch]], 0)</f>
        <v>23579.122206763277</v>
      </c>
    </row>
    <row r="361" spans="1:12" x14ac:dyDescent="0.25">
      <c r="A361">
        <v>44685</v>
      </c>
      <c r="B361">
        <v>411.85517299999998</v>
      </c>
      <c r="C361">
        <v>3071313.08</v>
      </c>
      <c r="D361">
        <v>9481209.1600000001</v>
      </c>
      <c r="E361">
        <v>115426.1</v>
      </c>
      <c r="F361">
        <v>0</v>
      </c>
      <c r="G361">
        <v>4291854.2</v>
      </c>
      <c r="H361">
        <v>4025193.92</v>
      </c>
      <c r="I361">
        <v>661697.52</v>
      </c>
      <c r="J361">
        <v>2399159.11</v>
      </c>
      <c r="K361">
        <v>1938.781234</v>
      </c>
      <c r="L361">
        <f>IFERROR(SUM(Table5[[#This Row],[reg_salben]:[pupil_gf_total]])/Table5[[#This Row],[adm1]],0)+IFERROR(Table5[[#This Row],[disability_salben]]/Table5[[#This Row],[disadm_nospch]], 0)</f>
        <v>18275.679803137555</v>
      </c>
    </row>
    <row r="362" spans="1:12" x14ac:dyDescent="0.25">
      <c r="A362">
        <v>44693</v>
      </c>
      <c r="B362">
        <v>182.89230800000001</v>
      </c>
      <c r="C362">
        <v>1171471.21</v>
      </c>
      <c r="D362">
        <v>7702923.75</v>
      </c>
      <c r="E362">
        <v>336989.84</v>
      </c>
      <c r="F362">
        <v>24584.26</v>
      </c>
      <c r="G362">
        <v>2520669.96</v>
      </c>
      <c r="H362">
        <v>1936934.91</v>
      </c>
      <c r="I362">
        <v>537213</v>
      </c>
      <c r="J362">
        <v>1091213</v>
      </c>
      <c r="K362">
        <v>1402.6521829999999</v>
      </c>
      <c r="L362">
        <f>IFERROR(SUM(Table5[[#This Row],[reg_salben]:[pupil_gf_total]])/Table5[[#This Row],[adm1]],0)+IFERROR(Table5[[#This Row],[disability_salben]]/Table5[[#This Row],[disadm_nospch]], 0)</f>
        <v>16493.660256586332</v>
      </c>
    </row>
    <row r="363" spans="1:12" x14ac:dyDescent="0.25">
      <c r="A363">
        <v>44701</v>
      </c>
      <c r="B363">
        <v>0</v>
      </c>
      <c r="C363">
        <v>3564258.36</v>
      </c>
      <c r="D363">
        <v>17438908.510000002</v>
      </c>
      <c r="E363">
        <v>606268.82999999996</v>
      </c>
      <c r="F363">
        <v>308075.15999999997</v>
      </c>
      <c r="G363">
        <v>6202422.2000000002</v>
      </c>
      <c r="H363">
        <v>7165066.3099999996</v>
      </c>
      <c r="I363">
        <v>482754.96</v>
      </c>
      <c r="J363">
        <v>2557468.17</v>
      </c>
      <c r="K363">
        <v>2589.9878650000001</v>
      </c>
      <c r="L363">
        <f>IFERROR(SUM(Table5[[#This Row],[reg_salben]:[pupil_gf_total]])/Table5[[#This Row],[adm1]],0)+IFERROR(Table5[[#This Row],[disability_salben]]/Table5[[#This Row],[disadm_nospch]], 0)</f>
        <v>13421.284558798503</v>
      </c>
    </row>
    <row r="364" spans="1:12" x14ac:dyDescent="0.25">
      <c r="A364">
        <v>44719</v>
      </c>
      <c r="B364">
        <v>114.383222</v>
      </c>
      <c r="C364">
        <v>959031.08</v>
      </c>
      <c r="D364">
        <v>4734377.7</v>
      </c>
      <c r="E364">
        <v>89103.8</v>
      </c>
      <c r="F364">
        <v>34140</v>
      </c>
      <c r="G364">
        <v>1957918.64</v>
      </c>
      <c r="H364">
        <v>1680778.68</v>
      </c>
      <c r="I364">
        <v>148571.32999999999</v>
      </c>
      <c r="J364">
        <v>791441.44</v>
      </c>
      <c r="K364">
        <v>733.66882699999996</v>
      </c>
      <c r="L364">
        <f>IFERROR(SUM(Table5[[#This Row],[reg_salben]:[pupil_gf_total]])/Table5[[#This Row],[adm1]],0)+IFERROR(Table5[[#This Row],[disability_salben]]/Table5[[#This Row],[disadm_nospch]], 0)</f>
        <v>21246.209184111649</v>
      </c>
    </row>
    <row r="365" spans="1:12" x14ac:dyDescent="0.25">
      <c r="A365">
        <v>44727</v>
      </c>
      <c r="B365">
        <v>223.932692</v>
      </c>
      <c r="C365">
        <v>1746239.39</v>
      </c>
      <c r="D365">
        <v>9255132.7599999998</v>
      </c>
      <c r="E365">
        <v>322590.21999999997</v>
      </c>
      <c r="F365">
        <v>11.73</v>
      </c>
      <c r="G365">
        <v>2465299.0499999998</v>
      </c>
      <c r="H365">
        <v>3266274.03</v>
      </c>
      <c r="I365">
        <v>500684.64</v>
      </c>
      <c r="J365">
        <v>1751525.62</v>
      </c>
      <c r="K365">
        <v>1883.6745169999999</v>
      </c>
      <c r="L365">
        <f>IFERROR(SUM(Table5[[#This Row],[reg_salben]:[pupil_gf_total]])/Table5[[#This Row],[adm1]],0)+IFERROR(Table5[[#This Row],[disability_salben]]/Table5[[#This Row],[disadm_nospch]], 0)</f>
        <v>17121.065636551539</v>
      </c>
    </row>
    <row r="366" spans="1:12" x14ac:dyDescent="0.25">
      <c r="A366">
        <v>44735</v>
      </c>
      <c r="B366">
        <v>233.07665700000001</v>
      </c>
      <c r="C366">
        <v>1574570.72</v>
      </c>
      <c r="D366">
        <v>8920975.3900000006</v>
      </c>
      <c r="E366">
        <v>580839.51</v>
      </c>
      <c r="F366">
        <v>113320.51</v>
      </c>
      <c r="G366">
        <v>2769370.55</v>
      </c>
      <c r="H366">
        <v>2673987.12</v>
      </c>
      <c r="I366">
        <v>551852.46</v>
      </c>
      <c r="J366">
        <v>1789516.67</v>
      </c>
      <c r="K366">
        <v>1908.6625610000001</v>
      </c>
      <c r="L366">
        <f>IFERROR(SUM(Table5[[#This Row],[reg_salben]:[pupil_gf_total]])/Table5[[#This Row],[adm1]],0)+IFERROR(Table5[[#This Row],[disability_salben]]/Table5[[#This Row],[disadm_nospch]], 0)</f>
        <v>15871.850638482079</v>
      </c>
    </row>
    <row r="367" spans="1:12" x14ac:dyDescent="0.25">
      <c r="A367">
        <v>44743</v>
      </c>
      <c r="B367">
        <v>510.60127799999998</v>
      </c>
      <c r="C367">
        <v>5138338.37</v>
      </c>
      <c r="D367">
        <v>16298090.109999999</v>
      </c>
      <c r="E367">
        <v>342346.06</v>
      </c>
      <c r="F367">
        <v>43629.32</v>
      </c>
      <c r="G367">
        <v>6816205.8600000003</v>
      </c>
      <c r="H367">
        <v>7048784.46</v>
      </c>
      <c r="I367">
        <v>613297.34</v>
      </c>
      <c r="J367">
        <v>2566915.88</v>
      </c>
      <c r="K367">
        <v>3104.8232079999998</v>
      </c>
      <c r="L367">
        <f>IFERROR(SUM(Table5[[#This Row],[reg_salben]:[pupil_gf_total]])/Table5[[#This Row],[adm1]],0)+IFERROR(Table5[[#This Row],[disability_salben]]/Table5[[#This Row],[disadm_nospch]], 0)</f>
        <v>20926.81599127928</v>
      </c>
    </row>
    <row r="368" spans="1:12" x14ac:dyDescent="0.25">
      <c r="A368">
        <v>44750</v>
      </c>
      <c r="B368">
        <v>682.10410899999999</v>
      </c>
      <c r="C368">
        <v>6875426.9400000004</v>
      </c>
      <c r="D368">
        <v>42234596.979999997</v>
      </c>
      <c r="E368">
        <v>1360611.47</v>
      </c>
      <c r="F368">
        <v>1266973.7</v>
      </c>
      <c r="G368">
        <v>15251598.6</v>
      </c>
      <c r="H368">
        <v>20257645.84</v>
      </c>
      <c r="I368">
        <v>4991476.1200000104</v>
      </c>
      <c r="J368">
        <v>8387177.9299999997</v>
      </c>
      <c r="K368">
        <v>4419.8305060000002</v>
      </c>
      <c r="L368">
        <f>IFERROR(SUM(Table5[[#This Row],[reg_salben]:[pupil_gf_total]])/Table5[[#This Row],[adm1]],0)+IFERROR(Table5[[#This Row],[disability_salben]]/Table5[[#This Row],[disadm_nospch]], 0)</f>
        <v>31290.971349520194</v>
      </c>
    </row>
    <row r="369" spans="1:12" x14ac:dyDescent="0.25">
      <c r="A369">
        <v>44768</v>
      </c>
      <c r="B369">
        <v>241.63003399999999</v>
      </c>
      <c r="C369">
        <v>2185137.9</v>
      </c>
      <c r="D369">
        <v>8873766.4299999997</v>
      </c>
      <c r="E369">
        <v>160097.17000000001</v>
      </c>
      <c r="F369">
        <v>-1296.1400000000001</v>
      </c>
      <c r="G369">
        <v>4276219.71</v>
      </c>
      <c r="H369">
        <v>3222033.16</v>
      </c>
      <c r="I369">
        <v>648917.9</v>
      </c>
      <c r="J369">
        <v>1826758.09</v>
      </c>
      <c r="K369">
        <v>1528.317119</v>
      </c>
      <c r="L369">
        <f>IFERROR(SUM(Table5[[#This Row],[reg_salben]:[pupil_gf_total]])/Table5[[#This Row],[adm1]],0)+IFERROR(Table5[[#This Row],[disability_salben]]/Table5[[#This Row],[disadm_nospch]], 0)</f>
        <v>21479.546243939225</v>
      </c>
    </row>
    <row r="370" spans="1:12" x14ac:dyDescent="0.25">
      <c r="A370">
        <v>44776</v>
      </c>
      <c r="B370">
        <v>0</v>
      </c>
      <c r="C370">
        <v>1598350.62</v>
      </c>
      <c r="D370">
        <v>9537651.1999999993</v>
      </c>
      <c r="E370">
        <v>345934.19</v>
      </c>
      <c r="F370">
        <v>0</v>
      </c>
      <c r="G370">
        <v>3278544.92</v>
      </c>
      <c r="H370">
        <v>3252368.52</v>
      </c>
      <c r="I370">
        <v>680054.22</v>
      </c>
      <c r="J370">
        <v>1606784.53</v>
      </c>
      <c r="K370">
        <v>1809.146651</v>
      </c>
      <c r="L370">
        <f>IFERROR(SUM(Table5[[#This Row],[reg_salben]:[pupil_gf_total]])/Table5[[#This Row],[adm1]],0)+IFERROR(Table5[[#This Row],[disability_salben]]/Table5[[#This Row],[disadm_nospch]], 0)</f>
        <v>10337.104274914858</v>
      </c>
    </row>
    <row r="371" spans="1:12" x14ac:dyDescent="0.25">
      <c r="A371">
        <v>44784</v>
      </c>
      <c r="B371">
        <v>490.57355799999999</v>
      </c>
      <c r="C371">
        <v>2853657.95</v>
      </c>
      <c r="D371">
        <v>12282512.41</v>
      </c>
      <c r="E371">
        <v>255003.49</v>
      </c>
      <c r="F371">
        <v>134214.47</v>
      </c>
      <c r="G371">
        <v>5307922.96</v>
      </c>
      <c r="H371">
        <v>4721114.5999999996</v>
      </c>
      <c r="I371">
        <v>949157.11</v>
      </c>
      <c r="J371">
        <v>2189701.7799999998</v>
      </c>
      <c r="K371">
        <v>2988.3250499999999</v>
      </c>
      <c r="L371">
        <f>IFERROR(SUM(Table5[[#This Row],[reg_salben]:[pupil_gf_total]])/Table5[[#This Row],[adm1]],0)+IFERROR(Table5[[#This Row],[disability_salben]]/Table5[[#This Row],[disadm_nospch]], 0)</f>
        <v>14463.842292733156</v>
      </c>
    </row>
    <row r="372" spans="1:12" x14ac:dyDescent="0.25">
      <c r="A372">
        <v>44792</v>
      </c>
      <c r="B372">
        <v>0</v>
      </c>
      <c r="C372">
        <v>5116365.5999999996</v>
      </c>
      <c r="D372">
        <v>21028588.640000001</v>
      </c>
      <c r="E372">
        <v>758771.08</v>
      </c>
      <c r="F372">
        <v>111278.42</v>
      </c>
      <c r="G372">
        <v>10478619</v>
      </c>
      <c r="H372">
        <v>9715862.5999999996</v>
      </c>
      <c r="I372">
        <v>922096.52</v>
      </c>
      <c r="J372">
        <v>6043072.8600000003</v>
      </c>
      <c r="K372">
        <v>3125.4910989999998</v>
      </c>
      <c r="L372">
        <f>IFERROR(SUM(Table5[[#This Row],[reg_salben]:[pupil_gf_total]])/Table5[[#This Row],[adm1]],0)+IFERROR(Table5[[#This Row],[disability_salben]]/Table5[[#This Row],[disadm_nospch]], 0)</f>
        <v>15696.185836426215</v>
      </c>
    </row>
    <row r="373" spans="1:12" x14ac:dyDescent="0.25">
      <c r="A373">
        <v>44800</v>
      </c>
      <c r="B373">
        <v>3898.4050339999999</v>
      </c>
      <c r="C373">
        <v>32657258.82</v>
      </c>
      <c r="D373">
        <v>115663662.25</v>
      </c>
      <c r="E373">
        <v>5001198.8099999996</v>
      </c>
      <c r="F373">
        <v>169580.4</v>
      </c>
      <c r="G373">
        <v>32348462.82</v>
      </c>
      <c r="H373">
        <v>44645384.900000103</v>
      </c>
      <c r="I373">
        <v>8127923.3199999901</v>
      </c>
      <c r="J373">
        <v>19734019.789999999</v>
      </c>
      <c r="K373">
        <v>21828.648442999998</v>
      </c>
      <c r="L373">
        <f>IFERROR(SUM(Table5[[#This Row],[reg_salben]:[pupil_gf_total]])/Table5[[#This Row],[adm1]],0)+IFERROR(Table5[[#This Row],[disability_salben]]/Table5[[#This Row],[disadm_nospch]], 0)</f>
        <v>18716.257780518357</v>
      </c>
    </row>
    <row r="374" spans="1:12" x14ac:dyDescent="0.25">
      <c r="A374">
        <v>44818</v>
      </c>
      <c r="B374">
        <v>1173.0400729999999</v>
      </c>
      <c r="C374">
        <v>7533617.29</v>
      </c>
      <c r="D374">
        <v>39891212.850000001</v>
      </c>
      <c r="E374">
        <v>2044773.95</v>
      </c>
      <c r="F374">
        <v>79546.97</v>
      </c>
      <c r="G374">
        <v>17862728.75</v>
      </c>
      <c r="H374">
        <v>11331212.02</v>
      </c>
      <c r="I374">
        <v>1786635.56</v>
      </c>
      <c r="J374">
        <v>8433033.8599999994</v>
      </c>
      <c r="K374">
        <v>7215.1899670000003</v>
      </c>
      <c r="L374">
        <f>IFERROR(SUM(Table5[[#This Row],[reg_salben]:[pupil_gf_total]])/Table5[[#This Row],[adm1]],0)+IFERROR(Table5[[#This Row],[disability_salben]]/Table5[[#This Row],[disadm_nospch]], 0)</f>
        <v>17708.095220023075</v>
      </c>
    </row>
    <row r="375" spans="1:12" x14ac:dyDescent="0.25">
      <c r="A375">
        <v>44826</v>
      </c>
      <c r="B375">
        <v>393.37763799999999</v>
      </c>
      <c r="C375">
        <v>1189026.8999999999</v>
      </c>
      <c r="D375">
        <v>11885342.17</v>
      </c>
      <c r="E375">
        <v>1029198.12</v>
      </c>
      <c r="F375">
        <v>315050.59000000003</v>
      </c>
      <c r="G375">
        <v>3712329.67</v>
      </c>
      <c r="H375">
        <v>5653861.54</v>
      </c>
      <c r="I375">
        <v>765824.91</v>
      </c>
      <c r="J375">
        <v>1014058.04</v>
      </c>
      <c r="K375">
        <v>2845.144722</v>
      </c>
      <c r="L375">
        <f>IFERROR(SUM(Table5[[#This Row],[reg_salben]:[pupil_gf_total]])/Table5[[#This Row],[adm1]],0)+IFERROR(Table5[[#This Row],[disability_salben]]/Table5[[#This Row],[disadm_nospch]], 0)</f>
        <v>11590.069788271345</v>
      </c>
    </row>
    <row r="376" spans="1:12" x14ac:dyDescent="0.25">
      <c r="A376">
        <v>44834</v>
      </c>
      <c r="B376">
        <v>735.73422700000003</v>
      </c>
      <c r="C376">
        <v>5277371.0999999996</v>
      </c>
      <c r="D376">
        <v>27240968.52</v>
      </c>
      <c r="E376">
        <v>1435643.48</v>
      </c>
      <c r="F376">
        <v>81390.52</v>
      </c>
      <c r="G376">
        <v>10134219.65</v>
      </c>
      <c r="H376">
        <v>9183056.7799999993</v>
      </c>
      <c r="I376">
        <v>819994.73</v>
      </c>
      <c r="J376">
        <v>4517427.67</v>
      </c>
      <c r="K376">
        <v>4981.4415939999999</v>
      </c>
      <c r="L376">
        <f>IFERROR(SUM(Table5[[#This Row],[reg_salben]:[pupil_gf_total]])/Table5[[#This Row],[adm1]],0)+IFERROR(Table5[[#This Row],[disability_salben]]/Table5[[#This Row],[disadm_nospch]], 0)</f>
        <v>17895.269518132911</v>
      </c>
    </row>
    <row r="377" spans="1:12" x14ac:dyDescent="0.25">
      <c r="A377">
        <v>44842</v>
      </c>
      <c r="B377">
        <v>578.63740299999995</v>
      </c>
      <c r="C377">
        <v>6233989.5300000003</v>
      </c>
      <c r="D377">
        <v>32912953.739999998</v>
      </c>
      <c r="E377">
        <v>238190.39</v>
      </c>
      <c r="F377">
        <v>49980.87</v>
      </c>
      <c r="G377">
        <v>12544691.1</v>
      </c>
      <c r="H377">
        <v>13285716.52</v>
      </c>
      <c r="I377">
        <v>2365096.83</v>
      </c>
      <c r="J377">
        <v>5942467.7599999998</v>
      </c>
      <c r="K377">
        <v>5504.056165</v>
      </c>
      <c r="L377">
        <f>IFERROR(SUM(Table5[[#This Row],[reg_salben]:[pupil_gf_total]])/Table5[[#This Row],[adm1]],0)+IFERROR(Table5[[#This Row],[disability_salben]]/Table5[[#This Row],[disadm_nospch]], 0)</f>
        <v>23008.017712435332</v>
      </c>
    </row>
    <row r="378" spans="1:12" x14ac:dyDescent="0.25">
      <c r="A378">
        <v>44859</v>
      </c>
      <c r="B378">
        <v>216.54459600000001</v>
      </c>
      <c r="C378">
        <v>1242422.4099999999</v>
      </c>
      <c r="D378">
        <v>8439922.3399999999</v>
      </c>
      <c r="E378">
        <v>299705.27</v>
      </c>
      <c r="F378">
        <v>-3967.65</v>
      </c>
      <c r="G378">
        <v>2442046.36</v>
      </c>
      <c r="H378">
        <v>2594782.5499999998</v>
      </c>
      <c r="I378">
        <v>331714.03000000003</v>
      </c>
      <c r="J378">
        <v>829686.83</v>
      </c>
      <c r="K378">
        <v>1606.9979530000001</v>
      </c>
      <c r="L378">
        <f>IFERROR(SUM(Table5[[#This Row],[reg_salben]:[pupil_gf_total]])/Table5[[#This Row],[adm1]],0)+IFERROR(Table5[[#This Row],[disability_salben]]/Table5[[#This Row],[disadm_nospch]], 0)</f>
        <v>15030.52573462594</v>
      </c>
    </row>
    <row r="379" spans="1:12" x14ac:dyDescent="0.25">
      <c r="A379">
        <v>44867</v>
      </c>
      <c r="B379">
        <v>563.87859300000002</v>
      </c>
      <c r="C379">
        <v>8203447.2199999997</v>
      </c>
      <c r="D379">
        <v>38075061.960000001</v>
      </c>
      <c r="E379">
        <v>1785045.43</v>
      </c>
      <c r="F379">
        <v>115819.08</v>
      </c>
      <c r="G379">
        <v>10773629.449999999</v>
      </c>
      <c r="H379">
        <v>11621526.18</v>
      </c>
      <c r="I379">
        <v>2642217.0299999998</v>
      </c>
      <c r="J379">
        <v>7514008.4500000002</v>
      </c>
      <c r="K379">
        <v>5849.368281</v>
      </c>
      <c r="L379">
        <f>IFERROR(SUM(Table5[[#This Row],[reg_salben]:[pupil_gf_total]])/Table5[[#This Row],[adm1]],0)+IFERROR(Table5[[#This Row],[disability_salben]]/Table5[[#This Row],[disadm_nospch]], 0)</f>
        <v>26947.420144319804</v>
      </c>
    </row>
    <row r="380" spans="1:12" x14ac:dyDescent="0.25">
      <c r="A380">
        <v>44875</v>
      </c>
      <c r="B380">
        <v>1004.552427</v>
      </c>
      <c r="C380">
        <v>8513970.1600000001</v>
      </c>
      <c r="D380">
        <v>39259726.310000002</v>
      </c>
      <c r="E380">
        <v>1993793.06</v>
      </c>
      <c r="F380">
        <v>35092.58</v>
      </c>
      <c r="G380">
        <v>12782160.6</v>
      </c>
      <c r="H380">
        <v>15767271.68</v>
      </c>
      <c r="I380">
        <v>1863489.32</v>
      </c>
      <c r="J380">
        <v>6699336.6100000003</v>
      </c>
      <c r="K380">
        <v>7826.1853780000001</v>
      </c>
      <c r="L380">
        <f>IFERROR(SUM(Table5[[#This Row],[reg_salben]:[pupil_gf_total]])/Table5[[#This Row],[adm1]],0)+IFERROR(Table5[[#This Row],[disability_salben]]/Table5[[#This Row],[disadm_nospch]], 0)</f>
        <v>18493.149562014376</v>
      </c>
    </row>
    <row r="381" spans="1:12" x14ac:dyDescent="0.25">
      <c r="A381">
        <v>44883</v>
      </c>
      <c r="B381">
        <v>349.59227399999997</v>
      </c>
      <c r="C381">
        <v>2429485.23</v>
      </c>
      <c r="D381">
        <v>13301161.41</v>
      </c>
      <c r="E381">
        <v>243437.31</v>
      </c>
      <c r="F381">
        <v>115880.31</v>
      </c>
      <c r="G381">
        <v>4007208.72</v>
      </c>
      <c r="H381">
        <v>6197953.9500000002</v>
      </c>
      <c r="I381">
        <v>539068.17000000004</v>
      </c>
      <c r="J381">
        <v>1787187.98</v>
      </c>
      <c r="K381">
        <v>2392.6931530000002</v>
      </c>
      <c r="L381">
        <f>IFERROR(SUM(Table5[[#This Row],[reg_salben]:[pupil_gf_total]])/Table5[[#This Row],[adm1]],0)+IFERROR(Table5[[#This Row],[disability_salben]]/Table5[[#This Row],[disadm_nospch]], 0)</f>
        <v>17896.100005065739</v>
      </c>
    </row>
    <row r="382" spans="1:12" x14ac:dyDescent="0.25">
      <c r="A382">
        <v>44891</v>
      </c>
      <c r="B382">
        <v>322.88450999999998</v>
      </c>
      <c r="C382">
        <v>2475191.13</v>
      </c>
      <c r="D382">
        <v>9985720.8399999999</v>
      </c>
      <c r="E382">
        <v>715588.92</v>
      </c>
      <c r="F382">
        <v>1852.95</v>
      </c>
      <c r="G382">
        <v>4041296.59</v>
      </c>
      <c r="H382">
        <v>4163226.04</v>
      </c>
      <c r="I382">
        <v>1116004.3400000001</v>
      </c>
      <c r="J382">
        <v>1929633</v>
      </c>
      <c r="K382">
        <v>2397.1764990000001</v>
      </c>
      <c r="L382">
        <f>IFERROR(SUM(Table5[[#This Row],[reg_salben]:[pupil_gf_total]])/Table5[[#This Row],[adm1]],0)+IFERROR(Table5[[#This Row],[disability_salben]]/Table5[[#This Row],[disadm_nospch]], 0)</f>
        <v>16823.863180693588</v>
      </c>
    </row>
    <row r="383" spans="1:12" x14ac:dyDescent="0.25">
      <c r="A383">
        <v>44909</v>
      </c>
      <c r="B383">
        <v>4404.1547639999999</v>
      </c>
      <c r="C383">
        <v>33778445.490000002</v>
      </c>
      <c r="D383">
        <v>110829732.62</v>
      </c>
      <c r="E383">
        <v>4050122.48</v>
      </c>
      <c r="F383">
        <v>331706.7</v>
      </c>
      <c r="G383">
        <v>58228433.140000001</v>
      </c>
      <c r="H383">
        <v>81266894.810000002</v>
      </c>
      <c r="I383">
        <v>5228688.8300000299</v>
      </c>
      <c r="J383">
        <v>25102169.079999998</v>
      </c>
      <c r="K383">
        <v>20901.445170999999</v>
      </c>
      <c r="L383">
        <f>IFERROR(SUM(Table5[[#This Row],[reg_salben]:[pupil_gf_total]])/Table5[[#This Row],[adm1]],0)+IFERROR(Table5[[#This Row],[disability_salben]]/Table5[[#This Row],[disadm_nospch]], 0)</f>
        <v>21306.903997292808</v>
      </c>
    </row>
    <row r="384" spans="1:12" x14ac:dyDescent="0.25">
      <c r="A384">
        <v>44917</v>
      </c>
      <c r="B384">
        <v>144.67443499999999</v>
      </c>
      <c r="C384">
        <v>602481.97</v>
      </c>
      <c r="D384">
        <v>3891894.02</v>
      </c>
      <c r="E384">
        <v>215709.12</v>
      </c>
      <c r="F384">
        <v>6308.8</v>
      </c>
      <c r="G384">
        <v>1689700.05</v>
      </c>
      <c r="H384">
        <v>1228811.5900000001</v>
      </c>
      <c r="I384">
        <v>36579.74</v>
      </c>
      <c r="J384">
        <v>688032.66</v>
      </c>
      <c r="K384">
        <v>826.62748899999997</v>
      </c>
      <c r="L384">
        <f>IFERROR(SUM(Table5[[#This Row],[reg_salben]:[pupil_gf_total]])/Table5[[#This Row],[adm1]],0)+IFERROR(Table5[[#This Row],[disability_salben]]/Table5[[#This Row],[disadm_nospch]], 0)</f>
        <v>13548.354285680354</v>
      </c>
    </row>
    <row r="385" spans="1:12" x14ac:dyDescent="0.25">
      <c r="A385">
        <v>44925</v>
      </c>
      <c r="B385">
        <v>512.92499399999997</v>
      </c>
      <c r="C385">
        <v>3981549.61</v>
      </c>
      <c r="D385">
        <v>23406957.48</v>
      </c>
      <c r="E385">
        <v>211135.2</v>
      </c>
      <c r="F385">
        <v>38301.18</v>
      </c>
      <c r="G385">
        <v>6655214.7400000002</v>
      </c>
      <c r="H385">
        <v>6474199.8799999999</v>
      </c>
      <c r="I385">
        <v>1612810.17</v>
      </c>
      <c r="J385">
        <v>2706538.47</v>
      </c>
      <c r="K385">
        <v>3914.7645940000002</v>
      </c>
      <c r="L385">
        <f>IFERROR(SUM(Table5[[#This Row],[reg_salben]:[pupil_gf_total]])/Table5[[#This Row],[adm1]],0)+IFERROR(Table5[[#This Row],[disability_salben]]/Table5[[#This Row],[disadm_nospch]], 0)</f>
        <v>18262.473155409156</v>
      </c>
    </row>
    <row r="386" spans="1:12" x14ac:dyDescent="0.25">
      <c r="A386">
        <v>44933</v>
      </c>
      <c r="B386">
        <v>1065.1130020000001</v>
      </c>
      <c r="C386">
        <v>7305541.0199999996</v>
      </c>
      <c r="D386">
        <v>46779855.479999997</v>
      </c>
      <c r="E386">
        <v>1367339.43</v>
      </c>
      <c r="F386">
        <v>14362.72</v>
      </c>
      <c r="G386">
        <v>12537370.1</v>
      </c>
      <c r="H386">
        <v>10543506.24</v>
      </c>
      <c r="I386">
        <v>5064960.1500000004</v>
      </c>
      <c r="J386">
        <v>9184998.7100000009</v>
      </c>
      <c r="K386">
        <v>6613.6022389999998</v>
      </c>
      <c r="L386">
        <f>IFERROR(SUM(Table5[[#This Row],[reg_salben]:[pupil_gf_total]])/Table5[[#This Row],[adm1]],0)+IFERROR(Table5[[#This Row],[disability_salben]]/Table5[[#This Row],[disadm_nospch]], 0)</f>
        <v>19785.68668632616</v>
      </c>
    </row>
    <row r="387" spans="1:12" x14ac:dyDescent="0.25">
      <c r="A387">
        <v>44941</v>
      </c>
      <c r="B387">
        <v>307.97941800000001</v>
      </c>
      <c r="C387">
        <v>1483008.14</v>
      </c>
      <c r="D387">
        <v>8894932.4299999997</v>
      </c>
      <c r="E387">
        <v>39954</v>
      </c>
      <c r="F387">
        <v>0</v>
      </c>
      <c r="G387">
        <v>2537020.65</v>
      </c>
      <c r="H387">
        <v>2899248.61</v>
      </c>
      <c r="I387">
        <v>568657.97</v>
      </c>
      <c r="J387">
        <v>2201541.88</v>
      </c>
      <c r="K387">
        <v>1733.2331690000001</v>
      </c>
      <c r="L387">
        <f>IFERROR(SUM(Table5[[#This Row],[reg_salben]:[pupil_gf_total]])/Table5[[#This Row],[adm1]],0)+IFERROR(Table5[[#This Row],[disability_salben]]/Table5[[#This Row],[disadm_nospch]], 0)</f>
        <v>14705.098357902483</v>
      </c>
    </row>
    <row r="388" spans="1:12" x14ac:dyDescent="0.25">
      <c r="A388">
        <v>44958</v>
      </c>
      <c r="B388">
        <v>414.00024300000001</v>
      </c>
      <c r="C388">
        <v>4063367.18</v>
      </c>
      <c r="D388">
        <v>14347985.52</v>
      </c>
      <c r="E388">
        <v>102146.02</v>
      </c>
      <c r="F388">
        <v>485310.17</v>
      </c>
      <c r="G388">
        <v>5717168.2999999998</v>
      </c>
      <c r="H388">
        <v>5251717.54</v>
      </c>
      <c r="I388">
        <v>575818.65</v>
      </c>
      <c r="J388">
        <v>2579716.0299999998</v>
      </c>
      <c r="K388">
        <v>2809.8854999999999</v>
      </c>
      <c r="L388">
        <f>IFERROR(SUM(Table5[[#This Row],[reg_salben]:[pupil_gf_total]])/Table5[[#This Row],[adm1]],0)+IFERROR(Table5[[#This Row],[disability_salben]]/Table5[[#This Row],[disadm_nospch]], 0)</f>
        <v>20156.900200620017</v>
      </c>
    </row>
    <row r="389" spans="1:12" x14ac:dyDescent="0.25">
      <c r="A389">
        <v>44966</v>
      </c>
      <c r="B389">
        <v>319.73274199999997</v>
      </c>
      <c r="C389">
        <v>2229718.9900000002</v>
      </c>
      <c r="D389">
        <v>6662333.3499999996</v>
      </c>
      <c r="E389">
        <v>202649.60000000001</v>
      </c>
      <c r="F389">
        <v>99012</v>
      </c>
      <c r="G389">
        <v>3206009.88</v>
      </c>
      <c r="H389">
        <v>2667524.81</v>
      </c>
      <c r="I389">
        <v>770084.51</v>
      </c>
      <c r="J389">
        <v>2060272.33</v>
      </c>
      <c r="K389">
        <v>2006.5351499999999</v>
      </c>
      <c r="L389">
        <f>IFERROR(SUM(Table5[[#This Row],[reg_salben]:[pupil_gf_total]])/Table5[[#This Row],[adm1]],0)+IFERROR(Table5[[#This Row],[disability_salben]]/Table5[[#This Row],[disadm_nospch]], 0)</f>
        <v>14782.124757884703</v>
      </c>
    </row>
    <row r="390" spans="1:12" x14ac:dyDescent="0.25">
      <c r="A390">
        <v>44974</v>
      </c>
      <c r="B390">
        <v>525.36884299999997</v>
      </c>
      <c r="C390">
        <v>4408618.18</v>
      </c>
      <c r="D390">
        <v>22664855.5</v>
      </c>
      <c r="E390">
        <v>1190545</v>
      </c>
      <c r="F390">
        <v>363769.24</v>
      </c>
      <c r="G390">
        <v>6838726.71</v>
      </c>
      <c r="H390">
        <v>7673281.7699999996</v>
      </c>
      <c r="I390">
        <v>630129.34</v>
      </c>
      <c r="J390">
        <v>5366624.0800000103</v>
      </c>
      <c r="K390">
        <v>4205.4794730000003</v>
      </c>
      <c r="L390">
        <f>IFERROR(SUM(Table5[[#This Row],[reg_salben]:[pupil_gf_total]])/Table5[[#This Row],[adm1]],0)+IFERROR(Table5[[#This Row],[disability_salben]]/Table5[[#This Row],[disadm_nospch]], 0)</f>
        <v>19027.10436550856</v>
      </c>
    </row>
    <row r="391" spans="1:12" x14ac:dyDescent="0.25">
      <c r="A391">
        <v>44982</v>
      </c>
      <c r="B391">
        <v>374.20137099999999</v>
      </c>
      <c r="C391">
        <v>1664210.73</v>
      </c>
      <c r="D391">
        <v>13425634.789999999</v>
      </c>
      <c r="E391">
        <v>591694.96</v>
      </c>
      <c r="F391">
        <v>276514.89</v>
      </c>
      <c r="G391">
        <v>3958980</v>
      </c>
      <c r="H391">
        <v>4639716.55</v>
      </c>
      <c r="I391">
        <v>881829.06</v>
      </c>
      <c r="J391">
        <v>2518898.4300000002</v>
      </c>
      <c r="K391">
        <v>2826.6353469999999</v>
      </c>
      <c r="L391">
        <f>IFERROR(SUM(Table5[[#This Row],[reg_salben]:[pupil_gf_total]])/Table5[[#This Row],[adm1]],0)+IFERROR(Table5[[#This Row],[disability_salben]]/Table5[[#This Row],[disadm_nospch]], 0)</f>
        <v>13749.333722394647</v>
      </c>
    </row>
    <row r="392" spans="1:12" x14ac:dyDescent="0.25">
      <c r="A392">
        <v>44990</v>
      </c>
      <c r="B392">
        <v>757.836502</v>
      </c>
      <c r="C392">
        <v>6295786.04</v>
      </c>
      <c r="D392">
        <v>20126946.800000001</v>
      </c>
      <c r="E392">
        <v>399213.73</v>
      </c>
      <c r="F392">
        <v>1303753.68</v>
      </c>
      <c r="G392">
        <v>10856642.300000001</v>
      </c>
      <c r="H392">
        <v>13217145.09</v>
      </c>
      <c r="I392">
        <v>942058.58</v>
      </c>
      <c r="J392">
        <v>4631881.9800000004</v>
      </c>
      <c r="K392">
        <v>4566.0394740000002</v>
      </c>
      <c r="L392">
        <f>IFERROR(SUM(Table5[[#This Row],[reg_salben]:[pupil_gf_total]])/Table5[[#This Row],[adm1]],0)+IFERROR(Table5[[#This Row],[disability_salben]]/Table5[[#This Row],[disadm_nospch]], 0)</f>
        <v>19581.603025009077</v>
      </c>
    </row>
    <row r="393" spans="1:12" x14ac:dyDescent="0.25">
      <c r="A393">
        <v>45005</v>
      </c>
      <c r="B393">
        <v>384.982845</v>
      </c>
      <c r="C393">
        <v>1940228.55</v>
      </c>
      <c r="D393">
        <v>11500047.25</v>
      </c>
      <c r="E393">
        <v>966084.17</v>
      </c>
      <c r="F393">
        <v>2090</v>
      </c>
      <c r="G393">
        <v>7605929.4500000002</v>
      </c>
      <c r="H393">
        <v>6933692.2999999998</v>
      </c>
      <c r="I393">
        <v>294330.15000000002</v>
      </c>
      <c r="J393">
        <v>1791687.12</v>
      </c>
      <c r="K393">
        <v>1856.021225</v>
      </c>
      <c r="L393">
        <f>IFERROR(SUM(Table5[[#This Row],[reg_salben]:[pupil_gf_total]])/Table5[[#This Row],[adm1]],0)+IFERROR(Table5[[#This Row],[disability_salben]]/Table5[[#This Row],[disadm_nospch]], 0)</f>
        <v>20715.171335832314</v>
      </c>
    </row>
    <row r="394" spans="1:12" x14ac:dyDescent="0.25">
      <c r="A394">
        <v>45013</v>
      </c>
      <c r="B394">
        <v>343.38371599999999</v>
      </c>
      <c r="C394">
        <v>1997044.69</v>
      </c>
      <c r="D394">
        <v>8910631.1199999992</v>
      </c>
      <c r="E394">
        <v>742698.32</v>
      </c>
      <c r="F394">
        <v>8380</v>
      </c>
      <c r="G394">
        <v>3433224.29</v>
      </c>
      <c r="H394">
        <v>2604986.5699999998</v>
      </c>
      <c r="I394">
        <v>605321.75</v>
      </c>
      <c r="J394">
        <v>1710700.31</v>
      </c>
      <c r="K394">
        <v>1853.36718</v>
      </c>
      <c r="L394">
        <f>IFERROR(SUM(Table5[[#This Row],[reg_salben]:[pupil_gf_total]])/Table5[[#This Row],[adm1]],0)+IFERROR(Table5[[#This Row],[disability_salben]]/Table5[[#This Row],[disadm_nospch]], 0)</f>
        <v>15536.436263182291</v>
      </c>
    </row>
    <row r="395" spans="1:12" x14ac:dyDescent="0.25">
      <c r="A395">
        <v>45021</v>
      </c>
      <c r="B395">
        <v>194.25531000000001</v>
      </c>
      <c r="C395">
        <v>1252108.6499999999</v>
      </c>
      <c r="D395">
        <v>6918495.8499999996</v>
      </c>
      <c r="E395">
        <v>107154.42</v>
      </c>
      <c r="F395">
        <v>11880</v>
      </c>
      <c r="G395">
        <v>2498538.39</v>
      </c>
      <c r="H395">
        <v>3239659.13</v>
      </c>
      <c r="I395">
        <v>518107.64</v>
      </c>
      <c r="J395">
        <v>726798.22</v>
      </c>
      <c r="K395">
        <v>1213.190904</v>
      </c>
      <c r="L395">
        <f>IFERROR(SUM(Table5[[#This Row],[reg_salben]:[pupil_gf_total]])/Table5[[#This Row],[adm1]],0)+IFERROR(Table5[[#This Row],[disability_salben]]/Table5[[#This Row],[disadm_nospch]], 0)</f>
        <v>18002.50949008383</v>
      </c>
    </row>
    <row r="396" spans="1:12" x14ac:dyDescent="0.25">
      <c r="A396">
        <v>45039</v>
      </c>
      <c r="B396">
        <v>89.578620000000001</v>
      </c>
      <c r="C396">
        <v>1184310.42</v>
      </c>
      <c r="D396">
        <v>3524284.46</v>
      </c>
      <c r="E396">
        <v>212757.74</v>
      </c>
      <c r="F396">
        <v>-2223.13</v>
      </c>
      <c r="G396">
        <v>1998754.19</v>
      </c>
      <c r="H396">
        <v>1716225.71</v>
      </c>
      <c r="I396">
        <v>251422.67</v>
      </c>
      <c r="J396">
        <v>440053.84</v>
      </c>
      <c r="K396">
        <v>643.46770500000002</v>
      </c>
      <c r="L396">
        <f>IFERROR(SUM(Table5[[#This Row],[reg_salben]:[pupil_gf_total]])/Table5[[#This Row],[adm1]],0)+IFERROR(Table5[[#This Row],[disability_salben]]/Table5[[#This Row],[disadm_nospch]], 0)</f>
        <v>25873.094659955921</v>
      </c>
    </row>
    <row r="397" spans="1:12" x14ac:dyDescent="0.25">
      <c r="A397">
        <v>45047</v>
      </c>
      <c r="B397">
        <v>2041.2383110000001</v>
      </c>
      <c r="C397">
        <v>17298866.550000001</v>
      </c>
      <c r="D397">
        <v>78447483.569999993</v>
      </c>
      <c r="E397">
        <v>3208213.93</v>
      </c>
      <c r="F397">
        <v>3058800.3</v>
      </c>
      <c r="G397">
        <v>27213671.960000001</v>
      </c>
      <c r="H397">
        <v>28369181.879999999</v>
      </c>
      <c r="I397">
        <v>6497889.1799999997</v>
      </c>
      <c r="J397">
        <v>16657432.73</v>
      </c>
      <c r="K397">
        <v>14161.076977000001</v>
      </c>
      <c r="L397">
        <f>IFERROR(SUM(Table5[[#This Row],[reg_salben]:[pupil_gf_total]])/Table5[[#This Row],[adm1]],0)+IFERROR(Table5[[#This Row],[disability_salben]]/Table5[[#This Row],[disadm_nospch]], 0)</f>
        <v>20017.082295585566</v>
      </c>
    </row>
    <row r="398" spans="1:12" x14ac:dyDescent="0.25">
      <c r="A398">
        <v>45054</v>
      </c>
      <c r="B398">
        <v>624.63741200000004</v>
      </c>
      <c r="C398">
        <v>3631138.54</v>
      </c>
      <c r="D398">
        <v>16398543.34</v>
      </c>
      <c r="E398">
        <v>551683.68000000005</v>
      </c>
      <c r="F398">
        <v>156188.92000000001</v>
      </c>
      <c r="G398">
        <v>5669268.4000000004</v>
      </c>
      <c r="H398">
        <v>6515616.2199999997</v>
      </c>
      <c r="I398">
        <v>1507016.47</v>
      </c>
      <c r="J398">
        <v>3787082.17</v>
      </c>
      <c r="K398">
        <v>3245.5463719999998</v>
      </c>
      <c r="L398">
        <f>IFERROR(SUM(Table5[[#This Row],[reg_salben]:[pupil_gf_total]])/Table5[[#This Row],[adm1]],0)+IFERROR(Table5[[#This Row],[disability_salben]]/Table5[[#This Row],[disadm_nospch]], 0)</f>
        <v>16469.458207726631</v>
      </c>
    </row>
    <row r="399" spans="1:12" x14ac:dyDescent="0.25">
      <c r="A399">
        <v>45062</v>
      </c>
      <c r="B399">
        <v>364.30417199999999</v>
      </c>
      <c r="C399">
        <v>5152532.6100000003</v>
      </c>
      <c r="D399">
        <v>21558643.140000001</v>
      </c>
      <c r="E399">
        <v>496553.99</v>
      </c>
      <c r="F399">
        <v>24698.99</v>
      </c>
      <c r="G399">
        <v>6180281.8399999999</v>
      </c>
      <c r="H399">
        <v>9108299.7799999993</v>
      </c>
      <c r="I399">
        <v>1485501.86</v>
      </c>
      <c r="J399">
        <v>3957286.71</v>
      </c>
      <c r="K399">
        <v>3263.6580100000001</v>
      </c>
      <c r="L399">
        <f>IFERROR(SUM(Table5[[#This Row],[reg_salben]:[pupil_gf_total]])/Table5[[#This Row],[adm1]],0)+IFERROR(Table5[[#This Row],[disability_salben]]/Table5[[#This Row],[disadm_nospch]], 0)</f>
        <v>27261.061736356532</v>
      </c>
    </row>
    <row r="400" spans="1:12" x14ac:dyDescent="0.25">
      <c r="A400">
        <v>45070</v>
      </c>
      <c r="B400">
        <v>547.82685700000002</v>
      </c>
      <c r="C400">
        <v>4004373.48</v>
      </c>
      <c r="D400">
        <v>12926269.98</v>
      </c>
      <c r="E400">
        <v>732575.6</v>
      </c>
      <c r="F400">
        <v>4776.26</v>
      </c>
      <c r="G400">
        <v>6148056.9199999999</v>
      </c>
      <c r="H400">
        <v>6229573.1699999999</v>
      </c>
      <c r="I400">
        <v>1463247.15</v>
      </c>
      <c r="J400">
        <v>2336214.17</v>
      </c>
      <c r="K400">
        <v>3343.7577609999998</v>
      </c>
      <c r="L400">
        <f>IFERROR(SUM(Table5[[#This Row],[reg_salben]:[pupil_gf_total]])/Table5[[#This Row],[adm1]],0)+IFERROR(Table5[[#This Row],[disability_salben]]/Table5[[#This Row],[disadm_nospch]], 0)</f>
        <v>16233.865107737529</v>
      </c>
    </row>
    <row r="401" spans="1:12" x14ac:dyDescent="0.25">
      <c r="A401">
        <v>45088</v>
      </c>
      <c r="B401">
        <v>0</v>
      </c>
      <c r="C401">
        <v>1455774.46</v>
      </c>
      <c r="D401">
        <v>7798271.21</v>
      </c>
      <c r="E401">
        <v>123922.04</v>
      </c>
      <c r="F401">
        <v>16350.13</v>
      </c>
      <c r="G401">
        <v>3388618.75</v>
      </c>
      <c r="H401">
        <v>3631176.22</v>
      </c>
      <c r="I401">
        <v>308619.74</v>
      </c>
      <c r="J401">
        <v>1426866.53</v>
      </c>
      <c r="K401">
        <v>1265.5144829999999</v>
      </c>
      <c r="L401">
        <f>IFERROR(SUM(Table5[[#This Row],[reg_salben]:[pupil_gf_total]])/Table5[[#This Row],[adm1]],0)+IFERROR(Table5[[#This Row],[disability_salben]]/Table5[[#This Row],[disadm_nospch]], 0)</f>
        <v>13191.334310474263</v>
      </c>
    </row>
    <row r="402" spans="1:12" x14ac:dyDescent="0.25">
      <c r="A402">
        <v>45096</v>
      </c>
      <c r="B402">
        <v>0</v>
      </c>
      <c r="C402">
        <v>1516150.68</v>
      </c>
      <c r="D402">
        <v>5762691.0300000003</v>
      </c>
      <c r="E402">
        <v>83696.91</v>
      </c>
      <c r="F402">
        <v>23418.52</v>
      </c>
      <c r="G402">
        <v>2182480.42</v>
      </c>
      <c r="H402">
        <v>3368535.04</v>
      </c>
      <c r="I402">
        <v>698832.66</v>
      </c>
      <c r="J402">
        <v>709768.53</v>
      </c>
      <c r="K402">
        <v>1196.9899740000001</v>
      </c>
      <c r="L402">
        <f>IFERROR(SUM(Table5[[#This Row],[reg_salben]:[pupil_gf_total]])/Table5[[#This Row],[adm1]],0)+IFERROR(Table5[[#This Row],[disability_salben]]/Table5[[#This Row],[disadm_nospch]], 0)</f>
        <v>10718.070651108059</v>
      </c>
    </row>
    <row r="403" spans="1:12" x14ac:dyDescent="0.25">
      <c r="A403">
        <v>45104</v>
      </c>
      <c r="B403">
        <v>1116.2375119999999</v>
      </c>
      <c r="C403">
        <v>6368908.4400000004</v>
      </c>
      <c r="D403">
        <v>38635063.270000003</v>
      </c>
      <c r="E403">
        <v>761610.74</v>
      </c>
      <c r="F403">
        <v>0</v>
      </c>
      <c r="G403">
        <v>14352422.119999999</v>
      </c>
      <c r="H403">
        <v>19102470.280000001</v>
      </c>
      <c r="I403">
        <v>1634334.54</v>
      </c>
      <c r="J403">
        <v>8476223.6999999993</v>
      </c>
      <c r="K403">
        <v>6703.954847</v>
      </c>
      <c r="L403">
        <f>IFERROR(SUM(Table5[[#This Row],[reg_salben]:[pupil_gf_total]])/Table5[[#This Row],[adm1]],0)+IFERROR(Table5[[#This Row],[disability_salben]]/Table5[[#This Row],[disadm_nospch]], 0)</f>
        <v>18080.794836358116</v>
      </c>
    </row>
    <row r="404" spans="1:12" x14ac:dyDescent="0.25">
      <c r="A404">
        <v>45112</v>
      </c>
      <c r="B404">
        <v>250.056162</v>
      </c>
      <c r="C404">
        <v>1984975.65</v>
      </c>
      <c r="D404">
        <v>10197270.1</v>
      </c>
      <c r="E404">
        <v>303944.89</v>
      </c>
      <c r="F404">
        <v>47483.86</v>
      </c>
      <c r="G404">
        <v>3159863.53</v>
      </c>
      <c r="H404">
        <v>5549595.2999999998</v>
      </c>
      <c r="I404">
        <v>1053378.72</v>
      </c>
      <c r="J404">
        <v>2009245.13</v>
      </c>
      <c r="K404">
        <v>2080.8149659999999</v>
      </c>
      <c r="L404">
        <f>IFERROR(SUM(Table5[[#This Row],[reg_salben]:[pupil_gf_total]])/Table5[[#This Row],[adm1]],0)+IFERROR(Table5[[#This Row],[disability_salben]]/Table5[[#This Row],[disadm_nospch]], 0)</f>
        <v>18665.061354369609</v>
      </c>
    </row>
    <row r="405" spans="1:12" x14ac:dyDescent="0.25">
      <c r="A405">
        <v>45120</v>
      </c>
      <c r="B405">
        <v>444.437231</v>
      </c>
      <c r="C405">
        <v>4203915.88</v>
      </c>
      <c r="D405">
        <v>20660671.02</v>
      </c>
      <c r="E405">
        <v>1387579.66</v>
      </c>
      <c r="F405">
        <v>260780.01</v>
      </c>
      <c r="G405">
        <v>6320634.2800000003</v>
      </c>
      <c r="H405">
        <v>8145866.0300000003</v>
      </c>
      <c r="I405">
        <v>1191035.8</v>
      </c>
      <c r="J405">
        <v>3057413.21</v>
      </c>
      <c r="K405">
        <v>3194.5136269999998</v>
      </c>
      <c r="L405">
        <f>IFERROR(SUM(Table5[[#This Row],[reg_salben]:[pupil_gf_total]])/Table5[[#This Row],[adm1]],0)+IFERROR(Table5[[#This Row],[disability_salben]]/Table5[[#This Row],[disadm_nospch]], 0)</f>
        <v>22300.975524452799</v>
      </c>
    </row>
    <row r="406" spans="1:12" x14ac:dyDescent="0.25">
      <c r="A406">
        <v>45138</v>
      </c>
      <c r="B406">
        <v>1576.031297</v>
      </c>
      <c r="C406">
        <v>12126489.130000001</v>
      </c>
      <c r="D406">
        <v>64524942.5</v>
      </c>
      <c r="E406">
        <v>3028839.82</v>
      </c>
      <c r="F406">
        <v>476889.18</v>
      </c>
      <c r="G406">
        <v>20305547.640000001</v>
      </c>
      <c r="H406">
        <v>21726865.920000002</v>
      </c>
      <c r="I406">
        <v>7385466.0599999996</v>
      </c>
      <c r="J406">
        <v>10939509.859999999</v>
      </c>
      <c r="K406">
        <v>10563.50669</v>
      </c>
      <c r="L406">
        <f>IFERROR(SUM(Table5[[#This Row],[reg_salben]:[pupil_gf_total]])/Table5[[#This Row],[adm1]],0)+IFERROR(Table5[[#This Row],[disability_salben]]/Table5[[#This Row],[disadm_nospch]], 0)</f>
        <v>19848.244331524314</v>
      </c>
    </row>
    <row r="407" spans="1:12" x14ac:dyDescent="0.25">
      <c r="A407">
        <v>45146</v>
      </c>
      <c r="B407">
        <v>129.05996999999999</v>
      </c>
      <c r="C407">
        <v>1958704.05</v>
      </c>
      <c r="D407">
        <v>14093056.210000001</v>
      </c>
      <c r="E407">
        <v>524243.66</v>
      </c>
      <c r="F407">
        <v>130923.98</v>
      </c>
      <c r="G407">
        <v>4242816.7300000004</v>
      </c>
      <c r="H407">
        <v>2647858.44</v>
      </c>
      <c r="I407">
        <v>1309137.5900000001</v>
      </c>
      <c r="J407">
        <v>1934901.93</v>
      </c>
      <c r="K407">
        <v>1884.392936</v>
      </c>
      <c r="L407">
        <f>IFERROR(SUM(Table5[[#This Row],[reg_salben]:[pupil_gf_total]])/Table5[[#This Row],[adm1]],0)+IFERROR(Table5[[#This Row],[disability_salben]]/Table5[[#This Row],[disadm_nospch]], 0)</f>
        <v>28381.447413590296</v>
      </c>
    </row>
    <row r="408" spans="1:12" x14ac:dyDescent="0.25">
      <c r="A408">
        <v>45153</v>
      </c>
      <c r="B408">
        <v>519.52035699999999</v>
      </c>
      <c r="C408">
        <v>3796771.96</v>
      </c>
      <c r="D408">
        <v>18663562.370000001</v>
      </c>
      <c r="E408">
        <v>456732.57</v>
      </c>
      <c r="F408">
        <v>0</v>
      </c>
      <c r="G408">
        <v>6799107.6299999999</v>
      </c>
      <c r="H408">
        <v>6617828.5999999996</v>
      </c>
      <c r="I408">
        <v>907738.78</v>
      </c>
      <c r="J408">
        <v>4283859.88</v>
      </c>
      <c r="K408">
        <v>3656.9046499999999</v>
      </c>
      <c r="L408">
        <f>IFERROR(SUM(Table5[[#This Row],[reg_salben]:[pupil_gf_total]])/Table5[[#This Row],[adm1]],0)+IFERROR(Table5[[#This Row],[disability_salben]]/Table5[[#This Row],[disadm_nospch]], 0)</f>
        <v>17625.374487177854</v>
      </c>
    </row>
    <row r="409" spans="1:12" x14ac:dyDescent="0.25">
      <c r="A409">
        <v>45161</v>
      </c>
      <c r="B409">
        <v>808.44331199999999</v>
      </c>
      <c r="C409">
        <v>3828090.52</v>
      </c>
      <c r="D409">
        <v>30902094.600000001</v>
      </c>
      <c r="E409">
        <v>634211.52</v>
      </c>
      <c r="F409">
        <v>22142.37</v>
      </c>
      <c r="G409">
        <v>14032860.57</v>
      </c>
      <c r="H409">
        <v>19146896.899999999</v>
      </c>
      <c r="I409">
        <v>2712248.45</v>
      </c>
      <c r="J409">
        <v>4655127.1900000004</v>
      </c>
      <c r="K409">
        <v>4569.2286530000001</v>
      </c>
      <c r="L409">
        <f>IFERROR(SUM(Table5[[#This Row],[reg_salben]:[pupil_gf_total]])/Table5[[#This Row],[adm1]],0)+IFERROR(Table5[[#This Row],[disability_salben]]/Table5[[#This Row],[disadm_nospch]], 0)</f>
        <v>20515.827992841401</v>
      </c>
    </row>
    <row r="410" spans="1:12" x14ac:dyDescent="0.25">
      <c r="A410">
        <v>45179</v>
      </c>
      <c r="B410">
        <v>724.77921600000002</v>
      </c>
      <c r="C410">
        <v>5114564.13</v>
      </c>
      <c r="D410">
        <v>12791351.57</v>
      </c>
      <c r="E410">
        <v>109782.3</v>
      </c>
      <c r="F410">
        <v>38593</v>
      </c>
      <c r="G410">
        <v>5034838.08</v>
      </c>
      <c r="H410">
        <v>11041921.35</v>
      </c>
      <c r="I410">
        <v>787622.32</v>
      </c>
      <c r="J410">
        <v>2819948.98</v>
      </c>
      <c r="K410">
        <v>2943.5964709999998</v>
      </c>
      <c r="L410">
        <f>IFERROR(SUM(Table5[[#This Row],[reg_salben]:[pupil_gf_total]])/Table5[[#This Row],[adm1]],0)+IFERROR(Table5[[#This Row],[disability_salben]]/Table5[[#This Row],[disadm_nospch]], 0)</f>
        <v>18139.78063467862</v>
      </c>
    </row>
    <row r="411" spans="1:12" x14ac:dyDescent="0.25">
      <c r="A411">
        <v>45187</v>
      </c>
      <c r="B411">
        <v>62.086334999999998</v>
      </c>
      <c r="C411">
        <v>454393.18</v>
      </c>
      <c r="D411">
        <v>5299292.4400000004</v>
      </c>
      <c r="E411">
        <v>237468.48</v>
      </c>
      <c r="F411">
        <v>18037.95</v>
      </c>
      <c r="G411">
        <v>1529206.26</v>
      </c>
      <c r="H411">
        <v>1433759.45</v>
      </c>
      <c r="I411">
        <v>255113.71</v>
      </c>
      <c r="J411">
        <v>690544.9</v>
      </c>
      <c r="K411">
        <v>841.76533700000005</v>
      </c>
      <c r="L411">
        <f>IFERROR(SUM(Table5[[#This Row],[reg_salben]:[pupil_gf_total]])/Table5[[#This Row],[adm1]],0)+IFERROR(Table5[[#This Row],[disability_salben]]/Table5[[#This Row],[disadm_nospch]], 0)</f>
        <v>18561.084077647545</v>
      </c>
    </row>
    <row r="412" spans="1:12" x14ac:dyDescent="0.25">
      <c r="A412">
        <v>45195</v>
      </c>
      <c r="B412">
        <v>419.52653700000002</v>
      </c>
      <c r="C412">
        <v>2188894.62</v>
      </c>
      <c r="D412">
        <v>17687119.52</v>
      </c>
      <c r="E412">
        <v>1043411.79</v>
      </c>
      <c r="F412">
        <v>264023.57</v>
      </c>
      <c r="G412">
        <v>4457580.3499999996</v>
      </c>
      <c r="H412">
        <v>6389151.0599999996</v>
      </c>
      <c r="I412">
        <v>1375827.54</v>
      </c>
      <c r="J412">
        <v>2935903.6</v>
      </c>
      <c r="K412">
        <v>3578.0464280000001</v>
      </c>
      <c r="L412">
        <f>IFERROR(SUM(Table5[[#This Row],[reg_salben]:[pupil_gf_total]])/Table5[[#This Row],[adm1]],0)+IFERROR(Table5[[#This Row],[disability_salben]]/Table5[[#This Row],[disadm_nospch]], 0)</f>
        <v>14762.693252398078</v>
      </c>
    </row>
    <row r="413" spans="1:12" x14ac:dyDescent="0.25">
      <c r="A413">
        <v>45203</v>
      </c>
      <c r="B413">
        <v>85.010132999999996</v>
      </c>
      <c r="C413">
        <v>506515.97</v>
      </c>
      <c r="D413">
        <v>3891081.61</v>
      </c>
      <c r="E413">
        <v>305329.91999999998</v>
      </c>
      <c r="F413">
        <v>3227.3</v>
      </c>
      <c r="G413">
        <v>1349388.42</v>
      </c>
      <c r="H413">
        <v>2659166.38</v>
      </c>
      <c r="I413">
        <v>478080.38</v>
      </c>
      <c r="J413">
        <v>1027095.85</v>
      </c>
      <c r="K413">
        <v>1286.1479750000001</v>
      </c>
      <c r="L413">
        <f>IFERROR(SUM(Table5[[#This Row],[reg_salben]:[pupil_gf_total]])/Table5[[#This Row],[adm1]],0)+IFERROR(Table5[[#This Row],[disability_salben]]/Table5[[#This Row],[disadm_nospch]], 0)</f>
        <v>13510.596842376126</v>
      </c>
    </row>
    <row r="414" spans="1:12" x14ac:dyDescent="0.25">
      <c r="A414">
        <v>45211</v>
      </c>
      <c r="B414">
        <v>93.277565999999993</v>
      </c>
      <c r="C414">
        <v>502331.94</v>
      </c>
      <c r="D414">
        <v>5532419.9699999997</v>
      </c>
      <c r="E414">
        <v>282955.82</v>
      </c>
      <c r="F414">
        <v>5120</v>
      </c>
      <c r="G414">
        <v>1493445.04</v>
      </c>
      <c r="H414">
        <v>1589892.1</v>
      </c>
      <c r="I414">
        <v>192143.73</v>
      </c>
      <c r="J414">
        <v>582061.36</v>
      </c>
      <c r="K414">
        <v>1134.243129</v>
      </c>
      <c r="L414">
        <f>IFERROR(SUM(Table5[[#This Row],[reg_salben]:[pupil_gf_total]])/Table5[[#This Row],[adm1]],0)+IFERROR(Table5[[#This Row],[disability_salben]]/Table5[[#This Row],[disadm_nospch]], 0)</f>
        <v>13917.941388830257</v>
      </c>
    </row>
    <row r="415" spans="1:12" x14ac:dyDescent="0.25">
      <c r="A415">
        <v>45229</v>
      </c>
      <c r="B415">
        <v>94.377803</v>
      </c>
      <c r="C415">
        <v>710733.93</v>
      </c>
      <c r="D415">
        <v>2672265.84</v>
      </c>
      <c r="E415">
        <v>19352.45</v>
      </c>
      <c r="F415">
        <v>169.85</v>
      </c>
      <c r="G415">
        <v>1488647.22</v>
      </c>
      <c r="H415">
        <v>813770.49</v>
      </c>
      <c r="I415">
        <v>256041.38</v>
      </c>
      <c r="J415">
        <v>330624</v>
      </c>
      <c r="K415">
        <v>492.01074999999997</v>
      </c>
      <c r="L415">
        <f>IFERROR(SUM(Table5[[#This Row],[reg_salben]:[pupil_gf_total]])/Table5[[#This Row],[adm1]],0)+IFERROR(Table5[[#This Row],[disability_salben]]/Table5[[#This Row],[disadm_nospch]], 0)</f>
        <v>18873.718249620651</v>
      </c>
    </row>
    <row r="416" spans="1:12" x14ac:dyDescent="0.25">
      <c r="A416">
        <v>45237</v>
      </c>
      <c r="B416">
        <v>105.78614</v>
      </c>
      <c r="C416">
        <v>827340.81</v>
      </c>
      <c r="D416">
        <v>3053704.5</v>
      </c>
      <c r="E416">
        <v>173046.55</v>
      </c>
      <c r="F416">
        <v>0</v>
      </c>
      <c r="G416">
        <v>1550956.98</v>
      </c>
      <c r="H416">
        <v>1290267.8999999999</v>
      </c>
      <c r="I416">
        <v>381164.7</v>
      </c>
      <c r="J416">
        <v>831891.09</v>
      </c>
      <c r="K416">
        <v>743.27469499999995</v>
      </c>
      <c r="L416">
        <f>IFERROR(SUM(Table5[[#This Row],[reg_salben]:[pupil_gf_total]])/Table5[[#This Row],[adm1]],0)+IFERROR(Table5[[#This Row],[disability_salben]]/Table5[[#This Row],[disadm_nospch]], 0)</f>
        <v>17616.763669208882</v>
      </c>
    </row>
    <row r="417" spans="1:12" x14ac:dyDescent="0.25">
      <c r="A417">
        <v>45245</v>
      </c>
      <c r="B417">
        <v>185.61013500000001</v>
      </c>
      <c r="C417">
        <v>1294470.73</v>
      </c>
      <c r="D417">
        <v>6930624.5899999999</v>
      </c>
      <c r="E417">
        <v>371290.19</v>
      </c>
      <c r="F417">
        <v>5711.75</v>
      </c>
      <c r="G417">
        <v>3669439.68</v>
      </c>
      <c r="H417">
        <v>3324795.18</v>
      </c>
      <c r="I417">
        <v>735499.97</v>
      </c>
      <c r="J417">
        <v>1102912.97</v>
      </c>
      <c r="K417">
        <v>1335.3086679999999</v>
      </c>
      <c r="L417">
        <f>IFERROR(SUM(Table5[[#This Row],[reg_salben]:[pupil_gf_total]])/Table5[[#This Row],[adm1]],0)+IFERROR(Table5[[#This Row],[disability_salben]]/Table5[[#This Row],[disadm_nospch]], 0)</f>
        <v>19061.436587686112</v>
      </c>
    </row>
    <row r="418" spans="1:12" x14ac:dyDescent="0.25">
      <c r="A418">
        <v>45252</v>
      </c>
      <c r="B418">
        <v>114.967979</v>
      </c>
      <c r="C418">
        <v>882007.8</v>
      </c>
      <c r="D418">
        <v>3866425.26</v>
      </c>
      <c r="E418">
        <v>152498.23999999999</v>
      </c>
      <c r="F418">
        <v>0</v>
      </c>
      <c r="G418">
        <v>1968653.28</v>
      </c>
      <c r="H418">
        <v>1863525.04</v>
      </c>
      <c r="I418">
        <v>463300.57</v>
      </c>
      <c r="J418">
        <v>1007898.4</v>
      </c>
      <c r="K418">
        <v>756.14979100000005</v>
      </c>
      <c r="L418">
        <f>IFERROR(SUM(Table5[[#This Row],[reg_salben]:[pupil_gf_total]])/Table5[[#This Row],[adm1]],0)+IFERROR(Table5[[#This Row],[disability_salben]]/Table5[[#This Row],[disadm_nospch]], 0)</f>
        <v>20000.412147636078</v>
      </c>
    </row>
    <row r="419" spans="1:12" x14ac:dyDescent="0.25">
      <c r="A419">
        <v>45260</v>
      </c>
      <c r="B419">
        <v>102.216438</v>
      </c>
      <c r="C419">
        <v>639560.31000000006</v>
      </c>
      <c r="D419">
        <v>4845811.7</v>
      </c>
      <c r="E419">
        <v>185202.46</v>
      </c>
      <c r="F419">
        <v>2296.5</v>
      </c>
      <c r="G419">
        <v>1331434.1299999999</v>
      </c>
      <c r="H419">
        <v>1415808.04</v>
      </c>
      <c r="I419">
        <v>423970.91</v>
      </c>
      <c r="J419">
        <v>500698.06</v>
      </c>
      <c r="K419">
        <v>833.339654</v>
      </c>
      <c r="L419">
        <f>IFERROR(SUM(Table5[[#This Row],[reg_salben]:[pupil_gf_total]])/Table5[[#This Row],[adm1]],0)+IFERROR(Table5[[#This Row],[disability_salben]]/Table5[[#This Row],[disadm_nospch]], 0)</f>
        <v>16703.109224349344</v>
      </c>
    </row>
    <row r="420" spans="1:12" x14ac:dyDescent="0.25">
      <c r="A420">
        <v>45278</v>
      </c>
      <c r="B420">
        <v>218.35910000000001</v>
      </c>
      <c r="C420">
        <v>2103744.84</v>
      </c>
      <c r="D420">
        <v>9456741.3100000005</v>
      </c>
      <c r="E420">
        <v>343606.51</v>
      </c>
      <c r="F420">
        <v>10097.950000000001</v>
      </c>
      <c r="G420">
        <v>3029905.22</v>
      </c>
      <c r="H420">
        <v>4066493.25</v>
      </c>
      <c r="I420">
        <v>250262.84</v>
      </c>
      <c r="J420">
        <v>2292731</v>
      </c>
      <c r="K420">
        <v>1750.222757</v>
      </c>
      <c r="L420">
        <f>IFERROR(SUM(Table5[[#This Row],[reg_salben]:[pupil_gf_total]])/Table5[[#This Row],[adm1]],0)+IFERROR(Table5[[#This Row],[disability_salben]]/Table5[[#This Row],[disadm_nospch]], 0)</f>
        <v>20747.114197086856</v>
      </c>
    </row>
    <row r="421" spans="1:12" x14ac:dyDescent="0.25">
      <c r="A421">
        <v>45286</v>
      </c>
      <c r="B421">
        <v>0</v>
      </c>
      <c r="C421">
        <v>2188434.1800000002</v>
      </c>
      <c r="D421">
        <v>14132574.609999999</v>
      </c>
      <c r="E421">
        <v>457933.46</v>
      </c>
      <c r="F421">
        <v>491679.05</v>
      </c>
      <c r="G421">
        <v>5033931.24</v>
      </c>
      <c r="H421">
        <v>4732927.78</v>
      </c>
      <c r="I421">
        <v>340959.71</v>
      </c>
      <c r="J421">
        <v>2286786.7200000002</v>
      </c>
      <c r="K421">
        <v>1615.9859269999999</v>
      </c>
      <c r="L421">
        <f>IFERROR(SUM(Table5[[#This Row],[reg_salben]:[pupil_gf_total]])/Table5[[#This Row],[adm1]],0)+IFERROR(Table5[[#This Row],[disability_salben]]/Table5[[#This Row],[disadm_nospch]], 0)</f>
        <v>17003.113771547098</v>
      </c>
    </row>
    <row r="422" spans="1:12" x14ac:dyDescent="0.25">
      <c r="A422">
        <v>45294</v>
      </c>
      <c r="B422">
        <v>158.23697000000001</v>
      </c>
      <c r="C422">
        <v>1194585.27</v>
      </c>
      <c r="D422">
        <v>6336547.2199999997</v>
      </c>
      <c r="E422">
        <v>196239.07</v>
      </c>
      <c r="F422">
        <v>19318.29</v>
      </c>
      <c r="G422">
        <v>2155668.2799999998</v>
      </c>
      <c r="H422">
        <v>2418672.5</v>
      </c>
      <c r="I422">
        <v>202847.39</v>
      </c>
      <c r="J422">
        <v>685024.57</v>
      </c>
      <c r="K422">
        <v>1111.1996429999999</v>
      </c>
      <c r="L422">
        <f>IFERROR(SUM(Table5[[#This Row],[reg_salben]:[pupil_gf_total]])/Table5[[#This Row],[adm1]],0)+IFERROR(Table5[[#This Row],[disability_salben]]/Table5[[#This Row],[disadm_nospch]], 0)</f>
        <v>18361.367783692243</v>
      </c>
    </row>
    <row r="423" spans="1:12" x14ac:dyDescent="0.25">
      <c r="A423">
        <v>45302</v>
      </c>
      <c r="B423">
        <v>248.927277</v>
      </c>
      <c r="C423">
        <v>1822629.21</v>
      </c>
      <c r="D423">
        <v>10245778.17</v>
      </c>
      <c r="E423">
        <v>332748.90000000002</v>
      </c>
      <c r="F423">
        <v>0</v>
      </c>
      <c r="G423">
        <v>3042785.02</v>
      </c>
      <c r="H423">
        <v>3302868.9</v>
      </c>
      <c r="I423">
        <v>714840.07</v>
      </c>
      <c r="J423">
        <v>2038493.59</v>
      </c>
      <c r="K423">
        <v>1951.547928</v>
      </c>
      <c r="L423">
        <f>IFERROR(SUM(Table5[[#This Row],[reg_salben]:[pupil_gf_total]])/Table5[[#This Row],[adm1]],0)+IFERROR(Table5[[#This Row],[disability_salben]]/Table5[[#This Row],[disadm_nospch]], 0)</f>
        <v>17404.963622273022</v>
      </c>
    </row>
    <row r="424" spans="1:12" x14ac:dyDescent="0.25">
      <c r="A424">
        <v>45310</v>
      </c>
      <c r="B424">
        <v>107.41142000000001</v>
      </c>
      <c r="C424">
        <v>1203237.1200000001</v>
      </c>
      <c r="D424">
        <v>8150558.2199999997</v>
      </c>
      <c r="E424">
        <v>118265.98</v>
      </c>
      <c r="F424">
        <v>122054.96</v>
      </c>
      <c r="G424">
        <v>1736314.64</v>
      </c>
      <c r="H424">
        <v>1515721.79</v>
      </c>
      <c r="I424">
        <v>335097.28999999998</v>
      </c>
      <c r="J424">
        <v>640508.76</v>
      </c>
      <c r="K424">
        <v>1390.5578499999999</v>
      </c>
      <c r="L424">
        <f>IFERROR(SUM(Table5[[#This Row],[reg_salben]:[pupil_gf_total]])/Table5[[#This Row],[adm1]],0)+IFERROR(Table5[[#This Row],[disability_salben]]/Table5[[#This Row],[disadm_nospch]], 0)</f>
        <v>20276.565272589454</v>
      </c>
    </row>
    <row r="425" spans="1:12" x14ac:dyDescent="0.25">
      <c r="A425">
        <v>45328</v>
      </c>
      <c r="B425">
        <v>113.98511499999999</v>
      </c>
      <c r="C425">
        <v>865273.68</v>
      </c>
      <c r="D425">
        <v>5059124.87</v>
      </c>
      <c r="E425">
        <v>286985.58</v>
      </c>
      <c r="F425">
        <v>83331.73</v>
      </c>
      <c r="G425">
        <v>1795813.62</v>
      </c>
      <c r="H425">
        <v>1801907.18</v>
      </c>
      <c r="I425">
        <v>232869.73</v>
      </c>
      <c r="J425">
        <v>716509.45</v>
      </c>
      <c r="K425">
        <v>988.17019600000003</v>
      </c>
      <c r="L425">
        <f>IFERROR(SUM(Table5[[#This Row],[reg_salben]:[pupil_gf_total]])/Table5[[#This Row],[adm1]],0)+IFERROR(Table5[[#This Row],[disability_salben]]/Table5[[#This Row],[disadm_nospch]], 0)</f>
        <v>17687.086744925604</v>
      </c>
    </row>
    <row r="426" spans="1:12" x14ac:dyDescent="0.25">
      <c r="A426">
        <v>45336</v>
      </c>
      <c r="B426">
        <v>80.608214000000004</v>
      </c>
      <c r="C426">
        <v>628244.13</v>
      </c>
      <c r="D426">
        <v>4370815.67</v>
      </c>
      <c r="E426">
        <v>134630.57999999999</v>
      </c>
      <c r="F426">
        <v>174802.94</v>
      </c>
      <c r="G426">
        <v>1368777.42</v>
      </c>
      <c r="H426">
        <v>1510700.33</v>
      </c>
      <c r="I426">
        <v>243668.63</v>
      </c>
      <c r="J426">
        <v>722104.24</v>
      </c>
      <c r="K426">
        <v>730.58683599999995</v>
      </c>
      <c r="L426">
        <f>IFERROR(SUM(Table5[[#This Row],[reg_salben]:[pupil_gf_total]])/Table5[[#This Row],[adm1]],0)+IFERROR(Table5[[#This Row],[disability_salben]]/Table5[[#This Row],[disadm_nospch]], 0)</f>
        <v>19463.18393188866</v>
      </c>
    </row>
    <row r="427" spans="1:12" x14ac:dyDescent="0.25">
      <c r="A427">
        <v>45344</v>
      </c>
      <c r="B427">
        <v>0</v>
      </c>
      <c r="C427">
        <v>332365.5</v>
      </c>
      <c r="D427">
        <v>2409414.71</v>
      </c>
      <c r="E427">
        <v>40827.199999999997</v>
      </c>
      <c r="F427">
        <v>0</v>
      </c>
      <c r="G427">
        <v>1763248.27</v>
      </c>
      <c r="H427">
        <v>1251733.72</v>
      </c>
      <c r="I427">
        <v>115192.5</v>
      </c>
      <c r="J427">
        <v>557348.67000000004</v>
      </c>
      <c r="K427">
        <v>560.016706</v>
      </c>
      <c r="L427">
        <f>IFERROR(SUM(Table5[[#This Row],[reg_salben]:[pupil_gf_total]])/Table5[[#This Row],[adm1]],0)+IFERROR(Table5[[#This Row],[disability_salben]]/Table5[[#This Row],[disadm_nospch]], 0)</f>
        <v>10959.967808531768</v>
      </c>
    </row>
    <row r="428" spans="1:12" x14ac:dyDescent="0.25">
      <c r="A428">
        <v>45351</v>
      </c>
      <c r="B428">
        <v>189.70580200000001</v>
      </c>
      <c r="C428">
        <v>995247.51</v>
      </c>
      <c r="D428">
        <v>5522620.3600000003</v>
      </c>
      <c r="E428">
        <v>335281.39</v>
      </c>
      <c r="F428">
        <v>0</v>
      </c>
      <c r="G428">
        <v>2048663.54</v>
      </c>
      <c r="H428">
        <v>2699077.65</v>
      </c>
      <c r="I428">
        <v>737304.08</v>
      </c>
      <c r="J428">
        <v>742796.35</v>
      </c>
      <c r="K428">
        <v>1050.499728</v>
      </c>
      <c r="L428">
        <f>IFERROR(SUM(Table5[[#This Row],[reg_salben]:[pupil_gf_total]])/Table5[[#This Row],[adm1]],0)+IFERROR(Table5[[#This Row],[disability_salben]]/Table5[[#This Row],[disadm_nospch]], 0)</f>
        <v>16751.024472174671</v>
      </c>
    </row>
    <row r="429" spans="1:12" x14ac:dyDescent="0.25">
      <c r="A429">
        <v>45369</v>
      </c>
      <c r="B429">
        <v>0</v>
      </c>
      <c r="C429">
        <v>497841.31</v>
      </c>
      <c r="D429">
        <v>3152149.65</v>
      </c>
      <c r="E429">
        <v>32415.73</v>
      </c>
      <c r="F429">
        <v>20</v>
      </c>
      <c r="G429">
        <v>1183707.82</v>
      </c>
      <c r="H429">
        <v>812700.35</v>
      </c>
      <c r="I429">
        <v>209048.64</v>
      </c>
      <c r="J429">
        <v>512098.26</v>
      </c>
      <c r="K429">
        <v>557.70784800000001</v>
      </c>
      <c r="L429">
        <f>IFERROR(SUM(Table5[[#This Row],[reg_salben]:[pupil_gf_total]])/Table5[[#This Row],[adm1]],0)+IFERROR(Table5[[#This Row],[disability_salben]]/Table5[[#This Row],[disadm_nospch]], 0)</f>
        <v>10582.853497876542</v>
      </c>
    </row>
    <row r="430" spans="1:12" x14ac:dyDescent="0.25">
      <c r="A430">
        <v>45377</v>
      </c>
      <c r="B430">
        <v>123.713767</v>
      </c>
      <c r="C430">
        <v>677611.24</v>
      </c>
      <c r="D430">
        <v>4469067.8</v>
      </c>
      <c r="E430">
        <v>109640.46</v>
      </c>
      <c r="F430">
        <v>40514.800000000003</v>
      </c>
      <c r="G430">
        <v>1591833.49</v>
      </c>
      <c r="H430">
        <v>1502927.85</v>
      </c>
      <c r="I430">
        <v>115509.81</v>
      </c>
      <c r="J430">
        <v>725058.85</v>
      </c>
      <c r="K430">
        <v>933.98811499999999</v>
      </c>
      <c r="L430">
        <f>IFERROR(SUM(Table5[[#This Row],[reg_salben]:[pupil_gf_total]])/Table5[[#This Row],[adm1]],0)+IFERROR(Table5[[#This Row],[disability_salben]]/Table5[[#This Row],[disadm_nospch]], 0)</f>
        <v>14636.417012767986</v>
      </c>
    </row>
    <row r="431" spans="1:12" x14ac:dyDescent="0.25">
      <c r="A431">
        <v>45385</v>
      </c>
      <c r="B431">
        <v>63.426406</v>
      </c>
      <c r="C431">
        <v>177252.41</v>
      </c>
      <c r="D431">
        <v>3842396.75</v>
      </c>
      <c r="E431">
        <v>179398.9</v>
      </c>
      <c r="F431">
        <v>727.07</v>
      </c>
      <c r="G431">
        <v>1765182.19</v>
      </c>
      <c r="H431">
        <v>1296353.08</v>
      </c>
      <c r="I431">
        <v>26052.06</v>
      </c>
      <c r="J431">
        <v>693618.73</v>
      </c>
      <c r="K431">
        <v>714.70637599999998</v>
      </c>
      <c r="L431">
        <f>IFERROR(SUM(Table5[[#This Row],[reg_salben]:[pupil_gf_total]])/Table5[[#This Row],[adm1]],0)+IFERROR(Table5[[#This Row],[disability_salben]]/Table5[[#This Row],[disadm_nospch]], 0)</f>
        <v>13713.405312994779</v>
      </c>
    </row>
    <row r="432" spans="1:12" x14ac:dyDescent="0.25">
      <c r="A432">
        <v>45393</v>
      </c>
      <c r="B432">
        <v>200.73495199999999</v>
      </c>
      <c r="C432">
        <v>1594468.11</v>
      </c>
      <c r="D432">
        <v>16004368.699999999</v>
      </c>
      <c r="E432">
        <v>962844.43</v>
      </c>
      <c r="F432">
        <v>712.46</v>
      </c>
      <c r="G432">
        <v>4895363.5199999996</v>
      </c>
      <c r="H432">
        <v>5091456.46</v>
      </c>
      <c r="I432">
        <v>1148507.03</v>
      </c>
      <c r="J432">
        <v>2307880.89</v>
      </c>
      <c r="K432">
        <v>2467.9369259999999</v>
      </c>
      <c r="L432">
        <f>IFERROR(SUM(Table5[[#This Row],[reg_salben]:[pupil_gf_total]])/Table5[[#This Row],[adm1]],0)+IFERROR(Table5[[#This Row],[disability_salben]]/Table5[[#This Row],[disadm_nospch]], 0)</f>
        <v>20265.643562602541</v>
      </c>
    </row>
    <row r="433" spans="1:12" x14ac:dyDescent="0.25">
      <c r="A433">
        <v>45401</v>
      </c>
      <c r="B433">
        <v>229.57752300000001</v>
      </c>
      <c r="C433">
        <v>931979.25</v>
      </c>
      <c r="D433">
        <v>10966368.42</v>
      </c>
      <c r="E433">
        <v>1895788.62</v>
      </c>
      <c r="F433">
        <v>53168.77</v>
      </c>
      <c r="G433">
        <v>3700091.03</v>
      </c>
      <c r="H433">
        <v>4429382.7699999996</v>
      </c>
      <c r="I433">
        <v>4322.58</v>
      </c>
      <c r="J433">
        <v>1258286.06</v>
      </c>
      <c r="K433">
        <v>1916.59122</v>
      </c>
      <c r="L433">
        <f>IFERROR(SUM(Table5[[#This Row],[reg_salben]:[pupil_gf_total]])/Table5[[#This Row],[adm1]],0)+IFERROR(Table5[[#This Row],[disability_salben]]/Table5[[#This Row],[disadm_nospch]], 0)</f>
        <v>15698.646427377065</v>
      </c>
    </row>
    <row r="434" spans="1:12" x14ac:dyDescent="0.25">
      <c r="A434">
        <v>45419</v>
      </c>
      <c r="B434">
        <v>146.16483099999999</v>
      </c>
      <c r="C434">
        <v>902705.95</v>
      </c>
      <c r="D434">
        <v>5726781.0700000003</v>
      </c>
      <c r="E434">
        <v>190587.46</v>
      </c>
      <c r="F434">
        <v>50462.13</v>
      </c>
      <c r="G434">
        <v>1501921.78</v>
      </c>
      <c r="H434">
        <v>1445678.19</v>
      </c>
      <c r="I434">
        <v>684236.85</v>
      </c>
      <c r="J434">
        <v>1002059.11</v>
      </c>
      <c r="K434">
        <v>862.96207100000004</v>
      </c>
      <c r="L434">
        <f>IFERROR(SUM(Table5[[#This Row],[reg_salben]:[pupil_gf_total]])/Table5[[#This Row],[adm1]],0)+IFERROR(Table5[[#This Row],[disability_salben]]/Table5[[#This Row],[disadm_nospch]], 0)</f>
        <v>18461.220221033738</v>
      </c>
    </row>
    <row r="435" spans="1:12" x14ac:dyDescent="0.25">
      <c r="A435">
        <v>45427</v>
      </c>
      <c r="B435">
        <v>166.752802</v>
      </c>
      <c r="C435">
        <v>900194.82</v>
      </c>
      <c r="D435">
        <v>8899814.6899999995</v>
      </c>
      <c r="E435">
        <v>83725.23</v>
      </c>
      <c r="F435">
        <v>185.41</v>
      </c>
      <c r="G435">
        <v>2544102.19</v>
      </c>
      <c r="H435">
        <v>3316168.59</v>
      </c>
      <c r="I435">
        <v>315898.36</v>
      </c>
      <c r="J435">
        <v>960520.51</v>
      </c>
      <c r="K435">
        <v>1728.7894140000001</v>
      </c>
      <c r="L435">
        <f>IFERROR(SUM(Table5[[#This Row],[reg_salben]:[pupil_gf_total]])/Table5[[#This Row],[adm1]],0)+IFERROR(Table5[[#This Row],[disability_salben]]/Table5[[#This Row],[disadm_nospch]], 0)</f>
        <v>14723.062968283652</v>
      </c>
    </row>
    <row r="436" spans="1:12" x14ac:dyDescent="0.25">
      <c r="A436">
        <v>45435</v>
      </c>
      <c r="B436">
        <v>170.70165399999999</v>
      </c>
      <c r="C436">
        <v>2116762.58</v>
      </c>
      <c r="D436">
        <v>18024966.690000001</v>
      </c>
      <c r="E436">
        <v>717444.97</v>
      </c>
      <c r="F436">
        <v>21525.18</v>
      </c>
      <c r="G436">
        <v>5710434.5</v>
      </c>
      <c r="H436">
        <v>5586519.5099999998</v>
      </c>
      <c r="I436">
        <v>2828328.3</v>
      </c>
      <c r="J436">
        <v>3438308.03</v>
      </c>
      <c r="K436">
        <v>2113.6742829999998</v>
      </c>
      <c r="L436">
        <f>IFERROR(SUM(Table5[[#This Row],[reg_salben]:[pupil_gf_total]])/Table5[[#This Row],[adm1]],0)+IFERROR(Table5[[#This Row],[disability_salben]]/Table5[[#This Row],[disadm_nospch]], 0)</f>
        <v>29587.272440578723</v>
      </c>
    </row>
    <row r="437" spans="1:12" x14ac:dyDescent="0.25">
      <c r="A437">
        <v>45443</v>
      </c>
      <c r="B437">
        <v>89.413494999999998</v>
      </c>
      <c r="C437">
        <v>878676.52</v>
      </c>
      <c r="D437">
        <v>2913179.19</v>
      </c>
      <c r="E437">
        <v>204633.1</v>
      </c>
      <c r="F437">
        <v>0</v>
      </c>
      <c r="G437">
        <v>1320517.97</v>
      </c>
      <c r="H437">
        <v>1267341.54</v>
      </c>
      <c r="I437">
        <v>33228.69</v>
      </c>
      <c r="J437">
        <v>951824.9</v>
      </c>
      <c r="K437">
        <v>486.74228399999998</v>
      </c>
      <c r="L437">
        <f>IFERROR(SUM(Table5[[#This Row],[reg_salben]:[pupil_gf_total]])/Table5[[#This Row],[adm1]],0)+IFERROR(Table5[[#This Row],[disability_salben]]/Table5[[#This Row],[disadm_nospch]], 0)</f>
        <v>23573.043063791505</v>
      </c>
    </row>
    <row r="438" spans="1:12" x14ac:dyDescent="0.25">
      <c r="A438">
        <v>45450</v>
      </c>
      <c r="B438">
        <v>125.945438</v>
      </c>
      <c r="C438">
        <v>1024316.65</v>
      </c>
      <c r="D438">
        <v>3061859.49</v>
      </c>
      <c r="E438">
        <v>175737.18</v>
      </c>
      <c r="F438">
        <v>0</v>
      </c>
      <c r="G438">
        <v>1555777.95</v>
      </c>
      <c r="H438">
        <v>1400781.63</v>
      </c>
      <c r="I438">
        <v>264969.32</v>
      </c>
      <c r="J438">
        <v>749356.23</v>
      </c>
      <c r="K438">
        <v>705.77423899999997</v>
      </c>
      <c r="L438">
        <f>IFERROR(SUM(Table5[[#This Row],[reg_salben]:[pupil_gf_total]])/Table5[[#This Row],[adm1]],0)+IFERROR(Table5[[#This Row],[disability_salben]]/Table5[[#This Row],[disadm_nospch]], 0)</f>
        <v>18346.599287421435</v>
      </c>
    </row>
    <row r="439" spans="1:12" x14ac:dyDescent="0.25">
      <c r="A439">
        <v>45468</v>
      </c>
      <c r="B439">
        <v>102.105891</v>
      </c>
      <c r="C439">
        <v>898765.75</v>
      </c>
      <c r="D439">
        <v>5013182.4800000004</v>
      </c>
      <c r="E439">
        <v>420397.79</v>
      </c>
      <c r="F439">
        <v>193315.19</v>
      </c>
      <c r="G439">
        <v>2302963.65</v>
      </c>
      <c r="H439">
        <v>1941222.33</v>
      </c>
      <c r="I439">
        <v>707704.79</v>
      </c>
      <c r="J439">
        <v>830587.08</v>
      </c>
      <c r="K439">
        <v>846.42276900000002</v>
      </c>
      <c r="L439">
        <f>IFERROR(SUM(Table5[[#This Row],[reg_salben]:[pupil_gf_total]])/Table5[[#This Row],[adm1]],0)+IFERROR(Table5[[#This Row],[disability_salben]]/Table5[[#This Row],[disadm_nospch]], 0)</f>
        <v>22281.811637009374</v>
      </c>
    </row>
    <row r="440" spans="1:12" x14ac:dyDescent="0.25">
      <c r="A440">
        <v>45476</v>
      </c>
      <c r="B440">
        <v>876.83630500000004</v>
      </c>
      <c r="C440">
        <v>7289602.0899999999</v>
      </c>
      <c r="D440">
        <v>24952781.710000001</v>
      </c>
      <c r="E440">
        <v>411241.36</v>
      </c>
      <c r="F440">
        <v>17250.669999999998</v>
      </c>
      <c r="G440">
        <v>7381036.2599999998</v>
      </c>
      <c r="H440">
        <v>8525815.75</v>
      </c>
      <c r="I440">
        <v>2016044.93</v>
      </c>
      <c r="J440">
        <v>4429631.67</v>
      </c>
      <c r="K440">
        <v>5351.5485490000001</v>
      </c>
      <c r="L440">
        <f>IFERROR(SUM(Table5[[#This Row],[reg_salben]:[pupil_gf_total]])/Table5[[#This Row],[adm1]],0)+IFERROR(Table5[[#This Row],[disability_salben]]/Table5[[#This Row],[disadm_nospch]], 0)</f>
        <v>17233.15104049271</v>
      </c>
    </row>
    <row r="441" spans="1:12" x14ac:dyDescent="0.25">
      <c r="A441">
        <v>45484</v>
      </c>
      <c r="B441">
        <v>111.11476399999999</v>
      </c>
      <c r="C441">
        <v>834519.29</v>
      </c>
      <c r="D441">
        <v>4124131.94</v>
      </c>
      <c r="E441">
        <v>293555.64</v>
      </c>
      <c r="F441">
        <v>92165.71</v>
      </c>
      <c r="G441">
        <v>1577294.76</v>
      </c>
      <c r="H441">
        <v>1863255.13</v>
      </c>
      <c r="I441">
        <v>617037.12</v>
      </c>
      <c r="J441">
        <v>255801.99</v>
      </c>
      <c r="K441">
        <v>807.30861400000003</v>
      </c>
      <c r="L441">
        <f>IFERROR(SUM(Table5[[#This Row],[reg_salben]:[pupil_gf_total]])/Table5[[#This Row],[adm1]],0)+IFERROR(Table5[[#This Row],[disability_salben]]/Table5[[#This Row],[disadm_nospch]], 0)</f>
        <v>18439.632873129158</v>
      </c>
    </row>
    <row r="442" spans="1:12" x14ac:dyDescent="0.25">
      <c r="A442">
        <v>45492</v>
      </c>
      <c r="B442">
        <v>1080.610017</v>
      </c>
      <c r="C442">
        <v>7940338.8499999996</v>
      </c>
      <c r="D442">
        <v>44026614.060000002</v>
      </c>
      <c r="E442">
        <v>2513046.67</v>
      </c>
      <c r="F442">
        <v>21834</v>
      </c>
      <c r="G442">
        <v>12228000.210000001</v>
      </c>
      <c r="H442">
        <v>15532427.720000001</v>
      </c>
      <c r="I442">
        <v>4714114.04</v>
      </c>
      <c r="J442">
        <v>6150249.8499999996</v>
      </c>
      <c r="K442">
        <v>6946.3620979999996</v>
      </c>
      <c r="L442">
        <f>IFERROR(SUM(Table5[[#This Row],[reg_salben]:[pupil_gf_total]])/Table5[[#This Row],[adm1]],0)+IFERROR(Table5[[#This Row],[disability_salben]]/Table5[[#This Row],[disadm_nospch]], 0)</f>
        <v>19611.454029640114</v>
      </c>
    </row>
    <row r="443" spans="1:12" x14ac:dyDescent="0.25">
      <c r="A443">
        <v>45500</v>
      </c>
      <c r="B443">
        <v>654.79501800000003</v>
      </c>
      <c r="C443">
        <v>4312240.66</v>
      </c>
      <c r="D443">
        <v>33639609.759999998</v>
      </c>
      <c r="E443">
        <v>1640054.3</v>
      </c>
      <c r="F443">
        <v>333088.34999999998</v>
      </c>
      <c r="G443">
        <v>9863886.9499999993</v>
      </c>
      <c r="H443">
        <v>12946070.130000001</v>
      </c>
      <c r="I443">
        <v>1550184.77</v>
      </c>
      <c r="J443">
        <v>4885159.51</v>
      </c>
      <c r="K443">
        <v>5932.8532919999998</v>
      </c>
      <c r="L443">
        <f>IFERROR(SUM(Table5[[#This Row],[reg_salben]:[pupil_gf_total]])/Table5[[#This Row],[adm1]],0)+IFERROR(Table5[[#This Row],[disability_salben]]/Table5[[#This Row],[disadm_nospch]], 0)</f>
        <v>17517.651620443059</v>
      </c>
    </row>
    <row r="444" spans="1:12" x14ac:dyDescent="0.25">
      <c r="A444">
        <v>45518</v>
      </c>
      <c r="B444">
        <v>160.66264799999999</v>
      </c>
      <c r="C444">
        <v>1407603.23</v>
      </c>
      <c r="D444">
        <v>6652133.6699999999</v>
      </c>
      <c r="E444">
        <v>150313.10999999999</v>
      </c>
      <c r="F444">
        <v>0</v>
      </c>
      <c r="G444">
        <v>2274714.08</v>
      </c>
      <c r="H444">
        <v>1782991.37</v>
      </c>
      <c r="I444">
        <v>576389.21</v>
      </c>
      <c r="J444">
        <v>1529318.23</v>
      </c>
      <c r="K444">
        <v>1273.8949050000001</v>
      </c>
      <c r="L444">
        <f>IFERROR(SUM(Table5[[#This Row],[reg_salben]:[pupil_gf_total]])/Table5[[#This Row],[adm1]],0)+IFERROR(Table5[[#This Row],[disability_salben]]/Table5[[#This Row],[disadm_nospch]], 0)</f>
        <v>18939.358594993264</v>
      </c>
    </row>
    <row r="445" spans="1:12" x14ac:dyDescent="0.25">
      <c r="A445">
        <v>45526</v>
      </c>
      <c r="B445">
        <v>137.555645</v>
      </c>
      <c r="C445">
        <v>880018.06</v>
      </c>
      <c r="D445">
        <v>4875753.0199999996</v>
      </c>
      <c r="E445">
        <v>133745.29999999999</v>
      </c>
      <c r="F445">
        <v>10554.79</v>
      </c>
      <c r="G445">
        <v>1386642.85</v>
      </c>
      <c r="H445">
        <v>1846701.8</v>
      </c>
      <c r="I445">
        <v>635380.87</v>
      </c>
      <c r="J445">
        <v>953155.95</v>
      </c>
      <c r="K445">
        <v>777.248469</v>
      </c>
      <c r="L445">
        <f>IFERROR(SUM(Table5[[#This Row],[reg_salben]:[pupil_gf_total]])/Table5[[#This Row],[adm1]],0)+IFERROR(Table5[[#This Row],[disability_salben]]/Table5[[#This Row],[disadm_nospch]], 0)</f>
        <v>19060.075565376334</v>
      </c>
    </row>
    <row r="446" spans="1:12" x14ac:dyDescent="0.25">
      <c r="A446">
        <v>45534</v>
      </c>
      <c r="B446">
        <v>188.50509400000001</v>
      </c>
      <c r="C446">
        <v>1081991.7</v>
      </c>
      <c r="D446">
        <v>4446214.2699999996</v>
      </c>
      <c r="E446">
        <v>330724.05</v>
      </c>
      <c r="F446">
        <v>78994.02</v>
      </c>
      <c r="G446">
        <v>2278125.48</v>
      </c>
      <c r="H446">
        <v>2639511.64</v>
      </c>
      <c r="I446">
        <v>306823.44</v>
      </c>
      <c r="J446">
        <v>963266.45</v>
      </c>
      <c r="K446">
        <v>992.48812799999996</v>
      </c>
      <c r="L446">
        <f>IFERROR(SUM(Table5[[#This Row],[reg_salben]:[pupil_gf_total]])/Table5[[#This Row],[adm1]],0)+IFERROR(Table5[[#This Row],[disability_salben]]/Table5[[#This Row],[disadm_nospch]], 0)</f>
        <v>16867.099701619587</v>
      </c>
    </row>
    <row r="447" spans="1:12" x14ac:dyDescent="0.25">
      <c r="A447">
        <v>45542</v>
      </c>
      <c r="B447">
        <v>201.70575500000001</v>
      </c>
      <c r="C447">
        <v>914629.36</v>
      </c>
      <c r="D447">
        <v>4469177</v>
      </c>
      <c r="E447">
        <v>115679.54</v>
      </c>
      <c r="F447">
        <v>4702</v>
      </c>
      <c r="G447">
        <v>2439272.4300000002</v>
      </c>
      <c r="H447">
        <v>2487306.38</v>
      </c>
      <c r="I447">
        <v>317243.63</v>
      </c>
      <c r="J447">
        <v>599604.72</v>
      </c>
      <c r="K447">
        <v>870.87884199999996</v>
      </c>
      <c r="L447">
        <f>IFERROR(SUM(Table5[[#This Row],[reg_salben]:[pupil_gf_total]])/Table5[[#This Row],[adm1]],0)+IFERROR(Table5[[#This Row],[disability_salben]]/Table5[[#This Row],[disadm_nospch]], 0)</f>
        <v>16514.309294022954</v>
      </c>
    </row>
    <row r="448" spans="1:12" x14ac:dyDescent="0.25">
      <c r="A448">
        <v>45559</v>
      </c>
      <c r="B448">
        <v>350.48463199999998</v>
      </c>
      <c r="C448">
        <v>1621843.98</v>
      </c>
      <c r="D448">
        <v>10254527.09</v>
      </c>
      <c r="E448">
        <v>749756.41</v>
      </c>
      <c r="F448">
        <v>31641.11</v>
      </c>
      <c r="G448">
        <v>2962643.87</v>
      </c>
      <c r="H448">
        <v>4354525.03</v>
      </c>
      <c r="I448">
        <v>250667.71</v>
      </c>
      <c r="J448">
        <v>910736.9</v>
      </c>
      <c r="K448">
        <v>1972.902026</v>
      </c>
      <c r="L448">
        <f>IFERROR(SUM(Table5[[#This Row],[reg_salben]:[pupil_gf_total]])/Table5[[#This Row],[adm1]],0)+IFERROR(Table5[[#This Row],[disability_salben]]/Table5[[#This Row],[disadm_nospch]], 0)</f>
        <v>14518.698199188835</v>
      </c>
    </row>
    <row r="449" spans="1:12" x14ac:dyDescent="0.25">
      <c r="A449">
        <v>45567</v>
      </c>
      <c r="B449">
        <v>132.27145300000001</v>
      </c>
      <c r="C449">
        <v>1047772.27</v>
      </c>
      <c r="D449">
        <v>3807660.98</v>
      </c>
      <c r="E449">
        <v>66798.58</v>
      </c>
      <c r="F449">
        <v>0</v>
      </c>
      <c r="G449">
        <v>1947141.11</v>
      </c>
      <c r="H449">
        <v>2144068.4900000002</v>
      </c>
      <c r="I449">
        <v>25961.8</v>
      </c>
      <c r="J449">
        <v>552195.65</v>
      </c>
      <c r="K449">
        <v>828.81358599999999</v>
      </c>
      <c r="L449">
        <f>IFERROR(SUM(Table5[[#This Row],[reg_salben]:[pupil_gf_total]])/Table5[[#This Row],[adm1]],0)+IFERROR(Table5[[#This Row],[disability_salben]]/Table5[[#This Row],[disadm_nospch]], 0)</f>
        <v>18229.880818855025</v>
      </c>
    </row>
    <row r="450" spans="1:12" x14ac:dyDescent="0.25">
      <c r="A450">
        <v>45575</v>
      </c>
      <c r="B450">
        <v>201.90013300000001</v>
      </c>
      <c r="C450">
        <v>1335422.3400000001</v>
      </c>
      <c r="D450">
        <v>7310510.1100000003</v>
      </c>
      <c r="E450">
        <v>513360.23</v>
      </c>
      <c r="F450">
        <v>0</v>
      </c>
      <c r="G450">
        <v>2069558.61</v>
      </c>
      <c r="H450">
        <v>2765717.42</v>
      </c>
      <c r="I450">
        <v>769157.39</v>
      </c>
      <c r="J450">
        <v>989323.36</v>
      </c>
      <c r="K450">
        <v>1339.1447250000001</v>
      </c>
      <c r="L450">
        <f>IFERROR(SUM(Table5[[#This Row],[reg_salben]:[pupil_gf_total]])/Table5[[#This Row],[adm1]],0)+IFERROR(Table5[[#This Row],[disability_salben]]/Table5[[#This Row],[disadm_nospch]], 0)</f>
        <v>17380.566692505374</v>
      </c>
    </row>
    <row r="451" spans="1:12" x14ac:dyDescent="0.25">
      <c r="A451">
        <v>45583</v>
      </c>
      <c r="B451">
        <v>543.49832800000001</v>
      </c>
      <c r="C451">
        <v>4112400.02</v>
      </c>
      <c r="D451">
        <v>32239976.170000002</v>
      </c>
      <c r="E451">
        <v>964910.36</v>
      </c>
      <c r="F451">
        <v>38453.5</v>
      </c>
      <c r="G451">
        <v>9264480.7300000004</v>
      </c>
      <c r="H451">
        <v>8539564.1400000006</v>
      </c>
      <c r="I451">
        <v>1079071.8899999999</v>
      </c>
      <c r="J451">
        <v>5844327.1699999999</v>
      </c>
      <c r="K451">
        <v>5452.9243889999998</v>
      </c>
      <c r="L451">
        <f>IFERROR(SUM(Table5[[#This Row],[reg_salben]:[pupil_gf_total]])/Table5[[#This Row],[adm1]],0)+IFERROR(Table5[[#This Row],[disability_salben]]/Table5[[#This Row],[disadm_nospch]], 0)</f>
        <v>18197.673237323761</v>
      </c>
    </row>
    <row r="452" spans="1:12" x14ac:dyDescent="0.25">
      <c r="A452">
        <v>45591</v>
      </c>
      <c r="B452">
        <v>99.542704999999998</v>
      </c>
      <c r="C452">
        <v>817720.16</v>
      </c>
      <c r="D452">
        <v>4905161.1100000003</v>
      </c>
      <c r="E452">
        <v>185206.94</v>
      </c>
      <c r="F452">
        <v>5003.3500000000004</v>
      </c>
      <c r="G452">
        <v>1535788.06</v>
      </c>
      <c r="H452">
        <v>1870674.98</v>
      </c>
      <c r="I452">
        <v>301425.53000000003</v>
      </c>
      <c r="J452">
        <v>805259.17</v>
      </c>
      <c r="K452">
        <v>801.101764</v>
      </c>
      <c r="L452">
        <f>IFERROR(SUM(Table5[[#This Row],[reg_salben]:[pupil_gf_total]])/Table5[[#This Row],[adm1]],0)+IFERROR(Table5[[#This Row],[disability_salben]]/Table5[[#This Row],[disadm_nospch]], 0)</f>
        <v>20208.897868655025</v>
      </c>
    </row>
    <row r="453" spans="1:12" x14ac:dyDescent="0.25">
      <c r="A453">
        <v>45609</v>
      </c>
      <c r="B453">
        <v>219.43864300000001</v>
      </c>
      <c r="C453">
        <v>1535681.43</v>
      </c>
      <c r="D453">
        <v>11086753.619999999</v>
      </c>
      <c r="E453">
        <v>450850.62</v>
      </c>
      <c r="F453">
        <v>13144</v>
      </c>
      <c r="G453">
        <v>3989563.66</v>
      </c>
      <c r="H453">
        <v>3520730.95</v>
      </c>
      <c r="I453">
        <v>503512.44</v>
      </c>
      <c r="J453">
        <v>2165976.84</v>
      </c>
      <c r="K453">
        <v>1560.8580440000001</v>
      </c>
      <c r="L453">
        <f>IFERROR(SUM(Table5[[#This Row],[reg_salben]:[pupil_gf_total]])/Table5[[#This Row],[adm1]],0)+IFERROR(Table5[[#This Row],[disability_salben]]/Table5[[#This Row],[disadm_nospch]], 0)</f>
        <v>20920.397673253239</v>
      </c>
    </row>
    <row r="454" spans="1:12" x14ac:dyDescent="0.25">
      <c r="A454">
        <v>45617</v>
      </c>
      <c r="B454">
        <v>215.830625</v>
      </c>
      <c r="C454">
        <v>1433078.29</v>
      </c>
      <c r="D454">
        <v>13120469.66</v>
      </c>
      <c r="E454">
        <v>511766.59</v>
      </c>
      <c r="F454">
        <v>43847.81</v>
      </c>
      <c r="G454">
        <v>4522920.0599999996</v>
      </c>
      <c r="H454">
        <v>4158677.82</v>
      </c>
      <c r="I454">
        <v>320393.64</v>
      </c>
      <c r="J454">
        <v>2061960.95</v>
      </c>
      <c r="K454">
        <v>2341.89813</v>
      </c>
      <c r="L454">
        <f>IFERROR(SUM(Table5[[#This Row],[reg_salben]:[pupil_gf_total]])/Table5[[#This Row],[adm1]],0)+IFERROR(Table5[[#This Row],[disability_salben]]/Table5[[#This Row],[disadm_nospch]], 0)</f>
        <v>17203.924232551304</v>
      </c>
    </row>
    <row r="455" spans="1:12" x14ac:dyDescent="0.25">
      <c r="A455">
        <v>45625</v>
      </c>
      <c r="B455">
        <v>225.82399699999999</v>
      </c>
      <c r="C455">
        <v>1614628.67</v>
      </c>
      <c r="D455">
        <v>8370551.5199999996</v>
      </c>
      <c r="E455">
        <v>123349.55</v>
      </c>
      <c r="F455">
        <v>35876.910000000003</v>
      </c>
      <c r="G455">
        <v>3299550.74</v>
      </c>
      <c r="H455">
        <v>2662244.38</v>
      </c>
      <c r="I455">
        <v>952081.93</v>
      </c>
      <c r="J455">
        <v>539631.94999999995</v>
      </c>
      <c r="K455">
        <v>1474.340948</v>
      </c>
      <c r="L455">
        <f>IFERROR(SUM(Table5[[#This Row],[reg_salben]:[pupil_gf_total]])/Table5[[#This Row],[adm1]],0)+IFERROR(Table5[[#This Row],[disability_salben]]/Table5[[#This Row],[disadm_nospch]], 0)</f>
        <v>17990.913511500275</v>
      </c>
    </row>
    <row r="456" spans="1:12" x14ac:dyDescent="0.25">
      <c r="A456">
        <v>45633</v>
      </c>
      <c r="B456">
        <v>55.696992999999999</v>
      </c>
      <c r="C456">
        <v>763971.8</v>
      </c>
      <c r="D456">
        <v>7221750.8399999999</v>
      </c>
      <c r="E456">
        <v>195665.14</v>
      </c>
      <c r="F456">
        <v>8906.56</v>
      </c>
      <c r="G456">
        <v>2067174.51</v>
      </c>
      <c r="H456">
        <v>1908907.67</v>
      </c>
      <c r="I456">
        <v>365361.68</v>
      </c>
      <c r="J456">
        <v>481558.06</v>
      </c>
      <c r="K456">
        <v>1242.9896630000001</v>
      </c>
      <c r="L456">
        <f>IFERROR(SUM(Table5[[#This Row],[reg_salben]:[pupil_gf_total]])/Table5[[#This Row],[adm1]],0)+IFERROR(Table5[[#This Row],[disability_salben]]/Table5[[#This Row],[disadm_nospch]], 0)</f>
        <v>23571.299273507801</v>
      </c>
    </row>
    <row r="457" spans="1:12" x14ac:dyDescent="0.25">
      <c r="A457">
        <v>45641</v>
      </c>
      <c r="B457">
        <v>217.373628</v>
      </c>
      <c r="C457">
        <v>1336867.83</v>
      </c>
      <c r="D457">
        <v>8272677.0499999998</v>
      </c>
      <c r="E457">
        <v>421613.9</v>
      </c>
      <c r="F457">
        <v>0</v>
      </c>
      <c r="G457">
        <v>3147562.49</v>
      </c>
      <c r="H457">
        <v>2618902.37</v>
      </c>
      <c r="I457">
        <v>450338.81</v>
      </c>
      <c r="J457">
        <v>1257804.3999999999</v>
      </c>
      <c r="K457">
        <v>1724.4147969999999</v>
      </c>
      <c r="L457">
        <f>IFERROR(SUM(Table5[[#This Row],[reg_salben]:[pupil_gf_total]])/Table5[[#This Row],[adm1]],0)+IFERROR(Table5[[#This Row],[disability_salben]]/Table5[[#This Row],[disadm_nospch]], 0)</f>
        <v>15526.547828514516</v>
      </c>
    </row>
    <row r="458" spans="1:12" x14ac:dyDescent="0.25">
      <c r="A458">
        <v>45658</v>
      </c>
      <c r="B458">
        <v>113.74292800000001</v>
      </c>
      <c r="C458">
        <v>907228.76</v>
      </c>
      <c r="D458">
        <v>4642628.1399999997</v>
      </c>
      <c r="E458">
        <v>211462.77</v>
      </c>
      <c r="F458">
        <v>8674.18</v>
      </c>
      <c r="G458">
        <v>2451378.27</v>
      </c>
      <c r="H458">
        <v>2060073.07</v>
      </c>
      <c r="I458">
        <v>1494021.26</v>
      </c>
      <c r="J458">
        <v>545467.71</v>
      </c>
      <c r="K458">
        <v>865.06300299999998</v>
      </c>
      <c r="L458">
        <f>IFERROR(SUM(Table5[[#This Row],[reg_salben]:[pupil_gf_total]])/Table5[[#This Row],[adm1]],0)+IFERROR(Table5[[#This Row],[disability_salben]]/Table5[[#This Row],[disadm_nospch]], 0)</f>
        <v>21170.207481213401</v>
      </c>
    </row>
    <row r="459" spans="1:12" x14ac:dyDescent="0.25">
      <c r="A459">
        <v>45666</v>
      </c>
      <c r="B459">
        <v>94.488372999999996</v>
      </c>
      <c r="C459">
        <v>632892.43000000005</v>
      </c>
      <c r="D459">
        <v>2684045.7000000002</v>
      </c>
      <c r="E459">
        <v>65883.44</v>
      </c>
      <c r="F459">
        <v>0</v>
      </c>
      <c r="G459">
        <v>1116218.07</v>
      </c>
      <c r="H459">
        <v>1290171.3500000001</v>
      </c>
      <c r="I459">
        <v>214834.34</v>
      </c>
      <c r="J459">
        <v>504469.94</v>
      </c>
      <c r="K459">
        <v>483.76453199999997</v>
      </c>
      <c r="L459">
        <f>IFERROR(SUM(Table5[[#This Row],[reg_salben]:[pupil_gf_total]])/Table5[[#This Row],[adm1]],0)+IFERROR(Table5[[#This Row],[disability_salben]]/Table5[[#This Row],[disadm_nospch]], 0)</f>
        <v>18843.724014297026</v>
      </c>
    </row>
    <row r="460" spans="1:12" x14ac:dyDescent="0.25">
      <c r="A460">
        <v>45674</v>
      </c>
      <c r="B460">
        <v>89.917715999999999</v>
      </c>
      <c r="C460">
        <v>715589.03</v>
      </c>
      <c r="D460">
        <v>3881643.22</v>
      </c>
      <c r="E460">
        <v>111371.47</v>
      </c>
      <c r="F460">
        <v>80675.839999999997</v>
      </c>
      <c r="G460">
        <v>2501411.42</v>
      </c>
      <c r="H460">
        <v>1176053.27</v>
      </c>
      <c r="I460">
        <v>401039.08</v>
      </c>
      <c r="J460">
        <v>895029.28</v>
      </c>
      <c r="K460">
        <v>597.89023199999997</v>
      </c>
      <c r="L460">
        <f>IFERROR(SUM(Table5[[#This Row],[reg_salben]:[pupil_gf_total]])/Table5[[#This Row],[adm1]],0)+IFERROR(Table5[[#This Row],[disability_salben]]/Table5[[#This Row],[disadm_nospch]], 0)</f>
        <v>23090.179212091258</v>
      </c>
    </row>
    <row r="461" spans="1:12" x14ac:dyDescent="0.25">
      <c r="A461">
        <v>45740</v>
      </c>
      <c r="B461">
        <v>81.669708999999997</v>
      </c>
      <c r="C461">
        <v>1197627.99</v>
      </c>
      <c r="D461">
        <v>288955.18</v>
      </c>
      <c r="E461">
        <v>196646.17</v>
      </c>
      <c r="F461">
        <v>8121.79</v>
      </c>
      <c r="G461">
        <v>0</v>
      </c>
      <c r="H461">
        <v>0</v>
      </c>
      <c r="I461">
        <v>0</v>
      </c>
      <c r="J461">
        <v>0</v>
      </c>
      <c r="K461">
        <v>0</v>
      </c>
      <c r="L461">
        <f>IFERROR(SUM(Table5[[#This Row],[reg_salben]:[pupil_gf_total]])/Table5[[#This Row],[adm1]],0)+IFERROR(Table5[[#This Row],[disability_salben]]/Table5[[#This Row],[disadm_nospch]], 0)</f>
        <v>14664.286241059093</v>
      </c>
    </row>
    <row r="462" spans="1:12" x14ac:dyDescent="0.25">
      <c r="A462">
        <v>45757</v>
      </c>
      <c r="B462">
        <v>124.78953199999999</v>
      </c>
      <c r="C462">
        <v>577885.97</v>
      </c>
      <c r="D462">
        <v>4455579.03</v>
      </c>
      <c r="E462">
        <v>318656.90999999997</v>
      </c>
      <c r="F462">
        <v>18316.02</v>
      </c>
      <c r="G462">
        <v>1499017.35</v>
      </c>
      <c r="H462">
        <v>1503617.16</v>
      </c>
      <c r="I462">
        <v>428656.52</v>
      </c>
      <c r="J462">
        <v>612136.69999999995</v>
      </c>
      <c r="K462">
        <v>1051.1656359999999</v>
      </c>
      <c r="L462">
        <f>IFERROR(SUM(Table5[[#This Row],[reg_salben]:[pupil_gf_total]])/Table5[[#This Row],[adm1]],0)+IFERROR(Table5[[#This Row],[disability_salben]]/Table5[[#This Row],[disadm_nospch]], 0)</f>
        <v>13036.772113713205</v>
      </c>
    </row>
    <row r="463" spans="1:12" x14ac:dyDescent="0.25">
      <c r="A463">
        <v>45765</v>
      </c>
      <c r="B463">
        <v>139.97136399999999</v>
      </c>
      <c r="C463">
        <v>862991.3</v>
      </c>
      <c r="D463">
        <v>8126201.75</v>
      </c>
      <c r="E463">
        <v>210536.57</v>
      </c>
      <c r="F463">
        <v>275746.74</v>
      </c>
      <c r="G463">
        <v>2396926.75</v>
      </c>
      <c r="H463">
        <v>2862242.76</v>
      </c>
      <c r="I463">
        <v>200319.05</v>
      </c>
      <c r="J463">
        <v>1301886.08</v>
      </c>
      <c r="K463">
        <v>1583.1040969999999</v>
      </c>
      <c r="L463">
        <f>IFERROR(SUM(Table5[[#This Row],[reg_salben]:[pupil_gf_total]])/Table5[[#This Row],[adm1]],0)+IFERROR(Table5[[#This Row],[disability_salben]]/Table5[[#This Row],[disadm_nospch]], 0)</f>
        <v>15876.696801065069</v>
      </c>
    </row>
    <row r="464" spans="1:12" x14ac:dyDescent="0.25">
      <c r="A464">
        <v>45773</v>
      </c>
      <c r="B464">
        <v>223.90446800000001</v>
      </c>
      <c r="C464">
        <v>1167280.08</v>
      </c>
      <c r="D464">
        <v>10223981.59</v>
      </c>
      <c r="E464">
        <v>322125.64</v>
      </c>
      <c r="F464">
        <v>16791.79</v>
      </c>
      <c r="G464">
        <v>2631171.2999999998</v>
      </c>
      <c r="H464">
        <v>3684153.52</v>
      </c>
      <c r="I464">
        <v>628358.88</v>
      </c>
      <c r="J464">
        <v>1400304.78</v>
      </c>
      <c r="K464">
        <v>1996.5112389999999</v>
      </c>
      <c r="L464">
        <f>IFERROR(SUM(Table5[[#This Row],[reg_salben]:[pupil_gf_total]])/Table5[[#This Row],[adm1]],0)+IFERROR(Table5[[#This Row],[disability_salben]]/Table5[[#This Row],[disadm_nospch]], 0)</f>
        <v>14683.25813174514</v>
      </c>
    </row>
    <row r="465" spans="1:12" x14ac:dyDescent="0.25">
      <c r="A465">
        <v>45781</v>
      </c>
      <c r="B465">
        <v>89.702959000000007</v>
      </c>
      <c r="C465">
        <v>414014.64</v>
      </c>
      <c r="D465">
        <v>3717510.28</v>
      </c>
      <c r="E465">
        <v>384907.73</v>
      </c>
      <c r="F465">
        <v>2611.7800000000002</v>
      </c>
      <c r="G465">
        <v>1103202.1299999999</v>
      </c>
      <c r="H465">
        <v>1296829.2</v>
      </c>
      <c r="I465">
        <v>235759.41</v>
      </c>
      <c r="J465">
        <v>753069.12</v>
      </c>
      <c r="K465">
        <v>668.01243399999998</v>
      </c>
      <c r="L465">
        <f>IFERROR(SUM(Table5[[#This Row],[reg_salben]:[pupil_gf_total]])/Table5[[#This Row],[adm1]],0)+IFERROR(Table5[[#This Row],[disability_salben]]/Table5[[#This Row],[disadm_nospch]], 0)</f>
        <v>15833.584441457842</v>
      </c>
    </row>
    <row r="466" spans="1:12" x14ac:dyDescent="0.25">
      <c r="A466">
        <v>45799</v>
      </c>
      <c r="B466">
        <v>262.83990299999999</v>
      </c>
      <c r="C466">
        <v>1377928.54</v>
      </c>
      <c r="D466">
        <v>11621701.16</v>
      </c>
      <c r="E466">
        <v>126871.2</v>
      </c>
      <c r="F466">
        <v>1136.05</v>
      </c>
      <c r="G466">
        <v>2910702.4</v>
      </c>
      <c r="H466">
        <v>4269586.5999999996</v>
      </c>
      <c r="I466">
        <v>816919.23</v>
      </c>
      <c r="J466">
        <v>1754774.94</v>
      </c>
      <c r="K466">
        <v>2191.6318289999999</v>
      </c>
      <c r="L466">
        <f>IFERROR(SUM(Table5[[#This Row],[reg_salben]:[pupil_gf_total]])/Table5[[#This Row],[adm1]],0)+IFERROR(Table5[[#This Row],[disability_salben]]/Table5[[#This Row],[disadm_nospch]], 0)</f>
        <v>15053.276983067082</v>
      </c>
    </row>
    <row r="467" spans="1:12" x14ac:dyDescent="0.25">
      <c r="A467">
        <v>45807</v>
      </c>
      <c r="B467">
        <v>138.15169299999999</v>
      </c>
      <c r="C467">
        <v>461668.9</v>
      </c>
      <c r="D467">
        <v>4529045.92</v>
      </c>
      <c r="E467">
        <v>329918.56</v>
      </c>
      <c r="F467">
        <v>43612.99</v>
      </c>
      <c r="G467">
        <v>1610961.11</v>
      </c>
      <c r="H467">
        <v>1835502.8</v>
      </c>
      <c r="I467">
        <v>270308.87</v>
      </c>
      <c r="J467">
        <v>760290.11</v>
      </c>
      <c r="K467">
        <v>951.08986600000003</v>
      </c>
      <c r="L467">
        <f>IFERROR(SUM(Table5[[#This Row],[reg_salben]:[pupil_gf_total]])/Table5[[#This Row],[adm1]],0)+IFERROR(Table5[[#This Row],[disability_salben]]/Table5[[#This Row],[disadm_nospch]], 0)</f>
        <v>13203.745169167942</v>
      </c>
    </row>
    <row r="468" spans="1:12" x14ac:dyDescent="0.25">
      <c r="A468">
        <v>45823</v>
      </c>
      <c r="B468">
        <v>95.801170999999997</v>
      </c>
      <c r="C468">
        <v>603393.39</v>
      </c>
      <c r="D468">
        <v>4303408.66</v>
      </c>
      <c r="E468">
        <v>184712.49</v>
      </c>
      <c r="F468">
        <v>7387.42</v>
      </c>
      <c r="G468">
        <v>2192102.7200000002</v>
      </c>
      <c r="H468">
        <v>2024673.15</v>
      </c>
      <c r="I468">
        <v>415941.91</v>
      </c>
      <c r="J468">
        <v>1039005.94</v>
      </c>
      <c r="K468">
        <v>839.65363500000001</v>
      </c>
      <c r="L468">
        <f>IFERROR(SUM(Table5[[#This Row],[reg_salben]:[pupil_gf_total]])/Table5[[#This Row],[adm1]],0)+IFERROR(Table5[[#This Row],[disability_salben]]/Table5[[#This Row],[disadm_nospch]], 0)</f>
        <v>18407.233551657122</v>
      </c>
    </row>
    <row r="469" spans="1:12" x14ac:dyDescent="0.25">
      <c r="A469">
        <v>45831</v>
      </c>
      <c r="B469">
        <v>90.249172000000002</v>
      </c>
      <c r="C469">
        <v>437933.29</v>
      </c>
      <c r="D469">
        <v>3717773.41</v>
      </c>
      <c r="E469">
        <v>135219.51999999999</v>
      </c>
      <c r="F469">
        <v>12289.66</v>
      </c>
      <c r="G469">
        <v>1510805.37</v>
      </c>
      <c r="H469">
        <v>1399929.43</v>
      </c>
      <c r="I469">
        <v>341421.95</v>
      </c>
      <c r="J469">
        <v>525809.34</v>
      </c>
      <c r="K469">
        <v>809.18202299999996</v>
      </c>
      <c r="L469">
        <f>IFERROR(SUM(Table5[[#This Row],[reg_salben]:[pupil_gf_total]])/Table5[[#This Row],[adm1]],0)+IFERROR(Table5[[#This Row],[disability_salben]]/Table5[[#This Row],[disadm_nospch]], 0)</f>
        <v>14298.139097620522</v>
      </c>
    </row>
    <row r="470" spans="1:12" x14ac:dyDescent="0.25">
      <c r="A470">
        <v>45849</v>
      </c>
      <c r="B470">
        <v>21.188234999999999</v>
      </c>
      <c r="C470">
        <v>1386024.95</v>
      </c>
      <c r="D470">
        <v>88116.2</v>
      </c>
      <c r="E470">
        <v>36249.879999999997</v>
      </c>
      <c r="F470">
        <v>85270.59</v>
      </c>
      <c r="G470">
        <v>0</v>
      </c>
      <c r="H470">
        <v>0</v>
      </c>
      <c r="I470">
        <v>0</v>
      </c>
      <c r="J470">
        <v>0</v>
      </c>
      <c r="K470">
        <v>0</v>
      </c>
      <c r="L470">
        <f>IFERROR(SUM(Table5[[#This Row],[reg_salben]:[pupil_gf_total]])/Table5[[#This Row],[adm1]],0)+IFERROR(Table5[[#This Row],[disability_salben]]/Table5[[#This Row],[disadm_nospch]], 0)</f>
        <v>65414.837526580202</v>
      </c>
    </row>
    <row r="471" spans="1:12" x14ac:dyDescent="0.25">
      <c r="A471">
        <v>45856</v>
      </c>
      <c r="B471">
        <v>239.30346</v>
      </c>
      <c r="C471">
        <v>1335946.8899999999</v>
      </c>
      <c r="D471">
        <v>7724919.9100000001</v>
      </c>
      <c r="E471">
        <v>205906.4</v>
      </c>
      <c r="F471">
        <v>85412.4</v>
      </c>
      <c r="G471">
        <v>2385113.36</v>
      </c>
      <c r="H471">
        <v>3236155.25</v>
      </c>
      <c r="I471">
        <v>436397.99</v>
      </c>
      <c r="J471">
        <v>1489795.72</v>
      </c>
      <c r="K471">
        <v>1617.6411720000001</v>
      </c>
      <c r="L471">
        <f>IFERROR(SUM(Table5[[#This Row],[reg_salben]:[pupil_gf_total]])/Table5[[#This Row],[adm1]],0)+IFERROR(Table5[[#This Row],[disability_salben]]/Table5[[#This Row],[disadm_nospch]], 0)</f>
        <v>15203.879627289294</v>
      </c>
    </row>
    <row r="472" spans="1:12" x14ac:dyDescent="0.25">
      <c r="A472">
        <v>45864</v>
      </c>
      <c r="B472">
        <v>122.858259</v>
      </c>
      <c r="C472">
        <v>747586.45</v>
      </c>
      <c r="D472">
        <v>4554035.09</v>
      </c>
      <c r="E472">
        <v>54126.080000000002</v>
      </c>
      <c r="F472">
        <v>444.22</v>
      </c>
      <c r="G472">
        <v>2142515.39</v>
      </c>
      <c r="H472">
        <v>2418139.02</v>
      </c>
      <c r="I472">
        <v>154724.88</v>
      </c>
      <c r="J472">
        <v>626791.55000000005</v>
      </c>
      <c r="K472">
        <v>804.05376200000001</v>
      </c>
      <c r="L472">
        <f>IFERROR(SUM(Table5[[#This Row],[reg_salben]:[pupil_gf_total]])/Table5[[#This Row],[adm1]],0)+IFERROR(Table5[[#This Row],[disability_salben]]/Table5[[#This Row],[disadm_nospch]], 0)</f>
        <v>18460.71051377173</v>
      </c>
    </row>
    <row r="473" spans="1:12" x14ac:dyDescent="0.25">
      <c r="A473">
        <v>45872</v>
      </c>
      <c r="B473">
        <v>301.02663899999999</v>
      </c>
      <c r="C473">
        <v>1152050.71</v>
      </c>
      <c r="D473">
        <v>6687666.9299999997</v>
      </c>
      <c r="E473">
        <v>86277.26</v>
      </c>
      <c r="F473">
        <v>10736.13</v>
      </c>
      <c r="G473">
        <v>2215233.4300000002</v>
      </c>
      <c r="H473">
        <v>2938614.06</v>
      </c>
      <c r="I473">
        <v>442368.89</v>
      </c>
      <c r="J473">
        <v>993320.95999999996</v>
      </c>
      <c r="K473">
        <v>1650.97632</v>
      </c>
      <c r="L473">
        <f>IFERROR(SUM(Table5[[#This Row],[reg_salben]:[pupil_gf_total]])/Table5[[#This Row],[adm1]],0)+IFERROR(Table5[[#This Row],[disability_salben]]/Table5[[#This Row],[disadm_nospch]], 0)</f>
        <v>11927.865442079441</v>
      </c>
    </row>
    <row r="474" spans="1:12" x14ac:dyDescent="0.25">
      <c r="A474">
        <v>45880</v>
      </c>
      <c r="B474">
        <v>152.57606100000001</v>
      </c>
      <c r="C474">
        <v>845386.13</v>
      </c>
      <c r="D474">
        <v>5429311.3300000001</v>
      </c>
      <c r="E474">
        <v>330250.07</v>
      </c>
      <c r="F474">
        <v>0</v>
      </c>
      <c r="G474">
        <v>1884895.63</v>
      </c>
      <c r="H474">
        <v>2665084.84</v>
      </c>
      <c r="I474">
        <v>269788.98</v>
      </c>
      <c r="J474">
        <v>734823.55</v>
      </c>
      <c r="K474">
        <v>1070.563465</v>
      </c>
      <c r="L474">
        <f>IFERROR(SUM(Table5[[#This Row],[reg_salben]:[pupil_gf_total]])/Table5[[#This Row],[adm1]],0)+IFERROR(Table5[[#This Row],[disability_salben]]/Table5[[#This Row],[disadm_nospch]], 0)</f>
        <v>16109.162817458116</v>
      </c>
    </row>
    <row r="475" spans="1:12" x14ac:dyDescent="0.25">
      <c r="A475">
        <v>45906</v>
      </c>
      <c r="B475">
        <v>252.35980699999999</v>
      </c>
      <c r="C475">
        <v>1114070.73</v>
      </c>
      <c r="D475">
        <v>4195074.6100000003</v>
      </c>
      <c r="E475">
        <v>397092.84</v>
      </c>
      <c r="F475">
        <v>62463.6</v>
      </c>
      <c r="G475">
        <v>2291778.6800000002</v>
      </c>
      <c r="H475">
        <v>3166290.67</v>
      </c>
      <c r="I475">
        <v>506831.61</v>
      </c>
      <c r="J475">
        <v>880212.51</v>
      </c>
      <c r="K475">
        <v>1402.8754180000001</v>
      </c>
      <c r="L475">
        <f>IFERROR(SUM(Table5[[#This Row],[reg_salben]:[pupil_gf_total]])/Table5[[#This Row],[adm1]],0)+IFERROR(Table5[[#This Row],[disability_salben]]/Table5[[#This Row],[disadm_nospch]], 0)</f>
        <v>12611.879494723293</v>
      </c>
    </row>
    <row r="476" spans="1:12" x14ac:dyDescent="0.25">
      <c r="A476">
        <v>45914</v>
      </c>
      <c r="B476">
        <v>163.98172299999999</v>
      </c>
      <c r="C476">
        <v>1310167.45</v>
      </c>
      <c r="D476">
        <v>6060717.5700000003</v>
      </c>
      <c r="E476">
        <v>73240.399999999994</v>
      </c>
      <c r="F476">
        <v>9571.57</v>
      </c>
      <c r="G476">
        <v>1904388.42</v>
      </c>
      <c r="H476">
        <v>2550711.85</v>
      </c>
      <c r="I476">
        <v>0</v>
      </c>
      <c r="J476">
        <v>620564.42000000004</v>
      </c>
      <c r="K476">
        <v>814.30307700000003</v>
      </c>
      <c r="L476">
        <f>IFERROR(SUM(Table5[[#This Row],[reg_salben]:[pupil_gf_total]])/Table5[[#This Row],[adm1]],0)+IFERROR(Table5[[#This Row],[disability_salben]]/Table5[[#This Row],[disadm_nospch]], 0)</f>
        <v>21767.380379806076</v>
      </c>
    </row>
    <row r="477" spans="1:12" x14ac:dyDescent="0.25">
      <c r="A477">
        <v>45922</v>
      </c>
      <c r="B477">
        <v>189.78060400000001</v>
      </c>
      <c r="C477">
        <v>840944.7</v>
      </c>
      <c r="D477">
        <v>4701871.3099999996</v>
      </c>
      <c r="E477">
        <v>162803.62</v>
      </c>
      <c r="F477">
        <v>0</v>
      </c>
      <c r="G477">
        <v>2136963.19</v>
      </c>
      <c r="H477">
        <v>2294559.4</v>
      </c>
      <c r="I477">
        <v>447982.59</v>
      </c>
      <c r="J477">
        <v>615009.92000000004</v>
      </c>
      <c r="K477">
        <v>730.19976099999997</v>
      </c>
      <c r="L477">
        <f>IFERROR(SUM(Table5[[#This Row],[reg_salben]:[pupil_gf_total]])/Table5[[#This Row],[adm1]],0)+IFERROR(Table5[[#This Row],[disability_salben]]/Table5[[#This Row],[disadm_nospch]], 0)</f>
        <v>18617.930572981812</v>
      </c>
    </row>
    <row r="478" spans="1:12" x14ac:dyDescent="0.25">
      <c r="A478">
        <v>45930</v>
      </c>
      <c r="B478">
        <v>37.559544000000002</v>
      </c>
      <c r="C478">
        <v>1529567.78</v>
      </c>
      <c r="D478">
        <v>855102.39</v>
      </c>
      <c r="E478">
        <v>68050.58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f>IFERROR(SUM(Table5[[#This Row],[reg_salben]:[pupil_gf_total]])/Table5[[#This Row],[adm1]],0)+IFERROR(Table5[[#This Row],[disability_salben]]/Table5[[#This Row],[disadm_nospch]], 0)</f>
        <v>40723.811236898931</v>
      </c>
    </row>
    <row r="479" spans="1:12" x14ac:dyDescent="0.25">
      <c r="A479">
        <v>45948</v>
      </c>
      <c r="B479">
        <v>58.217719000000002</v>
      </c>
      <c r="C479">
        <v>637686</v>
      </c>
      <c r="D479">
        <v>5159252.99</v>
      </c>
      <c r="E479">
        <v>124995.63</v>
      </c>
      <c r="F479">
        <v>15778.38</v>
      </c>
      <c r="G479">
        <v>1174940.33</v>
      </c>
      <c r="H479">
        <v>1121996.77</v>
      </c>
      <c r="I479">
        <v>263860.82</v>
      </c>
      <c r="J479">
        <v>476094.99</v>
      </c>
      <c r="K479">
        <v>863.72169299999996</v>
      </c>
      <c r="L479">
        <f>IFERROR(SUM(Table5[[#This Row],[reg_salben]:[pupil_gf_total]])/Table5[[#This Row],[adm1]],0)+IFERROR(Table5[[#This Row],[disability_salben]]/Table5[[#This Row],[disadm_nospch]], 0)</f>
        <v>20605.791350568863</v>
      </c>
    </row>
    <row r="480" spans="1:12" x14ac:dyDescent="0.25">
      <c r="A480">
        <v>45955</v>
      </c>
      <c r="B480">
        <v>66.866538000000006</v>
      </c>
      <c r="C480">
        <v>710562.15</v>
      </c>
      <c r="D480">
        <v>4700237.62</v>
      </c>
      <c r="E480">
        <v>115226.73</v>
      </c>
      <c r="F480">
        <v>56313.91</v>
      </c>
      <c r="G480">
        <v>1320687.23</v>
      </c>
      <c r="H480">
        <v>1234692.77</v>
      </c>
      <c r="I480">
        <v>401140.11</v>
      </c>
      <c r="J480">
        <v>417314.73</v>
      </c>
      <c r="K480">
        <v>808.78221699999995</v>
      </c>
      <c r="L480">
        <f>IFERROR(SUM(Table5[[#This Row],[reg_salben]:[pupil_gf_total]])/Table5[[#This Row],[adm1]],0)+IFERROR(Table5[[#This Row],[disability_salben]]/Table5[[#This Row],[disadm_nospch]], 0)</f>
        <v>20821.669973163444</v>
      </c>
    </row>
    <row r="481" spans="1:12" x14ac:dyDescent="0.25">
      <c r="A481">
        <v>45963</v>
      </c>
      <c r="B481">
        <v>27.851084</v>
      </c>
      <c r="C481">
        <v>204107</v>
      </c>
      <c r="D481">
        <v>2817033.19</v>
      </c>
      <c r="E481">
        <v>20927.68</v>
      </c>
      <c r="F481">
        <v>139.08000000000001</v>
      </c>
      <c r="G481">
        <v>685808.58</v>
      </c>
      <c r="H481">
        <v>741698.78</v>
      </c>
      <c r="I481">
        <v>187787.43</v>
      </c>
      <c r="J481">
        <v>62165.41</v>
      </c>
      <c r="K481">
        <v>385.897154</v>
      </c>
      <c r="L481">
        <f>IFERROR(SUM(Table5[[#This Row],[reg_salben]:[pupil_gf_total]])/Table5[[#This Row],[adm1]],0)+IFERROR(Table5[[#This Row],[disability_salben]]/Table5[[#This Row],[disadm_nospch]], 0)</f>
        <v>19029.971980653252</v>
      </c>
    </row>
    <row r="482" spans="1:12" x14ac:dyDescent="0.25">
      <c r="A482">
        <v>45971</v>
      </c>
      <c r="B482">
        <v>53.239106999999997</v>
      </c>
      <c r="C482">
        <v>214443.24</v>
      </c>
      <c r="D482">
        <v>2954348.93</v>
      </c>
      <c r="E482">
        <v>186095.07</v>
      </c>
      <c r="F482">
        <v>3641.5</v>
      </c>
      <c r="G482">
        <v>996386.37</v>
      </c>
      <c r="H482">
        <v>1192075.49</v>
      </c>
      <c r="I482">
        <v>326571.51</v>
      </c>
      <c r="J482">
        <v>264631.46000000002</v>
      </c>
      <c r="K482">
        <v>472.258847</v>
      </c>
      <c r="L482">
        <f>IFERROR(SUM(Table5[[#This Row],[reg_salben]:[pupil_gf_total]])/Table5[[#This Row],[adm1]],0)+IFERROR(Table5[[#This Row],[disability_salben]]/Table5[[#This Row],[disadm_nospch]], 0)</f>
        <v>16571.366679980143</v>
      </c>
    </row>
    <row r="483" spans="1:12" x14ac:dyDescent="0.25">
      <c r="A483">
        <v>45997</v>
      </c>
      <c r="B483">
        <v>225.77756299999999</v>
      </c>
      <c r="C483">
        <v>727396.74</v>
      </c>
      <c r="D483">
        <v>5255988.66</v>
      </c>
      <c r="E483">
        <v>378084.37</v>
      </c>
      <c r="F483">
        <v>24971.61</v>
      </c>
      <c r="G483">
        <v>2780777.24</v>
      </c>
      <c r="H483">
        <v>2402228.73</v>
      </c>
      <c r="I483">
        <v>258230.53</v>
      </c>
      <c r="J483">
        <v>1219025.1299999999</v>
      </c>
      <c r="K483">
        <v>1594.0412389999999</v>
      </c>
      <c r="L483">
        <f>IFERROR(SUM(Table5[[#This Row],[reg_salben]:[pupil_gf_total]])/Table5[[#This Row],[adm1]],0)+IFERROR(Table5[[#This Row],[disability_salben]]/Table5[[#This Row],[disadm_nospch]], 0)</f>
        <v>10950.089126696699</v>
      </c>
    </row>
    <row r="484" spans="1:12" x14ac:dyDescent="0.25">
      <c r="A484">
        <v>46003</v>
      </c>
      <c r="B484">
        <v>93.997657000000004</v>
      </c>
      <c r="C484">
        <v>355360.18</v>
      </c>
      <c r="D484">
        <v>3865255.7</v>
      </c>
      <c r="E484">
        <v>41825.74</v>
      </c>
      <c r="F484">
        <v>375.79</v>
      </c>
      <c r="G484">
        <v>1547905.6</v>
      </c>
      <c r="H484">
        <v>1259225.99</v>
      </c>
      <c r="I484">
        <v>121404.75</v>
      </c>
      <c r="J484">
        <v>362940.86</v>
      </c>
      <c r="K484">
        <v>691.60318700000005</v>
      </c>
      <c r="L484">
        <f>IFERROR(SUM(Table5[[#This Row],[reg_salben]:[pupil_gf_total]])/Table5[[#This Row],[adm1]],0)+IFERROR(Table5[[#This Row],[disability_salben]]/Table5[[#This Row],[disadm_nospch]], 0)</f>
        <v>14189.574969743831</v>
      </c>
    </row>
    <row r="485" spans="1:12" x14ac:dyDescent="0.25">
      <c r="A485">
        <v>46011</v>
      </c>
      <c r="B485">
        <v>168.14251100000001</v>
      </c>
      <c r="C485">
        <v>1529952.35</v>
      </c>
      <c r="D485">
        <v>6930309.3099999996</v>
      </c>
      <c r="E485">
        <v>409263.21</v>
      </c>
      <c r="F485">
        <v>38667.64</v>
      </c>
      <c r="G485">
        <v>2332599.79</v>
      </c>
      <c r="H485">
        <v>2801296.91</v>
      </c>
      <c r="I485">
        <v>768104.35</v>
      </c>
      <c r="J485">
        <v>765219.05</v>
      </c>
      <c r="K485">
        <v>1310.8874699999999</v>
      </c>
      <c r="L485">
        <f>IFERROR(SUM(Table5[[#This Row],[reg_salben]:[pupil_gf_total]])/Table5[[#This Row],[adm1]],0)+IFERROR(Table5[[#This Row],[disability_salben]]/Table5[[#This Row],[disadm_nospch]], 0)</f>
        <v>19813.607397269025</v>
      </c>
    </row>
    <row r="486" spans="1:12" x14ac:dyDescent="0.25">
      <c r="A486">
        <v>46029</v>
      </c>
      <c r="B486">
        <v>47.095433999999997</v>
      </c>
      <c r="C486">
        <v>904854.33</v>
      </c>
      <c r="D486">
        <v>20233.560000000001</v>
      </c>
      <c r="E486">
        <v>26564.91</v>
      </c>
      <c r="F486">
        <v>11299.45</v>
      </c>
      <c r="G486">
        <v>0</v>
      </c>
      <c r="H486">
        <v>0</v>
      </c>
      <c r="I486">
        <v>0</v>
      </c>
      <c r="J486">
        <v>0</v>
      </c>
      <c r="K486">
        <v>0</v>
      </c>
      <c r="L486">
        <f>IFERROR(SUM(Table5[[#This Row],[reg_salben]:[pupil_gf_total]])/Table5[[#This Row],[adm1]],0)+IFERROR(Table5[[#This Row],[disability_salben]]/Table5[[#This Row],[disadm_nospch]], 0)</f>
        <v>19213.207165688291</v>
      </c>
    </row>
    <row r="487" spans="1:12" x14ac:dyDescent="0.25">
      <c r="A487">
        <v>46037</v>
      </c>
      <c r="B487">
        <v>100.713919</v>
      </c>
      <c r="C487">
        <v>652231.27</v>
      </c>
      <c r="D487">
        <v>4859178.4800000004</v>
      </c>
      <c r="E487">
        <v>248852.29</v>
      </c>
      <c r="F487">
        <v>55802.93</v>
      </c>
      <c r="G487">
        <v>1984239.39</v>
      </c>
      <c r="H487">
        <v>2260163.86</v>
      </c>
      <c r="I487">
        <v>70573.69</v>
      </c>
      <c r="J487">
        <v>706125.81</v>
      </c>
      <c r="K487">
        <v>1035.0720140000001</v>
      </c>
      <c r="L487">
        <f>IFERROR(SUM(Table5[[#This Row],[reg_salben]:[pupil_gf_total]])/Table5[[#This Row],[adm1]],0)+IFERROR(Table5[[#This Row],[disability_salben]]/Table5[[#This Row],[disadm_nospch]], 0)</f>
        <v>16315.912409307413</v>
      </c>
    </row>
    <row r="488" spans="1:12" x14ac:dyDescent="0.25">
      <c r="A488">
        <v>46045</v>
      </c>
      <c r="B488">
        <v>70.476468999999994</v>
      </c>
      <c r="C488">
        <v>465643.77</v>
      </c>
      <c r="D488">
        <v>3410994.37</v>
      </c>
      <c r="E488">
        <v>52203.81</v>
      </c>
      <c r="F488">
        <v>0</v>
      </c>
      <c r="G488">
        <v>1492083.4</v>
      </c>
      <c r="H488">
        <v>1535193.82</v>
      </c>
      <c r="I488">
        <v>232468.96</v>
      </c>
      <c r="J488">
        <v>728647.42</v>
      </c>
      <c r="K488">
        <v>718.15275599999995</v>
      </c>
      <c r="L488">
        <f>IFERROR(SUM(Table5[[#This Row],[reg_salben]:[pupil_gf_total]])/Table5[[#This Row],[adm1]],0)+IFERROR(Table5[[#This Row],[disability_salben]]/Table5[[#This Row],[disadm_nospch]], 0)</f>
        <v>16983.135440799793</v>
      </c>
    </row>
    <row r="489" spans="1:12" x14ac:dyDescent="0.25">
      <c r="A489">
        <v>46060</v>
      </c>
      <c r="B489">
        <v>403.86803200000003</v>
      </c>
      <c r="C489">
        <v>1310194.46</v>
      </c>
      <c r="D489">
        <v>13688262.220000001</v>
      </c>
      <c r="E489">
        <v>1098659.5</v>
      </c>
      <c r="F489">
        <v>37685.449999999997</v>
      </c>
      <c r="G489">
        <v>4796444.53</v>
      </c>
      <c r="H489">
        <v>6063454.25</v>
      </c>
      <c r="I489">
        <v>322158.34999999998</v>
      </c>
      <c r="J489">
        <v>958901.22</v>
      </c>
      <c r="K489">
        <v>2687.3206719999998</v>
      </c>
      <c r="L489">
        <f>IFERROR(SUM(Table5[[#This Row],[reg_salben]:[pupil_gf_total]])/Table5[[#This Row],[adm1]],0)+IFERROR(Table5[[#This Row],[disability_salben]]/Table5[[#This Row],[disadm_nospch]], 0)</f>
        <v>13278.483653966025</v>
      </c>
    </row>
    <row r="490" spans="1:12" x14ac:dyDescent="0.25">
      <c r="A490">
        <v>46078</v>
      </c>
      <c r="B490">
        <v>99.784385</v>
      </c>
      <c r="C490">
        <v>752895.32</v>
      </c>
      <c r="D490">
        <v>3612537.33</v>
      </c>
      <c r="E490">
        <v>87377.58</v>
      </c>
      <c r="F490">
        <v>20583.560000000001</v>
      </c>
      <c r="G490">
        <v>1777876.87</v>
      </c>
      <c r="H490">
        <v>1933653.71</v>
      </c>
      <c r="I490">
        <v>51202.16</v>
      </c>
      <c r="J490">
        <v>488211.97</v>
      </c>
      <c r="K490">
        <v>697.97121200000004</v>
      </c>
      <c r="L490">
        <f>IFERROR(SUM(Table5[[#This Row],[reg_salben]:[pupil_gf_total]])/Table5[[#This Row],[adm1]],0)+IFERROR(Table5[[#This Row],[disability_salben]]/Table5[[#This Row],[disadm_nospch]], 0)</f>
        <v>18966.098569589802</v>
      </c>
    </row>
    <row r="491" spans="1:12" x14ac:dyDescent="0.25">
      <c r="A491">
        <v>46086</v>
      </c>
      <c r="B491">
        <v>119.145076</v>
      </c>
      <c r="C491">
        <v>12446.83</v>
      </c>
      <c r="D491">
        <v>428031.95</v>
      </c>
      <c r="E491">
        <v>469827.13</v>
      </c>
      <c r="F491">
        <v>169201.03</v>
      </c>
      <c r="G491">
        <v>0</v>
      </c>
      <c r="H491">
        <v>0</v>
      </c>
      <c r="I491">
        <v>0</v>
      </c>
      <c r="J491">
        <v>0</v>
      </c>
      <c r="K491">
        <v>0</v>
      </c>
      <c r="L491">
        <f>IFERROR(SUM(Table5[[#This Row],[reg_salben]:[pupil_gf_total]])/Table5[[#This Row],[adm1]],0)+IFERROR(Table5[[#This Row],[disability_salben]]/Table5[[#This Row],[disadm_nospch]], 0)</f>
        <v>104.46785060592852</v>
      </c>
    </row>
    <row r="492" spans="1:12" x14ac:dyDescent="0.25">
      <c r="A492">
        <v>46094</v>
      </c>
      <c r="B492">
        <v>541.24067200000002</v>
      </c>
      <c r="C492">
        <v>2625232.86</v>
      </c>
      <c r="D492">
        <v>15537883.9</v>
      </c>
      <c r="E492">
        <v>715999.32</v>
      </c>
      <c r="F492">
        <v>461.97</v>
      </c>
      <c r="G492">
        <v>4906893.07</v>
      </c>
      <c r="H492">
        <v>5199578.1900000004</v>
      </c>
      <c r="I492">
        <v>1006018.25</v>
      </c>
      <c r="J492">
        <v>4304163.4400000004</v>
      </c>
      <c r="K492">
        <v>3285.5633560000001</v>
      </c>
      <c r="L492">
        <f>IFERROR(SUM(Table5[[#This Row],[reg_salben]:[pupil_gf_total]])/Table5[[#This Row],[adm1]],0)+IFERROR(Table5[[#This Row],[disability_salben]]/Table5[[#This Row],[disadm_nospch]], 0)</f>
        <v>14489.840568474541</v>
      </c>
    </row>
    <row r="493" spans="1:12" x14ac:dyDescent="0.25">
      <c r="A493">
        <v>46102</v>
      </c>
      <c r="B493">
        <v>1397.130754</v>
      </c>
      <c r="C493">
        <v>8017816.4900000002</v>
      </c>
      <c r="D493">
        <v>43570649.950000003</v>
      </c>
      <c r="E493">
        <v>1657008.48</v>
      </c>
      <c r="F493">
        <v>0</v>
      </c>
      <c r="G493">
        <v>14047588.300000001</v>
      </c>
      <c r="H493">
        <v>15509921.220000001</v>
      </c>
      <c r="I493">
        <v>1675029.2</v>
      </c>
      <c r="J493">
        <v>5721054.5499999998</v>
      </c>
      <c r="K493">
        <v>8857.3395409999994</v>
      </c>
      <c r="L493">
        <f>IFERROR(SUM(Table5[[#This Row],[reg_salben]:[pupil_gf_total]])/Table5[[#This Row],[adm1]],0)+IFERROR(Table5[[#This Row],[disability_salben]]/Table5[[#This Row],[disadm_nospch]], 0)</f>
        <v>15017.095553906865</v>
      </c>
    </row>
    <row r="494" spans="1:12" x14ac:dyDescent="0.25">
      <c r="A494">
        <v>46110</v>
      </c>
      <c r="B494">
        <v>1656.32771</v>
      </c>
      <c r="C494">
        <v>16053582.210000001</v>
      </c>
      <c r="D494">
        <v>79618716.709999993</v>
      </c>
      <c r="E494">
        <v>4223044.18</v>
      </c>
      <c r="F494">
        <v>197729.34</v>
      </c>
      <c r="G494">
        <v>23071220.16</v>
      </c>
      <c r="H494">
        <v>35639585.060000002</v>
      </c>
      <c r="I494">
        <v>4882261.41</v>
      </c>
      <c r="J494">
        <v>17600824.530000001</v>
      </c>
      <c r="K494">
        <v>17022.980029999999</v>
      </c>
      <c r="L494">
        <f>IFERROR(SUM(Table5[[#This Row],[reg_salben]:[pupil_gf_total]])/Table5[[#This Row],[adm1]],0)+IFERROR(Table5[[#This Row],[disability_salben]]/Table5[[#This Row],[disadm_nospch]], 0)</f>
        <v>19398.763889914124</v>
      </c>
    </row>
    <row r="495" spans="1:12" x14ac:dyDescent="0.25">
      <c r="A495">
        <v>46128</v>
      </c>
      <c r="B495">
        <v>216.06165799999999</v>
      </c>
      <c r="C495">
        <v>1299803.06</v>
      </c>
      <c r="D495">
        <v>6809288.2199999997</v>
      </c>
      <c r="E495">
        <v>97097.5</v>
      </c>
      <c r="F495">
        <v>1483.58</v>
      </c>
      <c r="G495">
        <v>2237076.81</v>
      </c>
      <c r="H495">
        <v>3689504.75</v>
      </c>
      <c r="I495">
        <v>427159.82</v>
      </c>
      <c r="J495">
        <v>1313297.21</v>
      </c>
      <c r="K495">
        <v>1446.802952</v>
      </c>
      <c r="L495">
        <f>IFERROR(SUM(Table5[[#This Row],[reg_salben]:[pupil_gf_total]])/Table5[[#This Row],[adm1]],0)+IFERROR(Table5[[#This Row],[disability_salben]]/Table5[[#This Row],[disadm_nospch]], 0)</f>
        <v>16089.761599695463</v>
      </c>
    </row>
    <row r="496" spans="1:12" x14ac:dyDescent="0.25">
      <c r="A496">
        <v>46136</v>
      </c>
      <c r="B496">
        <v>108.02812900000001</v>
      </c>
      <c r="C496">
        <v>739891.11</v>
      </c>
      <c r="D496">
        <v>3786158.31</v>
      </c>
      <c r="E496">
        <v>108204.35</v>
      </c>
      <c r="F496">
        <v>24254.13</v>
      </c>
      <c r="G496">
        <v>1517201.41</v>
      </c>
      <c r="H496">
        <v>1704483.13</v>
      </c>
      <c r="I496">
        <v>208855.27</v>
      </c>
      <c r="J496">
        <v>861255.2</v>
      </c>
      <c r="K496">
        <v>589.10442499999999</v>
      </c>
      <c r="L496">
        <f>IFERROR(SUM(Table5[[#This Row],[reg_salben]:[pupil_gf_total]])/Table5[[#This Row],[adm1]],0)+IFERROR(Table5[[#This Row],[disability_salben]]/Table5[[#This Row],[disadm_nospch]], 0)</f>
        <v>20786.16741796572</v>
      </c>
    </row>
    <row r="497" spans="1:12" x14ac:dyDescent="0.25">
      <c r="A497">
        <v>46144</v>
      </c>
      <c r="B497">
        <v>295.58932900000002</v>
      </c>
      <c r="C497">
        <v>2235038.25</v>
      </c>
      <c r="D497">
        <v>12525015.34</v>
      </c>
      <c r="E497">
        <v>172727.19</v>
      </c>
      <c r="F497">
        <v>3655.56</v>
      </c>
      <c r="G497">
        <v>3895872.05</v>
      </c>
      <c r="H497">
        <v>5503393.6699999999</v>
      </c>
      <c r="I497">
        <v>320577.37</v>
      </c>
      <c r="J497">
        <v>1935559.24</v>
      </c>
      <c r="K497">
        <v>2361.7920429999999</v>
      </c>
      <c r="L497">
        <f>IFERROR(SUM(Table5[[#This Row],[reg_salben]:[pupil_gf_total]])/Table5[[#This Row],[adm1]],0)+IFERROR(Table5[[#This Row],[disability_salben]]/Table5[[#This Row],[disadm_nospch]], 0)</f>
        <v>17874.142639355407</v>
      </c>
    </row>
    <row r="498" spans="1:12" x14ac:dyDescent="0.25">
      <c r="A498">
        <v>46151</v>
      </c>
      <c r="B498">
        <v>316.37631099999999</v>
      </c>
      <c r="C498">
        <v>2240075.71</v>
      </c>
      <c r="D498">
        <v>15263158.02</v>
      </c>
      <c r="E498">
        <v>365614.63</v>
      </c>
      <c r="F498">
        <v>369654.04</v>
      </c>
      <c r="G498">
        <v>4406241.25</v>
      </c>
      <c r="H498">
        <v>6123601.21</v>
      </c>
      <c r="I498">
        <v>904597</v>
      </c>
      <c r="J498">
        <v>2654081.92</v>
      </c>
      <c r="K498">
        <v>2785.7194840000002</v>
      </c>
      <c r="L498">
        <f>IFERROR(SUM(Table5[[#This Row],[reg_salben]:[pupil_gf_total]])/Table5[[#This Row],[adm1]],0)+IFERROR(Table5[[#This Row],[disability_salben]]/Table5[[#This Row],[disadm_nospch]], 0)</f>
        <v>17880.838159849951</v>
      </c>
    </row>
    <row r="499" spans="1:12" x14ac:dyDescent="0.25">
      <c r="A499">
        <v>46177</v>
      </c>
      <c r="B499">
        <v>78.515118000000001</v>
      </c>
      <c r="C499">
        <v>296808.81</v>
      </c>
      <c r="D499">
        <v>3442324.84</v>
      </c>
      <c r="E499">
        <v>72897.94</v>
      </c>
      <c r="F499">
        <v>0</v>
      </c>
      <c r="G499">
        <v>1300206.67</v>
      </c>
      <c r="H499">
        <v>1425557.37</v>
      </c>
      <c r="I499">
        <v>318143.42</v>
      </c>
      <c r="J499">
        <v>463321.91</v>
      </c>
      <c r="K499">
        <v>565.64058999999997</v>
      </c>
      <c r="L499">
        <f>IFERROR(SUM(Table5[[#This Row],[reg_salben]:[pupil_gf_total]])/Table5[[#This Row],[adm1]],0)+IFERROR(Table5[[#This Row],[disability_salben]]/Table5[[#This Row],[disadm_nospch]], 0)</f>
        <v>16195.31874868828</v>
      </c>
    </row>
    <row r="500" spans="1:12" x14ac:dyDescent="0.25">
      <c r="A500">
        <v>46193</v>
      </c>
      <c r="B500">
        <v>259.04997200000003</v>
      </c>
      <c r="C500">
        <v>1772018.71</v>
      </c>
      <c r="D500">
        <v>7357562.8399999999</v>
      </c>
      <c r="E500">
        <v>172333.59</v>
      </c>
      <c r="F500">
        <v>123412.73</v>
      </c>
      <c r="G500">
        <v>2620376.52</v>
      </c>
      <c r="H500">
        <v>3162781.04</v>
      </c>
      <c r="I500">
        <v>409914.93</v>
      </c>
      <c r="J500">
        <v>1456020.47</v>
      </c>
      <c r="K500">
        <v>1520.2858100000001</v>
      </c>
      <c r="L500">
        <f>IFERROR(SUM(Table5[[#This Row],[reg_salben]:[pupil_gf_total]])/Table5[[#This Row],[adm1]],0)+IFERROR(Table5[[#This Row],[disability_salben]]/Table5[[#This Row],[disadm_nospch]], 0)</f>
        <v>16905.928445130427</v>
      </c>
    </row>
    <row r="501" spans="1:12" x14ac:dyDescent="0.25">
      <c r="A501">
        <v>46201</v>
      </c>
      <c r="B501">
        <v>128.705748</v>
      </c>
      <c r="C501">
        <v>514950.12</v>
      </c>
      <c r="D501">
        <v>3472088.34</v>
      </c>
      <c r="E501">
        <v>239940.43</v>
      </c>
      <c r="F501">
        <v>94853.28</v>
      </c>
      <c r="G501">
        <v>2006168.54</v>
      </c>
      <c r="H501">
        <v>2073097.7</v>
      </c>
      <c r="I501">
        <v>271682.5</v>
      </c>
      <c r="J501">
        <v>704099.31</v>
      </c>
      <c r="K501">
        <v>759.36677099999997</v>
      </c>
      <c r="L501">
        <f>IFERROR(SUM(Table5[[#This Row],[reg_salben]:[pupil_gf_total]])/Table5[[#This Row],[adm1]],0)+IFERROR(Table5[[#This Row],[disability_salben]]/Table5[[#This Row],[disadm_nospch]], 0)</f>
        <v>15671.145613010722</v>
      </c>
    </row>
    <row r="502" spans="1:12" x14ac:dyDescent="0.25">
      <c r="A502">
        <v>46219</v>
      </c>
      <c r="B502">
        <v>90.484769</v>
      </c>
      <c r="C502">
        <v>966297.17</v>
      </c>
      <c r="D502">
        <v>6143398.8499999996</v>
      </c>
      <c r="E502">
        <v>56967.24</v>
      </c>
      <c r="F502">
        <v>13071.53</v>
      </c>
      <c r="G502">
        <v>1732154.51</v>
      </c>
      <c r="H502">
        <v>2103609.37</v>
      </c>
      <c r="I502">
        <v>936108.18</v>
      </c>
      <c r="J502">
        <v>502289.87</v>
      </c>
      <c r="K502">
        <v>1132.4128250000001</v>
      </c>
      <c r="L502">
        <f>IFERROR(SUM(Table5[[#This Row],[reg_salben]:[pupil_gf_total]])/Table5[[#This Row],[adm1]],0)+IFERROR(Table5[[#This Row],[disability_salben]]/Table5[[#This Row],[disadm_nospch]], 0)</f>
        <v>20823.470703497384</v>
      </c>
    </row>
    <row r="503" spans="1:12" x14ac:dyDescent="0.25">
      <c r="A503">
        <v>46227</v>
      </c>
      <c r="B503">
        <v>80.639487000000003</v>
      </c>
      <c r="C503">
        <v>1494002.4</v>
      </c>
      <c r="D503">
        <v>605526.30000000005</v>
      </c>
      <c r="E503">
        <v>66336.210000000006</v>
      </c>
      <c r="F503">
        <v>6184.76</v>
      </c>
      <c r="G503">
        <v>0</v>
      </c>
      <c r="H503">
        <v>0</v>
      </c>
      <c r="I503">
        <v>0</v>
      </c>
      <c r="J503">
        <v>0</v>
      </c>
      <c r="K503">
        <v>0</v>
      </c>
      <c r="L503">
        <f>IFERROR(SUM(Table5[[#This Row],[reg_salben]:[pupil_gf_total]])/Table5[[#This Row],[adm1]],0)+IFERROR(Table5[[#This Row],[disability_salben]]/Table5[[#This Row],[disadm_nospch]], 0)</f>
        <v>18526.933337261929</v>
      </c>
    </row>
    <row r="504" spans="1:12" x14ac:dyDescent="0.25">
      <c r="A504">
        <v>46235</v>
      </c>
      <c r="B504">
        <v>199.76930300000001</v>
      </c>
      <c r="C504">
        <v>1154648.28</v>
      </c>
      <c r="D504">
        <v>7098109.7699999996</v>
      </c>
      <c r="E504">
        <v>325099.67</v>
      </c>
      <c r="F504">
        <v>0</v>
      </c>
      <c r="G504">
        <v>2235111.6</v>
      </c>
      <c r="H504">
        <v>2610309.71</v>
      </c>
      <c r="I504">
        <v>338296.16</v>
      </c>
      <c r="J504">
        <v>1574622.75</v>
      </c>
      <c r="K504">
        <v>1550.603063</v>
      </c>
      <c r="L504">
        <f>IFERROR(SUM(Table5[[#This Row],[reg_salben]:[pupil_gf_total]])/Table5[[#This Row],[adm1]],0)+IFERROR(Table5[[#This Row],[disability_salben]]/Table5[[#This Row],[disadm_nospch]], 0)</f>
        <v>14925.736921063164</v>
      </c>
    </row>
    <row r="505" spans="1:12" x14ac:dyDescent="0.25">
      <c r="A505">
        <v>46243</v>
      </c>
      <c r="B505">
        <v>368.44977399999999</v>
      </c>
      <c r="C505">
        <v>3024175.87</v>
      </c>
      <c r="D505">
        <v>13131250.75</v>
      </c>
      <c r="E505">
        <v>517829.52</v>
      </c>
      <c r="F505">
        <v>17892</v>
      </c>
      <c r="G505">
        <v>3824905.84</v>
      </c>
      <c r="H505">
        <v>5639619.7699999996</v>
      </c>
      <c r="I505">
        <v>735798.31</v>
      </c>
      <c r="J505">
        <v>1854213.41</v>
      </c>
      <c r="K505">
        <v>2557.518157</v>
      </c>
      <c r="L505">
        <f>IFERROR(SUM(Table5[[#This Row],[reg_salben]:[pupil_gf_total]])/Table5[[#This Row],[adm1]],0)+IFERROR(Table5[[#This Row],[disability_salben]]/Table5[[#This Row],[disadm_nospch]], 0)</f>
        <v>18265.052349632711</v>
      </c>
    </row>
    <row r="506" spans="1:12" x14ac:dyDescent="0.25">
      <c r="A506">
        <v>46250</v>
      </c>
      <c r="B506">
        <v>363.89525700000002</v>
      </c>
      <c r="C506">
        <v>2052098.98</v>
      </c>
      <c r="D506">
        <v>14700098.26</v>
      </c>
      <c r="E506">
        <v>1288145.55</v>
      </c>
      <c r="F506">
        <v>0</v>
      </c>
      <c r="G506">
        <v>3865135.6</v>
      </c>
      <c r="H506">
        <v>5565542.7000000002</v>
      </c>
      <c r="I506">
        <v>1090451.8999999999</v>
      </c>
      <c r="J506">
        <v>3082624.09</v>
      </c>
      <c r="K506">
        <v>2949.7291879999998</v>
      </c>
      <c r="L506">
        <f>IFERROR(SUM(Table5[[#This Row],[reg_salben]:[pupil_gf_total]])/Table5[[#This Row],[adm1]],0)+IFERROR(Table5[[#This Row],[disability_salben]]/Table5[[#This Row],[disadm_nospch]], 0)</f>
        <v>15671.364038520351</v>
      </c>
    </row>
    <row r="507" spans="1:12" x14ac:dyDescent="0.25">
      <c r="A507">
        <v>46268</v>
      </c>
      <c r="B507">
        <v>188.75984500000001</v>
      </c>
      <c r="C507">
        <v>837870.51</v>
      </c>
      <c r="D507">
        <v>7611988.29</v>
      </c>
      <c r="E507">
        <v>370464.63</v>
      </c>
      <c r="F507">
        <v>16583.22</v>
      </c>
      <c r="G507">
        <v>2319152.29</v>
      </c>
      <c r="H507">
        <v>3253685.96</v>
      </c>
      <c r="I507">
        <v>925890.29</v>
      </c>
      <c r="J507">
        <v>1768553.06</v>
      </c>
      <c r="K507">
        <v>1540.9814739999999</v>
      </c>
      <c r="L507">
        <f>IFERROR(SUM(Table5[[#This Row],[reg_salben]:[pupil_gf_total]])/Table5[[#This Row],[adm1]],0)+IFERROR(Table5[[#This Row],[disability_salben]]/Table5[[#This Row],[disadm_nospch]], 0)</f>
        <v>14994.63408137009</v>
      </c>
    </row>
    <row r="508" spans="1:12" x14ac:dyDescent="0.25">
      <c r="A508">
        <v>46276</v>
      </c>
      <c r="B508">
        <v>117.979342</v>
      </c>
      <c r="C508">
        <v>618428.75</v>
      </c>
      <c r="D508">
        <v>4287731.37</v>
      </c>
      <c r="E508">
        <v>174480.74</v>
      </c>
      <c r="F508">
        <v>0</v>
      </c>
      <c r="G508">
        <v>1495002.55</v>
      </c>
      <c r="H508">
        <v>1302440.58</v>
      </c>
      <c r="I508">
        <v>231121.35</v>
      </c>
      <c r="J508">
        <v>914138.2</v>
      </c>
      <c r="K508">
        <v>685.15960099999995</v>
      </c>
      <c r="L508">
        <f>IFERROR(SUM(Table5[[#This Row],[reg_salben]:[pupil_gf_total]])/Table5[[#This Row],[adm1]],0)+IFERROR(Table5[[#This Row],[disability_salben]]/Table5[[#This Row],[disadm_nospch]], 0)</f>
        <v>17508.929725524438</v>
      </c>
    </row>
    <row r="509" spans="1:12" x14ac:dyDescent="0.25">
      <c r="A509">
        <v>46284</v>
      </c>
      <c r="B509">
        <v>224.130912</v>
      </c>
      <c r="C509">
        <v>1666381.03</v>
      </c>
      <c r="D509">
        <v>8600800.4299999997</v>
      </c>
      <c r="E509">
        <v>255346.29</v>
      </c>
      <c r="F509">
        <v>14386.26</v>
      </c>
      <c r="G509">
        <v>3102849.35</v>
      </c>
      <c r="H509">
        <v>3072315.81</v>
      </c>
      <c r="I509">
        <v>781779.72</v>
      </c>
      <c r="J509">
        <v>1769740.86</v>
      </c>
      <c r="K509">
        <v>1699.8407070000001</v>
      </c>
      <c r="L509">
        <f>IFERROR(SUM(Table5[[#This Row],[reg_salben]:[pupil_gf_total]])/Table5[[#This Row],[adm1]],0)+IFERROR(Table5[[#This Row],[disability_salben]]/Table5[[#This Row],[disadm_nospch]], 0)</f>
        <v>17787.1310404449</v>
      </c>
    </row>
    <row r="510" spans="1:12" x14ac:dyDescent="0.25">
      <c r="A510">
        <v>46292</v>
      </c>
      <c r="B510">
        <v>0.51408500000000001</v>
      </c>
      <c r="C510">
        <v>4628460.33</v>
      </c>
      <c r="D510">
        <v>3145.15</v>
      </c>
      <c r="E510">
        <v>269117.07</v>
      </c>
      <c r="F510">
        <v>98992.960000000006</v>
      </c>
      <c r="G510">
        <v>0</v>
      </c>
      <c r="H510">
        <v>0</v>
      </c>
      <c r="I510">
        <v>0</v>
      </c>
      <c r="J510">
        <v>0</v>
      </c>
      <c r="K510">
        <v>0</v>
      </c>
      <c r="L510">
        <f>IFERROR(SUM(Table5[[#This Row],[reg_salben]:[pupil_gf_total]])/Table5[[#This Row],[adm1]],0)+IFERROR(Table5[[#This Row],[disability_salben]]/Table5[[#This Row],[disadm_nospch]], 0)</f>
        <v>9003297.7620432414</v>
      </c>
    </row>
    <row r="511" spans="1:12" x14ac:dyDescent="0.25">
      <c r="A511">
        <v>46300</v>
      </c>
      <c r="B511">
        <v>397.73408699999999</v>
      </c>
      <c r="C511">
        <v>1649552.84</v>
      </c>
      <c r="D511">
        <v>10747779.65</v>
      </c>
      <c r="E511">
        <v>52032.49</v>
      </c>
      <c r="F511">
        <v>139878.63</v>
      </c>
      <c r="G511">
        <v>3253903.86</v>
      </c>
      <c r="H511">
        <v>3508571.31</v>
      </c>
      <c r="I511">
        <v>71509.759999999995</v>
      </c>
      <c r="J511">
        <v>531028.97</v>
      </c>
      <c r="K511">
        <v>2359.3412360000002</v>
      </c>
      <c r="L511">
        <f>IFERROR(SUM(Table5[[#This Row],[reg_salben]:[pupil_gf_total]])/Table5[[#This Row],[adm1]],0)+IFERROR(Table5[[#This Row],[disability_salben]]/Table5[[#This Row],[disadm_nospch]], 0)</f>
        <v>11905.772533576743</v>
      </c>
    </row>
    <row r="512" spans="1:12" x14ac:dyDescent="0.25">
      <c r="A512">
        <v>46318</v>
      </c>
      <c r="B512">
        <v>235.42666700000001</v>
      </c>
      <c r="C512">
        <v>1107471.3400000001</v>
      </c>
      <c r="D512">
        <v>6523426.9299999997</v>
      </c>
      <c r="E512">
        <v>80036.210000000006</v>
      </c>
      <c r="F512">
        <v>61233.05</v>
      </c>
      <c r="G512">
        <v>2244847.12</v>
      </c>
      <c r="H512">
        <v>2446539.9300000002</v>
      </c>
      <c r="I512">
        <v>187244.18</v>
      </c>
      <c r="J512">
        <v>755177.45</v>
      </c>
      <c r="K512">
        <v>1328.6982290000001</v>
      </c>
      <c r="L512">
        <f>IFERROR(SUM(Table5[[#This Row],[reg_salben]:[pupil_gf_total]])/Table5[[#This Row],[adm1]],0)+IFERROR(Table5[[#This Row],[disability_salben]]/Table5[[#This Row],[disadm_nospch]], 0)</f>
        <v>13960.158950748573</v>
      </c>
    </row>
    <row r="513" spans="1:12" x14ac:dyDescent="0.25">
      <c r="A513">
        <v>46326</v>
      </c>
      <c r="B513">
        <v>166.546446</v>
      </c>
      <c r="C513">
        <v>929832.34</v>
      </c>
      <c r="D513">
        <v>5798013.8099999996</v>
      </c>
      <c r="E513">
        <v>92598.080000000002</v>
      </c>
      <c r="F513">
        <v>16435.849999999999</v>
      </c>
      <c r="G513">
        <v>2705013.23</v>
      </c>
      <c r="H513">
        <v>3354589.45</v>
      </c>
      <c r="I513">
        <v>180958.85</v>
      </c>
      <c r="J513">
        <v>1309320.67</v>
      </c>
      <c r="K513">
        <v>1298.2224699999999</v>
      </c>
      <c r="L513">
        <f>IFERROR(SUM(Table5[[#This Row],[reg_salben]:[pupil_gf_total]])/Table5[[#This Row],[adm1]],0)+IFERROR(Table5[[#This Row],[disability_salben]]/Table5[[#This Row],[disadm_nospch]], 0)</f>
        <v>15948.679059344593</v>
      </c>
    </row>
    <row r="514" spans="1:12" x14ac:dyDescent="0.25">
      <c r="A514">
        <v>46334</v>
      </c>
      <c r="B514">
        <v>118.58473499999999</v>
      </c>
      <c r="C514">
        <v>492303.83</v>
      </c>
      <c r="D514">
        <v>3556664.1</v>
      </c>
      <c r="E514">
        <v>180805.82</v>
      </c>
      <c r="F514">
        <v>11222.01</v>
      </c>
      <c r="G514">
        <v>1023425.63</v>
      </c>
      <c r="H514">
        <v>1776794.48</v>
      </c>
      <c r="I514">
        <v>471918.22</v>
      </c>
      <c r="J514">
        <v>373708.87</v>
      </c>
      <c r="K514">
        <v>633.55886399999997</v>
      </c>
      <c r="L514">
        <f>IFERROR(SUM(Table5[[#This Row],[reg_salben]:[pupil_gf_total]])/Table5[[#This Row],[adm1]],0)+IFERROR(Table5[[#This Row],[disability_salben]]/Table5[[#This Row],[disadm_nospch]], 0)</f>
        <v>15822.926010191757</v>
      </c>
    </row>
    <row r="515" spans="1:12" x14ac:dyDescent="0.25">
      <c r="A515">
        <v>46342</v>
      </c>
      <c r="B515">
        <v>479.63363700000002</v>
      </c>
      <c r="C515">
        <v>2909984.15</v>
      </c>
      <c r="D515">
        <v>12323468.789999999</v>
      </c>
      <c r="E515">
        <v>488609.51</v>
      </c>
      <c r="F515">
        <v>24468.58</v>
      </c>
      <c r="G515">
        <v>4229391.82</v>
      </c>
      <c r="H515">
        <v>5821962.8499999996</v>
      </c>
      <c r="I515">
        <v>1378324.54</v>
      </c>
      <c r="J515">
        <v>2162639.29</v>
      </c>
      <c r="K515">
        <v>2680.2715549999998</v>
      </c>
      <c r="L515">
        <f>IFERROR(SUM(Table5[[#This Row],[reg_salben]:[pupil_gf_total]])/Table5[[#This Row],[adm1]],0)+IFERROR(Table5[[#This Row],[disability_salben]]/Table5[[#This Row],[disadm_nospch]], 0)</f>
        <v>15927.61553058044</v>
      </c>
    </row>
    <row r="516" spans="1:12" x14ac:dyDescent="0.25">
      <c r="A516">
        <v>46359</v>
      </c>
      <c r="B516">
        <v>1074.7379149999999</v>
      </c>
      <c r="C516">
        <v>5949882.8499999996</v>
      </c>
      <c r="D516">
        <v>35302033.020000003</v>
      </c>
      <c r="E516">
        <v>1092927.71</v>
      </c>
      <c r="F516">
        <v>-391.09</v>
      </c>
      <c r="G516">
        <v>12898794.76</v>
      </c>
      <c r="H516">
        <v>15283302.199999999</v>
      </c>
      <c r="I516">
        <v>2561749.63</v>
      </c>
      <c r="J516">
        <v>7447092.9400000004</v>
      </c>
      <c r="K516">
        <v>7701.4116439999998</v>
      </c>
      <c r="L516">
        <f>IFERROR(SUM(Table5[[#This Row],[reg_salben]:[pupil_gf_total]])/Table5[[#This Row],[adm1]],0)+IFERROR(Table5[[#This Row],[disability_salben]]/Table5[[#This Row],[disadm_nospch]], 0)</f>
        <v>15220.778722224215</v>
      </c>
    </row>
    <row r="517" spans="1:12" x14ac:dyDescent="0.25">
      <c r="A517">
        <v>46367</v>
      </c>
      <c r="B517">
        <v>116.96232500000001</v>
      </c>
      <c r="C517">
        <v>733063.32</v>
      </c>
      <c r="D517">
        <v>4008615.55</v>
      </c>
      <c r="E517">
        <v>143758.51999999999</v>
      </c>
      <c r="F517">
        <v>4485.21</v>
      </c>
      <c r="G517">
        <v>1745747.38</v>
      </c>
      <c r="H517">
        <v>1702888.92</v>
      </c>
      <c r="I517">
        <v>118252.5</v>
      </c>
      <c r="J517">
        <v>157586.26</v>
      </c>
      <c r="K517">
        <v>935.52644399999997</v>
      </c>
      <c r="L517">
        <f>IFERROR(SUM(Table5[[#This Row],[reg_salben]:[pupil_gf_total]])/Table5[[#This Row],[adm1]],0)+IFERROR(Table5[[#This Row],[disability_salben]]/Table5[[#This Row],[disadm_nospch]], 0)</f>
        <v>14692.007903736669</v>
      </c>
    </row>
    <row r="518" spans="1:12" x14ac:dyDescent="0.25">
      <c r="A518">
        <v>46375</v>
      </c>
      <c r="B518">
        <v>71.101613999999998</v>
      </c>
      <c r="C518">
        <v>553389.54</v>
      </c>
      <c r="D518">
        <v>167570.57</v>
      </c>
      <c r="E518">
        <v>42891.17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f>IFERROR(SUM(Table5[[#This Row],[reg_salben]:[pupil_gf_total]])/Table5[[#This Row],[adm1]],0)+IFERROR(Table5[[#This Row],[disability_salben]]/Table5[[#This Row],[disadm_nospch]], 0)</f>
        <v>7783.0798608875466</v>
      </c>
    </row>
    <row r="519" spans="1:12" x14ac:dyDescent="0.25">
      <c r="A519">
        <v>46383</v>
      </c>
      <c r="B519">
        <v>144.934369</v>
      </c>
      <c r="C519">
        <v>1191699.3600000001</v>
      </c>
      <c r="D519">
        <v>6216863.7199999997</v>
      </c>
      <c r="E519">
        <v>265836.07</v>
      </c>
      <c r="F519">
        <v>162712.60999999999</v>
      </c>
      <c r="G519">
        <v>2219664.48</v>
      </c>
      <c r="H519">
        <v>1998167.78</v>
      </c>
      <c r="I519">
        <v>182125.47</v>
      </c>
      <c r="J519">
        <v>695791.12</v>
      </c>
      <c r="K519">
        <v>1093.5646879999999</v>
      </c>
      <c r="L519">
        <f>IFERROR(SUM(Table5[[#This Row],[reg_salben]:[pupil_gf_total]])/Table5[[#This Row],[adm1]],0)+IFERROR(Table5[[#This Row],[disability_salben]]/Table5[[#This Row],[disadm_nospch]], 0)</f>
        <v>18958.93301389202</v>
      </c>
    </row>
    <row r="520" spans="1:12" x14ac:dyDescent="0.25">
      <c r="A520">
        <v>46391</v>
      </c>
      <c r="B520">
        <v>198.67130900000001</v>
      </c>
      <c r="C520">
        <v>1627921.99</v>
      </c>
      <c r="D520">
        <v>8188389.1200000001</v>
      </c>
      <c r="E520">
        <v>434547.79</v>
      </c>
      <c r="F520">
        <v>246744.52</v>
      </c>
      <c r="G520">
        <v>2211170.1</v>
      </c>
      <c r="H520">
        <v>3416300.92</v>
      </c>
      <c r="I520">
        <v>320714.06</v>
      </c>
      <c r="J520">
        <v>1650321.41</v>
      </c>
      <c r="K520">
        <v>1631.358391</v>
      </c>
      <c r="L520">
        <f>IFERROR(SUM(Table5[[#This Row],[reg_salben]:[pupil_gf_total]])/Table5[[#This Row],[adm1]],0)+IFERROR(Table5[[#This Row],[disability_salben]]/Table5[[#This Row],[disadm_nospch]], 0)</f>
        <v>18288.816838170682</v>
      </c>
    </row>
    <row r="521" spans="1:12" x14ac:dyDescent="0.25">
      <c r="A521">
        <v>46409</v>
      </c>
      <c r="B521">
        <v>216.21722500000001</v>
      </c>
      <c r="C521">
        <v>1107410.3700000001</v>
      </c>
      <c r="D521">
        <v>5268386.83</v>
      </c>
      <c r="E521">
        <v>162174.98000000001</v>
      </c>
      <c r="F521">
        <v>0</v>
      </c>
      <c r="G521">
        <v>2013620.76</v>
      </c>
      <c r="H521">
        <v>2853584.35</v>
      </c>
      <c r="I521">
        <v>597536.88</v>
      </c>
      <c r="J521">
        <v>1243558.58</v>
      </c>
      <c r="K521">
        <v>1119.9406670000001</v>
      </c>
      <c r="L521">
        <f>IFERROR(SUM(Table5[[#This Row],[reg_salben]:[pupil_gf_total]])/Table5[[#This Row],[adm1]],0)+IFERROR(Table5[[#This Row],[disability_salben]]/Table5[[#This Row],[disadm_nospch]], 0)</f>
        <v>15960.593244680331</v>
      </c>
    </row>
    <row r="522" spans="1:12" x14ac:dyDescent="0.25">
      <c r="A522">
        <v>46417</v>
      </c>
      <c r="B522">
        <v>44.720778000000003</v>
      </c>
      <c r="C522">
        <v>794672.34</v>
      </c>
      <c r="D522">
        <v>950444.56</v>
      </c>
      <c r="E522">
        <v>62664.61</v>
      </c>
      <c r="F522">
        <v>50159.45</v>
      </c>
      <c r="G522">
        <v>0</v>
      </c>
      <c r="H522">
        <v>0</v>
      </c>
      <c r="I522">
        <v>0</v>
      </c>
      <c r="J522">
        <v>0</v>
      </c>
      <c r="K522">
        <v>0</v>
      </c>
      <c r="L522">
        <f>IFERROR(SUM(Table5[[#This Row],[reg_salben]:[pupil_gf_total]])/Table5[[#This Row],[adm1]],0)+IFERROR(Table5[[#This Row],[disability_salben]]/Table5[[#This Row],[disadm_nospch]], 0)</f>
        <v>17769.644794641092</v>
      </c>
    </row>
    <row r="523" spans="1:12" x14ac:dyDescent="0.25">
      <c r="A523">
        <v>46425</v>
      </c>
      <c r="B523">
        <v>210.552314</v>
      </c>
      <c r="C523">
        <v>1190698.02</v>
      </c>
      <c r="D523">
        <v>8586587.7400000002</v>
      </c>
      <c r="E523">
        <v>136659.95000000001</v>
      </c>
      <c r="F523">
        <v>34360.07</v>
      </c>
      <c r="G523">
        <v>2078172.82</v>
      </c>
      <c r="H523">
        <v>3368705.93</v>
      </c>
      <c r="I523">
        <v>501093.95</v>
      </c>
      <c r="J523">
        <v>702484.12</v>
      </c>
      <c r="K523">
        <v>1664.9487859999999</v>
      </c>
      <c r="L523">
        <f>IFERROR(SUM(Table5[[#This Row],[reg_salben]:[pupil_gf_total]])/Table5[[#This Row],[adm1]],0)+IFERROR(Table5[[#This Row],[disability_salben]]/Table5[[#This Row],[disadm_nospch]], 0)</f>
        <v>14909.494733801052</v>
      </c>
    </row>
    <row r="524" spans="1:12" x14ac:dyDescent="0.25">
      <c r="A524">
        <v>46433</v>
      </c>
      <c r="B524">
        <v>123.372699</v>
      </c>
      <c r="C524">
        <v>918559.75</v>
      </c>
      <c r="D524">
        <v>5612596.8499999996</v>
      </c>
      <c r="E524">
        <v>292100.03000000003</v>
      </c>
      <c r="F524">
        <v>23481.5</v>
      </c>
      <c r="G524">
        <v>2005317.18</v>
      </c>
      <c r="H524">
        <v>2630817.2999999998</v>
      </c>
      <c r="I524">
        <v>540713.82999999996</v>
      </c>
      <c r="J524">
        <v>980453.11</v>
      </c>
      <c r="K524">
        <v>1110.6090409999999</v>
      </c>
      <c r="L524">
        <f>IFERROR(SUM(Table5[[#This Row],[reg_salben]:[pupil_gf_total]])/Table5[[#This Row],[adm1]],0)+IFERROR(Table5[[#This Row],[disability_salben]]/Table5[[#This Row],[disadm_nospch]], 0)</f>
        <v>18327.254250225709</v>
      </c>
    </row>
    <row r="525" spans="1:12" x14ac:dyDescent="0.25">
      <c r="A525">
        <v>46441</v>
      </c>
      <c r="B525">
        <v>123.628022</v>
      </c>
      <c r="C525">
        <v>890749.72</v>
      </c>
      <c r="D525">
        <v>4003230.06</v>
      </c>
      <c r="E525">
        <v>280760.96000000002</v>
      </c>
      <c r="F525">
        <v>0</v>
      </c>
      <c r="G525">
        <v>2962163.22</v>
      </c>
      <c r="H525">
        <v>2926787</v>
      </c>
      <c r="I525">
        <v>0</v>
      </c>
      <c r="J525">
        <v>655456.62</v>
      </c>
      <c r="K525">
        <v>793.85064599999998</v>
      </c>
      <c r="L525">
        <f>IFERROR(SUM(Table5[[#This Row],[reg_salben]:[pupil_gf_total]])/Table5[[#This Row],[adm1]],0)+IFERROR(Table5[[#This Row],[disability_salben]]/Table5[[#This Row],[disadm_nospch]], 0)</f>
        <v>20845.425917820692</v>
      </c>
    </row>
    <row r="526" spans="1:12" x14ac:dyDescent="0.25">
      <c r="A526">
        <v>46458</v>
      </c>
      <c r="B526">
        <v>88.582646999999994</v>
      </c>
      <c r="C526">
        <v>923708.26</v>
      </c>
      <c r="D526">
        <v>6244723.5199999996</v>
      </c>
      <c r="E526">
        <v>205230.11</v>
      </c>
      <c r="F526">
        <v>9504.57</v>
      </c>
      <c r="G526">
        <v>1709469.5</v>
      </c>
      <c r="H526">
        <v>1975413.09</v>
      </c>
      <c r="I526">
        <v>676834.25</v>
      </c>
      <c r="J526">
        <v>623241.02</v>
      </c>
      <c r="K526">
        <v>988.56137100000001</v>
      </c>
      <c r="L526">
        <f>IFERROR(SUM(Table5[[#This Row],[reg_salben]:[pupil_gf_total]])/Table5[[#This Row],[adm1]],0)+IFERROR(Table5[[#This Row],[disability_salben]]/Table5[[#This Row],[disadm_nospch]], 0)</f>
        <v>22004.482692781479</v>
      </c>
    </row>
    <row r="527" spans="1:12" x14ac:dyDescent="0.25">
      <c r="A527">
        <v>46474</v>
      </c>
      <c r="B527">
        <v>147.05145099999999</v>
      </c>
      <c r="C527">
        <v>374770.89</v>
      </c>
      <c r="D527">
        <v>4099570.46</v>
      </c>
      <c r="E527">
        <v>499946.15</v>
      </c>
      <c r="F527">
        <v>16113.11</v>
      </c>
      <c r="G527">
        <v>1440464.43</v>
      </c>
      <c r="H527">
        <v>2674993.2200000002</v>
      </c>
      <c r="I527">
        <v>396117.07</v>
      </c>
      <c r="J527">
        <v>712624.04</v>
      </c>
      <c r="K527">
        <v>1206.0998030000001</v>
      </c>
      <c r="L527">
        <f>IFERROR(SUM(Table5[[#This Row],[reg_salben]:[pupil_gf_total]])/Table5[[#This Row],[adm1]],0)+IFERROR(Table5[[#This Row],[disability_salben]]/Table5[[#This Row],[disadm_nospch]], 0)</f>
        <v>10706.956427374611</v>
      </c>
    </row>
    <row r="528" spans="1:12" x14ac:dyDescent="0.25">
      <c r="A528">
        <v>46482</v>
      </c>
      <c r="B528">
        <v>189.46967100000001</v>
      </c>
      <c r="C528">
        <v>856768.68</v>
      </c>
      <c r="D528">
        <v>7446200.1200000001</v>
      </c>
      <c r="E528">
        <v>83868.509999999995</v>
      </c>
      <c r="F528">
        <v>21546</v>
      </c>
      <c r="G528">
        <v>3017808.75</v>
      </c>
      <c r="H528">
        <v>3588017.46</v>
      </c>
      <c r="I528">
        <v>281143.90999999997</v>
      </c>
      <c r="J528">
        <v>805552.80999999901</v>
      </c>
      <c r="K528">
        <v>1580.8666499999999</v>
      </c>
      <c r="L528">
        <f>IFERROR(SUM(Table5[[#This Row],[reg_salben]:[pupil_gf_total]])/Table5[[#This Row],[adm1]],0)+IFERROR(Table5[[#This Row],[disability_salben]]/Table5[[#This Row],[disadm_nospch]], 0)</f>
        <v>14164.829555164031</v>
      </c>
    </row>
    <row r="529" spans="1:12" x14ac:dyDescent="0.25">
      <c r="A529">
        <v>46508</v>
      </c>
      <c r="B529">
        <v>85.037508000000003</v>
      </c>
      <c r="C529">
        <v>678348.79</v>
      </c>
      <c r="D529">
        <v>5221224.0999999996</v>
      </c>
      <c r="E529">
        <v>314541.78999999998</v>
      </c>
      <c r="F529">
        <v>59937.55</v>
      </c>
      <c r="G529">
        <v>2352484</v>
      </c>
      <c r="H529">
        <v>1651887.45</v>
      </c>
      <c r="I529">
        <v>80036.12</v>
      </c>
      <c r="J529">
        <v>568860.89</v>
      </c>
      <c r="K529">
        <v>649.93186800000001</v>
      </c>
      <c r="L529">
        <f>IFERROR(SUM(Table5[[#This Row],[reg_salben]:[pupil_gf_total]])/Table5[[#This Row],[adm1]],0)+IFERROR(Table5[[#This Row],[disability_salben]]/Table5[[#This Row],[disadm_nospch]], 0)</f>
        <v>23746.355951603669</v>
      </c>
    </row>
    <row r="530" spans="1:12" x14ac:dyDescent="0.25">
      <c r="A530">
        <v>46516</v>
      </c>
      <c r="B530">
        <v>0</v>
      </c>
      <c r="C530">
        <v>913295.17</v>
      </c>
      <c r="D530">
        <v>4683283.3099999996</v>
      </c>
      <c r="E530">
        <v>129060.61</v>
      </c>
      <c r="F530">
        <v>54317.39</v>
      </c>
      <c r="G530">
        <v>1557348.57</v>
      </c>
      <c r="H530">
        <v>2037422.29</v>
      </c>
      <c r="I530">
        <v>452847.63</v>
      </c>
      <c r="J530">
        <v>949740.07</v>
      </c>
      <c r="K530">
        <v>886.40223700000001</v>
      </c>
      <c r="L530">
        <f>IFERROR(SUM(Table5[[#This Row],[reg_salben]:[pupil_gf_total]])/Table5[[#This Row],[adm1]],0)+IFERROR(Table5[[#This Row],[disability_salben]]/Table5[[#This Row],[disadm_nospch]], 0)</f>
        <v>11128.153177257833</v>
      </c>
    </row>
    <row r="531" spans="1:12" x14ac:dyDescent="0.25">
      <c r="A531">
        <v>46524</v>
      </c>
      <c r="B531">
        <v>0</v>
      </c>
      <c r="C531">
        <v>831701.7</v>
      </c>
      <c r="D531">
        <v>5365597.78</v>
      </c>
      <c r="E531">
        <v>313093.44</v>
      </c>
      <c r="F531">
        <v>16808</v>
      </c>
      <c r="G531">
        <v>2068088.52</v>
      </c>
      <c r="H531">
        <v>2051028.94</v>
      </c>
      <c r="I531">
        <v>282450.02</v>
      </c>
      <c r="J531">
        <v>651079.48</v>
      </c>
      <c r="K531">
        <v>1050.7217989999999</v>
      </c>
      <c r="L531">
        <f>IFERROR(SUM(Table5[[#This Row],[reg_salben]:[pupil_gf_total]])/Table5[[#This Row],[adm1]],0)+IFERROR(Table5[[#This Row],[disability_salben]]/Table5[[#This Row],[disadm_nospch]], 0)</f>
        <v>10229.297793411442</v>
      </c>
    </row>
    <row r="532" spans="1:12" x14ac:dyDescent="0.25">
      <c r="A532">
        <v>46532</v>
      </c>
      <c r="B532">
        <v>0</v>
      </c>
      <c r="C532">
        <v>4528653.68</v>
      </c>
      <c r="D532">
        <v>17747758.23</v>
      </c>
      <c r="E532">
        <v>8268.14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f>IFERROR(SUM(Table5[[#This Row],[reg_salben]:[pupil_gf_total]])/Table5[[#This Row],[adm1]],0)+IFERROR(Table5[[#This Row],[disability_salben]]/Table5[[#This Row],[disadm_nospch]], 0)</f>
        <v>0</v>
      </c>
    </row>
    <row r="533" spans="1:12" x14ac:dyDescent="0.25">
      <c r="A533">
        <v>46557</v>
      </c>
      <c r="B533">
        <v>77.307173000000006</v>
      </c>
      <c r="C533">
        <v>632455.84</v>
      </c>
      <c r="D533">
        <v>7109134.6100000003</v>
      </c>
      <c r="E533">
        <v>149298.84</v>
      </c>
      <c r="F533">
        <v>11462.34</v>
      </c>
      <c r="G533">
        <v>2901710.19</v>
      </c>
      <c r="H533">
        <v>2615614.92</v>
      </c>
      <c r="I533">
        <v>649669.05000000005</v>
      </c>
      <c r="J533">
        <v>1081393.32</v>
      </c>
      <c r="K533">
        <v>770.59672</v>
      </c>
      <c r="L533">
        <f>IFERROR(SUM(Table5[[#This Row],[reg_salben]:[pupil_gf_total]])/Table5[[#This Row],[adm1]],0)+IFERROR(Table5[[#This Row],[disability_salben]]/Table5[[#This Row],[disadm_nospch]], 0)</f>
        <v>27021.388600842438</v>
      </c>
    </row>
    <row r="534" spans="1:12" x14ac:dyDescent="0.25">
      <c r="A534">
        <v>46565</v>
      </c>
      <c r="B534">
        <v>0</v>
      </c>
      <c r="C534">
        <v>560718.92000000004</v>
      </c>
      <c r="D534">
        <v>9532252.4399999995</v>
      </c>
      <c r="E534">
        <v>299897.74</v>
      </c>
      <c r="F534">
        <v>160312.01</v>
      </c>
      <c r="G534">
        <v>2954674.22</v>
      </c>
      <c r="H534">
        <v>3044689.04</v>
      </c>
      <c r="I534">
        <v>679107.93</v>
      </c>
      <c r="J534">
        <v>947945.06</v>
      </c>
      <c r="K534">
        <v>1024.741213</v>
      </c>
      <c r="L534">
        <f>IFERROR(SUM(Table5[[#This Row],[reg_salben]:[pupil_gf_total]])/Table5[[#This Row],[adm1]],0)+IFERROR(Table5[[#This Row],[disability_salben]]/Table5[[#This Row],[disadm_nospch]], 0)</f>
        <v>17193.490626203591</v>
      </c>
    </row>
    <row r="535" spans="1:12" x14ac:dyDescent="0.25">
      <c r="A535">
        <v>46573</v>
      </c>
      <c r="B535">
        <v>507.37007599999998</v>
      </c>
      <c r="C535">
        <v>3776833.73</v>
      </c>
      <c r="D535">
        <v>20638401.27</v>
      </c>
      <c r="E535">
        <v>414650.78</v>
      </c>
      <c r="F535">
        <v>386</v>
      </c>
      <c r="G535">
        <v>8335655.7699999996</v>
      </c>
      <c r="H535">
        <v>6941242.9500000002</v>
      </c>
      <c r="I535">
        <v>1304231.94</v>
      </c>
      <c r="J535">
        <v>1098051.76</v>
      </c>
      <c r="K535">
        <v>3315.3856300000002</v>
      </c>
      <c r="L535">
        <f>IFERROR(SUM(Table5[[#This Row],[reg_salben]:[pupil_gf_total]])/Table5[[#This Row],[adm1]],0)+IFERROR(Table5[[#This Row],[disability_salben]]/Table5[[#This Row],[disadm_nospch]], 0)</f>
        <v>19126.631988290195</v>
      </c>
    </row>
    <row r="536" spans="1:12" x14ac:dyDescent="0.25">
      <c r="A536">
        <v>46581</v>
      </c>
      <c r="B536">
        <v>257.69632300000001</v>
      </c>
      <c r="C536">
        <v>4215988.8899999997</v>
      </c>
      <c r="D536">
        <v>20738519</v>
      </c>
      <c r="E536">
        <v>445070.27</v>
      </c>
      <c r="F536">
        <v>305632.28000000003</v>
      </c>
      <c r="G536">
        <v>7362688.5099999998</v>
      </c>
      <c r="H536">
        <v>8848250.3900000006</v>
      </c>
      <c r="I536">
        <v>1519212.98</v>
      </c>
      <c r="J536">
        <v>4181084.08</v>
      </c>
      <c r="K536">
        <v>1986.7656999999999</v>
      </c>
      <c r="L536">
        <f>IFERROR(SUM(Table5[[#This Row],[reg_salben]:[pupil_gf_total]])/Table5[[#This Row],[adm1]],0)+IFERROR(Table5[[#This Row],[disability_salben]]/Table5[[#This Row],[disadm_nospch]], 0)</f>
        <v>38205.077912655026</v>
      </c>
    </row>
    <row r="537" spans="1:12" x14ac:dyDescent="0.25">
      <c r="A537">
        <v>46599</v>
      </c>
      <c r="B537">
        <v>115.116919</v>
      </c>
      <c r="C537">
        <v>340.97</v>
      </c>
      <c r="D537">
        <v>4799127.1100000003</v>
      </c>
      <c r="E537">
        <v>279180.51</v>
      </c>
      <c r="F537">
        <v>3295.96</v>
      </c>
      <c r="G537">
        <v>3024216.59</v>
      </c>
      <c r="H537">
        <v>2927008.23</v>
      </c>
      <c r="I537">
        <v>14153.95</v>
      </c>
      <c r="J537">
        <v>661206.31000000006</v>
      </c>
      <c r="K537">
        <v>789.68420400000002</v>
      </c>
      <c r="L537">
        <f>IFERROR(SUM(Table5[[#This Row],[reg_salben]:[pupil_gf_total]])/Table5[[#This Row],[adm1]],0)+IFERROR(Table5[[#This Row],[disability_salben]]/Table5[[#This Row],[disadm_nospch]], 0)</f>
        <v>14829.380658725513</v>
      </c>
    </row>
    <row r="538" spans="1:12" x14ac:dyDescent="0.25">
      <c r="A538">
        <v>46607</v>
      </c>
      <c r="B538">
        <v>0</v>
      </c>
      <c r="C538">
        <v>6757904.8499999996</v>
      </c>
      <c r="D538">
        <v>34347139.82</v>
      </c>
      <c r="E538">
        <v>740477.78</v>
      </c>
      <c r="F538">
        <v>250339.61</v>
      </c>
      <c r="G538">
        <v>9574716.9600000009</v>
      </c>
      <c r="H538">
        <v>12336610</v>
      </c>
      <c r="I538">
        <v>2271810.2599999998</v>
      </c>
      <c r="J538">
        <v>4539688.3499999996</v>
      </c>
      <c r="K538">
        <v>4564.5687749999997</v>
      </c>
      <c r="L538">
        <f>IFERROR(SUM(Table5[[#This Row],[reg_salben]:[pupil_gf_total]])/Table5[[#This Row],[adm1]],0)+IFERROR(Table5[[#This Row],[disability_salben]]/Table5[[#This Row],[disadm_nospch]], 0)</f>
        <v>14034.355913500285</v>
      </c>
    </row>
    <row r="539" spans="1:12" x14ac:dyDescent="0.25">
      <c r="A539">
        <v>46615</v>
      </c>
      <c r="B539">
        <v>77.544944999999998</v>
      </c>
      <c r="C539">
        <v>969556.2</v>
      </c>
      <c r="D539">
        <v>0</v>
      </c>
      <c r="E539">
        <v>43627.87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f>IFERROR(SUM(Table5[[#This Row],[reg_salben]:[pupil_gf_total]])/Table5[[#This Row],[adm1]],0)+IFERROR(Table5[[#This Row],[disability_salben]]/Table5[[#This Row],[disadm_nospch]], 0)</f>
        <v>12503.15155939565</v>
      </c>
    </row>
    <row r="540" spans="1:12" x14ac:dyDescent="0.25">
      <c r="A540">
        <v>46623</v>
      </c>
      <c r="B540">
        <v>70.359370999999996</v>
      </c>
      <c r="C540">
        <v>510369.55</v>
      </c>
      <c r="D540">
        <v>4013386.35</v>
      </c>
      <c r="E540">
        <v>177530.02</v>
      </c>
      <c r="F540">
        <v>13357.23</v>
      </c>
      <c r="G540">
        <v>1158933.3700000001</v>
      </c>
      <c r="H540">
        <v>1252693.1200000001</v>
      </c>
      <c r="I540">
        <v>489275.41</v>
      </c>
      <c r="J540">
        <v>410134.08</v>
      </c>
      <c r="K540">
        <v>794.56482900000003</v>
      </c>
      <c r="L540">
        <f>IFERROR(SUM(Table5[[#This Row],[reg_salben]:[pupil_gf_total]])/Table5[[#This Row],[adm1]],0)+IFERROR(Table5[[#This Row],[disability_salben]]/Table5[[#This Row],[disadm_nospch]], 0)</f>
        <v>16712.150713615494</v>
      </c>
    </row>
    <row r="541" spans="1:12" x14ac:dyDescent="0.25">
      <c r="A541">
        <v>46631</v>
      </c>
      <c r="B541">
        <v>89.910195999999999</v>
      </c>
      <c r="C541">
        <v>680430.23</v>
      </c>
      <c r="D541">
        <v>5070204.03</v>
      </c>
      <c r="E541">
        <v>97927.91</v>
      </c>
      <c r="F541">
        <v>8918.56</v>
      </c>
      <c r="G541">
        <v>1430295.36</v>
      </c>
      <c r="H541">
        <v>2037195.57</v>
      </c>
      <c r="I541">
        <v>634721.1</v>
      </c>
      <c r="J541">
        <v>909814.06</v>
      </c>
      <c r="K541">
        <v>1097.8157309999999</v>
      </c>
      <c r="L541">
        <f>IFERROR(SUM(Table5[[#This Row],[reg_salben]:[pupil_gf_total]])/Table5[[#This Row],[adm1]],0)+IFERROR(Table5[[#This Row],[disability_salben]]/Table5[[#This Row],[disadm_nospch]], 0)</f>
        <v>16849.113918275463</v>
      </c>
    </row>
    <row r="542" spans="1:12" x14ac:dyDescent="0.25">
      <c r="A542">
        <v>46649</v>
      </c>
      <c r="B542">
        <v>43.686945000000001</v>
      </c>
      <c r="C542">
        <v>525216.69999999995</v>
      </c>
      <c r="D542">
        <v>2959551.87</v>
      </c>
      <c r="E542">
        <v>170351.12</v>
      </c>
      <c r="F542">
        <v>61533.41</v>
      </c>
      <c r="G542">
        <v>1149338.54</v>
      </c>
      <c r="H542">
        <v>1335112.6100000001</v>
      </c>
      <c r="I542">
        <v>257434.97</v>
      </c>
      <c r="J542">
        <v>262304.99</v>
      </c>
      <c r="K542">
        <v>492.28826600000002</v>
      </c>
      <c r="L542">
        <f>IFERROR(SUM(Table5[[#This Row],[reg_salben]:[pupil_gf_total]])/Table5[[#This Row],[adm1]],0)+IFERROR(Table5[[#This Row],[disability_salben]]/Table5[[#This Row],[disadm_nospch]], 0)</f>
        <v>24607.645334528235</v>
      </c>
    </row>
    <row r="543" spans="1:12" x14ac:dyDescent="0.25">
      <c r="A543">
        <v>46672</v>
      </c>
      <c r="B543">
        <v>73.210108000000005</v>
      </c>
      <c r="C543">
        <v>695733.11</v>
      </c>
      <c r="D543">
        <v>3220032.21</v>
      </c>
      <c r="E543">
        <v>150887.67999999999</v>
      </c>
      <c r="F543">
        <v>576.4</v>
      </c>
      <c r="G543">
        <v>1040337.59</v>
      </c>
      <c r="H543">
        <v>1857048.56</v>
      </c>
      <c r="I543">
        <v>520163.55</v>
      </c>
      <c r="J543">
        <v>450756.23</v>
      </c>
      <c r="K543">
        <v>595.97664799999995</v>
      </c>
      <c r="L543">
        <f>IFERROR(SUM(Table5[[#This Row],[reg_salben]:[pupil_gf_total]])/Table5[[#This Row],[adm1]],0)+IFERROR(Table5[[#This Row],[disability_salben]]/Table5[[#This Row],[disadm_nospch]], 0)</f>
        <v>21651.033531638011</v>
      </c>
    </row>
    <row r="544" spans="1:12" x14ac:dyDescent="0.25">
      <c r="A544">
        <v>46680</v>
      </c>
      <c r="B544">
        <v>81.554563999999999</v>
      </c>
      <c r="C544">
        <v>531401.72</v>
      </c>
      <c r="D544">
        <v>4282112.87</v>
      </c>
      <c r="E544">
        <v>151547.15</v>
      </c>
      <c r="F544">
        <v>5922</v>
      </c>
      <c r="G544">
        <v>1211117.57</v>
      </c>
      <c r="H544">
        <v>1703667.03</v>
      </c>
      <c r="I544">
        <v>289737.86</v>
      </c>
      <c r="J544">
        <v>730895.82</v>
      </c>
      <c r="K544">
        <v>786.78380400000003</v>
      </c>
      <c r="L544">
        <f>IFERROR(SUM(Table5[[#This Row],[reg_salben]:[pupil_gf_total]])/Table5[[#This Row],[adm1]],0)+IFERROR(Table5[[#This Row],[disability_salben]]/Table5[[#This Row],[disadm_nospch]], 0)</f>
        <v>17160.505929984847</v>
      </c>
    </row>
    <row r="545" spans="1:12" x14ac:dyDescent="0.25">
      <c r="A545">
        <v>46706</v>
      </c>
      <c r="B545">
        <v>56.748674000000001</v>
      </c>
      <c r="C545">
        <v>396016.62</v>
      </c>
      <c r="D545">
        <v>3930033.27</v>
      </c>
      <c r="E545">
        <v>74441.649999999994</v>
      </c>
      <c r="F545">
        <v>0</v>
      </c>
      <c r="G545">
        <v>1231679.55</v>
      </c>
      <c r="H545">
        <v>1069674.55</v>
      </c>
      <c r="I545">
        <v>278063.73</v>
      </c>
      <c r="J545">
        <v>586304.48</v>
      </c>
      <c r="K545">
        <v>648.15001400000006</v>
      </c>
      <c r="L545">
        <f>IFERROR(SUM(Table5[[#This Row],[reg_salben]:[pupil_gf_total]])/Table5[[#This Row],[adm1]],0)+IFERROR(Table5[[#This Row],[disability_salben]]/Table5[[#This Row],[disadm_nospch]], 0)</f>
        <v>18040.987652920314</v>
      </c>
    </row>
    <row r="546" spans="1:12" x14ac:dyDescent="0.25">
      <c r="A546">
        <v>46714</v>
      </c>
      <c r="B546">
        <v>111.78337399999999</v>
      </c>
      <c r="C546">
        <v>876425.57</v>
      </c>
      <c r="D546">
        <v>5539665.54</v>
      </c>
      <c r="E546">
        <v>100026.09</v>
      </c>
      <c r="F546">
        <v>63045.31</v>
      </c>
      <c r="G546">
        <v>2086211.34</v>
      </c>
      <c r="H546">
        <v>1771176.97</v>
      </c>
      <c r="I546">
        <v>185420.08</v>
      </c>
      <c r="J546">
        <v>784194.62</v>
      </c>
      <c r="K546">
        <v>894.41297099999997</v>
      </c>
      <c r="L546">
        <f>IFERROR(SUM(Table5[[#This Row],[reg_salben]:[pupil_gf_total]])/Table5[[#This Row],[adm1]],0)+IFERROR(Table5[[#This Row],[disability_salben]]/Table5[[#This Row],[disadm_nospch]], 0)</f>
        <v>19613.187209371023</v>
      </c>
    </row>
    <row r="547" spans="1:12" x14ac:dyDescent="0.25">
      <c r="A547">
        <v>46722</v>
      </c>
      <c r="B547">
        <v>116.827038</v>
      </c>
      <c r="C547">
        <v>952201.55</v>
      </c>
      <c r="D547">
        <v>5742308.2400000002</v>
      </c>
      <c r="E547">
        <v>344021.85</v>
      </c>
      <c r="F547">
        <v>96258.18</v>
      </c>
      <c r="G547">
        <v>1704349.31</v>
      </c>
      <c r="H547">
        <v>2002924.85</v>
      </c>
      <c r="I547">
        <v>712922.23</v>
      </c>
      <c r="J547">
        <v>1002503.32</v>
      </c>
      <c r="K547">
        <v>933.56551100000001</v>
      </c>
      <c r="L547">
        <f>IFERROR(SUM(Table5[[#This Row],[reg_salben]:[pupil_gf_total]])/Table5[[#This Row],[adm1]],0)+IFERROR(Table5[[#This Row],[disability_salben]]/Table5[[#This Row],[disadm_nospch]], 0)</f>
        <v>20581.668495975457</v>
      </c>
    </row>
    <row r="548" spans="1:12" x14ac:dyDescent="0.25">
      <c r="A548">
        <v>46748</v>
      </c>
      <c r="B548">
        <v>414.20345700000001</v>
      </c>
      <c r="C548">
        <v>3254712.56</v>
      </c>
      <c r="D548">
        <v>20909606.809999999</v>
      </c>
      <c r="E548">
        <v>767065.47</v>
      </c>
      <c r="F548">
        <v>237646.72</v>
      </c>
      <c r="G548">
        <v>6955190.9299999997</v>
      </c>
      <c r="H548">
        <v>8074585.8799999999</v>
      </c>
      <c r="I548">
        <v>761303.44</v>
      </c>
      <c r="J548">
        <v>2782793.9</v>
      </c>
      <c r="K548">
        <v>4100.8775539999997</v>
      </c>
      <c r="L548">
        <f>IFERROR(SUM(Table5[[#This Row],[reg_salben]:[pupil_gf_total]])/Table5[[#This Row],[adm1]],0)+IFERROR(Table5[[#This Row],[disability_salben]]/Table5[[#This Row],[disadm_nospch]], 0)</f>
        <v>17730.818762297709</v>
      </c>
    </row>
    <row r="549" spans="1:12" x14ac:dyDescent="0.25">
      <c r="A549">
        <v>46755</v>
      </c>
      <c r="B549">
        <v>283.17452300000002</v>
      </c>
      <c r="C549">
        <v>2497071.4700000002</v>
      </c>
      <c r="D549">
        <v>13478896.060000001</v>
      </c>
      <c r="E549">
        <v>295565.76</v>
      </c>
      <c r="F549">
        <v>9971</v>
      </c>
      <c r="G549">
        <v>5391614.29</v>
      </c>
      <c r="H549">
        <v>5608900.7599999998</v>
      </c>
      <c r="I549">
        <v>1421301.92</v>
      </c>
      <c r="J549">
        <v>2176018.7999999998</v>
      </c>
      <c r="K549">
        <v>2215.7293979999999</v>
      </c>
      <c r="L549">
        <f>IFERROR(SUM(Table5[[#This Row],[reg_salben]:[pupil_gf_total]])/Table5[[#This Row],[adm1]],0)+IFERROR(Table5[[#This Row],[disability_salben]]/Table5[[#This Row],[disadm_nospch]], 0)</f>
        <v>21627.583186416938</v>
      </c>
    </row>
    <row r="550" spans="1:12" x14ac:dyDescent="0.25">
      <c r="A550">
        <v>46763</v>
      </c>
      <c r="B550">
        <v>2952.1563470000001</v>
      </c>
      <c r="C550">
        <v>33399581.280000001</v>
      </c>
      <c r="D550">
        <v>136470760.03999999</v>
      </c>
      <c r="E550">
        <v>5708922.25</v>
      </c>
      <c r="F550">
        <v>18467.23</v>
      </c>
      <c r="G550">
        <v>37160956.369999997</v>
      </c>
      <c r="H550">
        <v>38456357.109999999</v>
      </c>
      <c r="I550">
        <v>5694731.3899999997</v>
      </c>
      <c r="J550">
        <v>11793201.07</v>
      </c>
      <c r="K550">
        <v>22978.535137999999</v>
      </c>
      <c r="L550">
        <f>IFERROR(SUM(Table5[[#This Row],[reg_salben]:[pupil_gf_total]])/Table5[[#This Row],[adm1]],0)+IFERROR(Table5[[#This Row],[disability_salben]]/Table5[[#This Row],[disadm_nospch]], 0)</f>
        <v>21553.761167544762</v>
      </c>
    </row>
    <row r="551" spans="1:12" x14ac:dyDescent="0.25">
      <c r="A551">
        <v>46789</v>
      </c>
      <c r="B551">
        <v>159.15936600000001</v>
      </c>
      <c r="C551">
        <v>918387.4</v>
      </c>
      <c r="D551">
        <v>7468001.0899999999</v>
      </c>
      <c r="E551">
        <v>171640.1</v>
      </c>
      <c r="F551">
        <v>23897</v>
      </c>
      <c r="G551">
        <v>2156367.75</v>
      </c>
      <c r="H551">
        <v>2328556.27</v>
      </c>
      <c r="I551">
        <v>371887.29</v>
      </c>
      <c r="J551">
        <v>1154626.55</v>
      </c>
      <c r="K551">
        <v>1409.493005</v>
      </c>
      <c r="L551">
        <f>IFERROR(SUM(Table5[[#This Row],[reg_salben]:[pupil_gf_total]])/Table5[[#This Row],[adm1]],0)+IFERROR(Table5[[#This Row],[disability_salben]]/Table5[[#This Row],[disadm_nospch]], 0)</f>
        <v>15472.291014014745</v>
      </c>
    </row>
    <row r="552" spans="1:12" x14ac:dyDescent="0.25">
      <c r="A552">
        <v>46797</v>
      </c>
      <c r="B552">
        <v>1</v>
      </c>
      <c r="C552">
        <v>9.7899999999999991</v>
      </c>
      <c r="D552">
        <v>136627.79</v>
      </c>
      <c r="E552">
        <v>9762.5499999999993</v>
      </c>
      <c r="F552">
        <v>0</v>
      </c>
      <c r="G552">
        <v>298542.74</v>
      </c>
      <c r="H552">
        <v>165184.97</v>
      </c>
      <c r="I552">
        <v>149347.82</v>
      </c>
      <c r="J552">
        <v>32692.89</v>
      </c>
      <c r="K552">
        <v>0</v>
      </c>
      <c r="L552">
        <f>IFERROR(SUM(Table5[[#This Row],[reg_salben]:[pupil_gf_total]])/Table5[[#This Row],[adm1]],0)+IFERROR(Table5[[#This Row],[disability_salben]]/Table5[[#This Row],[disadm_nospch]], 0)</f>
        <v>9.7899999999999991</v>
      </c>
    </row>
    <row r="553" spans="1:12" x14ac:dyDescent="0.25">
      <c r="A553">
        <v>46805</v>
      </c>
      <c r="B553">
        <v>151.79079400000001</v>
      </c>
      <c r="C553">
        <v>824233.46</v>
      </c>
      <c r="D553">
        <v>4820857.95</v>
      </c>
      <c r="E553">
        <v>222829.1</v>
      </c>
      <c r="F553">
        <v>0</v>
      </c>
      <c r="G553">
        <v>2591879.73</v>
      </c>
      <c r="H553">
        <v>2749896.65</v>
      </c>
      <c r="I553">
        <v>363441.85</v>
      </c>
      <c r="J553">
        <v>996037.32</v>
      </c>
      <c r="K553">
        <v>1053.355266</v>
      </c>
      <c r="L553">
        <f>IFERROR(SUM(Table5[[#This Row],[reg_salben]:[pupil_gf_total]])/Table5[[#This Row],[adm1]],0)+IFERROR(Table5[[#This Row],[disability_salben]]/Table5[[#This Row],[disadm_nospch]], 0)</f>
        <v>16580.092041796303</v>
      </c>
    </row>
    <row r="554" spans="1:12" x14ac:dyDescent="0.25">
      <c r="A554">
        <v>46813</v>
      </c>
      <c r="B554">
        <v>216.73133899999999</v>
      </c>
      <c r="C554">
        <v>1997478.48</v>
      </c>
      <c r="D554">
        <v>10287800.48</v>
      </c>
      <c r="E554">
        <v>658069.63</v>
      </c>
      <c r="F554">
        <v>10676.03</v>
      </c>
      <c r="G554">
        <v>3603559.03</v>
      </c>
      <c r="H554">
        <v>3326805.8</v>
      </c>
      <c r="I554">
        <v>570397.22</v>
      </c>
      <c r="J554">
        <v>1764412.8</v>
      </c>
      <c r="K554">
        <v>1850.1076969999999</v>
      </c>
      <c r="L554">
        <f>IFERROR(SUM(Table5[[#This Row],[reg_salben]:[pupil_gf_total]])/Table5[[#This Row],[adm1]],0)+IFERROR(Table5[[#This Row],[disability_salben]]/Table5[[#This Row],[disadm_nospch]], 0)</f>
        <v>20146.404177711462</v>
      </c>
    </row>
    <row r="555" spans="1:12" x14ac:dyDescent="0.25">
      <c r="A555">
        <v>46821</v>
      </c>
      <c r="B555">
        <v>188.88263799999999</v>
      </c>
      <c r="C555">
        <v>1307051.3999999999</v>
      </c>
      <c r="D555">
        <v>9789792.8100000005</v>
      </c>
      <c r="E555">
        <v>278375.61</v>
      </c>
      <c r="F555">
        <v>0</v>
      </c>
      <c r="G555">
        <v>3230135.88</v>
      </c>
      <c r="H555">
        <v>4441054.91</v>
      </c>
      <c r="I555">
        <v>1369656.2</v>
      </c>
      <c r="J555">
        <v>2164295.8199999998</v>
      </c>
      <c r="K555">
        <v>1651.437189</v>
      </c>
      <c r="L555">
        <f>IFERROR(SUM(Table5[[#This Row],[reg_salben]:[pupil_gf_total]])/Table5[[#This Row],[adm1]],0)+IFERROR(Table5[[#This Row],[disability_salben]]/Table5[[#This Row],[disadm_nospch]], 0)</f>
        <v>19801.608518217563</v>
      </c>
    </row>
    <row r="556" spans="1:12" x14ac:dyDescent="0.25">
      <c r="A556">
        <v>46839</v>
      </c>
      <c r="B556">
        <v>62.621085000000001</v>
      </c>
      <c r="C556">
        <v>1222601.17</v>
      </c>
      <c r="D556">
        <v>375257.64</v>
      </c>
      <c r="E556">
        <v>20568.93</v>
      </c>
      <c r="F556">
        <v>4770.25</v>
      </c>
      <c r="G556">
        <v>0</v>
      </c>
      <c r="H556">
        <v>0</v>
      </c>
      <c r="I556">
        <v>0</v>
      </c>
      <c r="J556">
        <v>0</v>
      </c>
      <c r="K556">
        <v>0</v>
      </c>
      <c r="L556">
        <f>IFERROR(SUM(Table5[[#This Row],[reg_salben]:[pupil_gf_total]])/Table5[[#This Row],[adm1]],0)+IFERROR(Table5[[#This Row],[disability_salben]]/Table5[[#This Row],[disadm_nospch]], 0)</f>
        <v>19523.794102258049</v>
      </c>
    </row>
    <row r="557" spans="1:12" x14ac:dyDescent="0.25">
      <c r="A557">
        <v>46847</v>
      </c>
      <c r="B557">
        <v>264.322202</v>
      </c>
      <c r="C557">
        <v>1355859.93</v>
      </c>
      <c r="D557">
        <v>6919225.8700000001</v>
      </c>
      <c r="E557">
        <v>429140.84</v>
      </c>
      <c r="F557">
        <v>300755.82</v>
      </c>
      <c r="G557">
        <v>2433569.1800000002</v>
      </c>
      <c r="H557">
        <v>3491415.41</v>
      </c>
      <c r="I557">
        <v>793878.33</v>
      </c>
      <c r="J557">
        <v>1171980.95</v>
      </c>
      <c r="K557">
        <v>1517.9476540000001</v>
      </c>
      <c r="L557">
        <f>IFERROR(SUM(Table5[[#This Row],[reg_salben]:[pupil_gf_total]])/Table5[[#This Row],[adm1]],0)+IFERROR(Table5[[#This Row],[disability_salben]]/Table5[[#This Row],[disadm_nospch]], 0)</f>
        <v>15367.057659544836</v>
      </c>
    </row>
    <row r="558" spans="1:12" x14ac:dyDescent="0.25">
      <c r="A558">
        <v>46854</v>
      </c>
      <c r="B558">
        <v>92.723768000000007</v>
      </c>
      <c r="C558">
        <v>1206067.57</v>
      </c>
      <c r="D558">
        <v>4406819.99</v>
      </c>
      <c r="E558">
        <v>287472.15999999997</v>
      </c>
      <c r="F558">
        <v>137493.51999999999</v>
      </c>
      <c r="G558">
        <v>2261886.25</v>
      </c>
      <c r="H558">
        <v>2575904.0099999998</v>
      </c>
      <c r="I558">
        <v>318080.74</v>
      </c>
      <c r="J558">
        <v>807203.68</v>
      </c>
      <c r="K558">
        <v>816.15058599999998</v>
      </c>
      <c r="L558">
        <f>IFERROR(SUM(Table5[[#This Row],[reg_salben]:[pupil_gf_total]])/Table5[[#This Row],[adm1]],0)+IFERROR(Table5[[#This Row],[disability_salben]]/Table5[[#This Row],[disadm_nospch]], 0)</f>
        <v>26233.657343008679</v>
      </c>
    </row>
    <row r="559" spans="1:12" x14ac:dyDescent="0.25">
      <c r="A559">
        <v>46862</v>
      </c>
      <c r="B559">
        <v>164.58584999999999</v>
      </c>
      <c r="C559">
        <v>1228534.42</v>
      </c>
      <c r="D559">
        <v>9375843.3300000001</v>
      </c>
      <c r="E559">
        <v>549720.16</v>
      </c>
      <c r="F559">
        <v>4442.6099999999997</v>
      </c>
      <c r="G559">
        <v>4214289.88</v>
      </c>
      <c r="H559">
        <v>4548704.93</v>
      </c>
      <c r="I559">
        <v>779136.36</v>
      </c>
      <c r="J559">
        <v>1320313.26</v>
      </c>
      <c r="K559">
        <v>2244.1933519999998</v>
      </c>
      <c r="L559">
        <f>IFERROR(SUM(Table5[[#This Row],[reg_salben]:[pupil_gf_total]])/Table5[[#This Row],[adm1]],0)+IFERROR(Table5[[#This Row],[disability_salben]]/Table5[[#This Row],[disadm_nospch]], 0)</f>
        <v>16729.398402018822</v>
      </c>
    </row>
    <row r="560" spans="1:12" x14ac:dyDescent="0.25">
      <c r="A560">
        <v>46870</v>
      </c>
      <c r="B560">
        <v>232.658233</v>
      </c>
      <c r="C560">
        <v>1506227.15</v>
      </c>
      <c r="D560">
        <v>8688455.8599999994</v>
      </c>
      <c r="E560">
        <v>432394.72</v>
      </c>
      <c r="F560">
        <v>0</v>
      </c>
      <c r="G560">
        <v>3804283.45</v>
      </c>
      <c r="H560">
        <v>3375244.5</v>
      </c>
      <c r="I560">
        <v>275665.48</v>
      </c>
      <c r="J560">
        <v>1638858.46</v>
      </c>
      <c r="K560">
        <v>1900.590428</v>
      </c>
      <c r="L560">
        <f>IFERROR(SUM(Table5[[#This Row],[reg_salben]:[pupil_gf_total]])/Table5[[#This Row],[adm1]],0)+IFERROR(Table5[[#This Row],[disability_salben]]/Table5[[#This Row],[disadm_nospch]], 0)</f>
        <v>16057.802916052475</v>
      </c>
    </row>
    <row r="561" spans="1:12" x14ac:dyDescent="0.25">
      <c r="A561">
        <v>46888</v>
      </c>
      <c r="B561">
        <v>180.040739</v>
      </c>
      <c r="C561">
        <v>1416344.58</v>
      </c>
      <c r="D561">
        <v>5705806.8300000001</v>
      </c>
      <c r="E561">
        <v>381650.53</v>
      </c>
      <c r="F561">
        <v>36054.839999999997</v>
      </c>
      <c r="G561">
        <v>2537709.61</v>
      </c>
      <c r="H561">
        <v>3119015.69</v>
      </c>
      <c r="I561">
        <v>502783.8</v>
      </c>
      <c r="J561">
        <v>900835.12</v>
      </c>
      <c r="K561">
        <v>1163.812602</v>
      </c>
      <c r="L561">
        <f>IFERROR(SUM(Table5[[#This Row],[reg_salben]:[pupil_gf_total]])/Table5[[#This Row],[adm1]],0)+IFERROR(Table5[[#This Row],[disability_salben]]/Table5[[#This Row],[disadm_nospch]], 0)</f>
        <v>19194.961430616557</v>
      </c>
    </row>
    <row r="562" spans="1:12" x14ac:dyDescent="0.25">
      <c r="A562">
        <v>46896</v>
      </c>
      <c r="B562">
        <v>1495.830698</v>
      </c>
      <c r="C562">
        <v>13470147.84</v>
      </c>
      <c r="D562">
        <v>59712783.079999998</v>
      </c>
      <c r="E562">
        <v>2316622.62</v>
      </c>
      <c r="F562">
        <v>525696.30000000005</v>
      </c>
      <c r="G562">
        <v>17113323.079999998</v>
      </c>
      <c r="H562">
        <v>21112084.530000001</v>
      </c>
      <c r="I562">
        <v>4578769.0999999996</v>
      </c>
      <c r="J562">
        <v>10910985.74</v>
      </c>
      <c r="K562">
        <v>11221.396258000001</v>
      </c>
      <c r="L562">
        <f>IFERROR(SUM(Table5[[#This Row],[reg_salben]:[pupil_gf_total]])/Table5[[#This Row],[adm1]],0)+IFERROR(Table5[[#This Row],[disability_salben]]/Table5[[#This Row],[disadm_nospch]], 0)</f>
        <v>19366.607874230016</v>
      </c>
    </row>
    <row r="563" spans="1:12" x14ac:dyDescent="0.25">
      <c r="A563">
        <v>46904</v>
      </c>
      <c r="B563">
        <v>77.861215999999999</v>
      </c>
      <c r="C563">
        <v>572743.85</v>
      </c>
      <c r="D563">
        <v>3453204.14</v>
      </c>
      <c r="E563">
        <v>105873.49</v>
      </c>
      <c r="F563">
        <v>6695.2</v>
      </c>
      <c r="G563">
        <v>1625906.99</v>
      </c>
      <c r="H563">
        <v>1560134.55</v>
      </c>
      <c r="I563">
        <v>85702.9</v>
      </c>
      <c r="J563">
        <v>586462.1</v>
      </c>
      <c r="K563">
        <v>472.31420900000001</v>
      </c>
      <c r="L563">
        <f>IFERROR(SUM(Table5[[#This Row],[reg_salben]:[pupil_gf_total]])/Table5[[#This Row],[adm1]],0)+IFERROR(Table5[[#This Row],[disability_salben]]/Table5[[#This Row],[disadm_nospch]], 0)</f>
        <v>23074.264418048435</v>
      </c>
    </row>
    <row r="564" spans="1:12" x14ac:dyDescent="0.25">
      <c r="A564">
        <v>46920</v>
      </c>
      <c r="B564">
        <v>263.110321</v>
      </c>
      <c r="C564">
        <v>2716067.3</v>
      </c>
      <c r="D564">
        <v>11552554.380000001</v>
      </c>
      <c r="E564">
        <v>520518.82</v>
      </c>
      <c r="F564">
        <v>8500</v>
      </c>
      <c r="G564">
        <v>4179703.95</v>
      </c>
      <c r="H564">
        <v>5067604.82</v>
      </c>
      <c r="I564">
        <v>1192500.8</v>
      </c>
      <c r="J564">
        <v>2414635.41</v>
      </c>
      <c r="K564">
        <v>2292.96819</v>
      </c>
      <c r="L564">
        <f>IFERROR(SUM(Table5[[#This Row],[reg_salben]:[pupil_gf_total]])/Table5[[#This Row],[adm1]],0)+IFERROR(Table5[[#This Row],[disability_salben]]/Table5[[#This Row],[disadm_nospch]], 0)</f>
        <v>21197.917172222005</v>
      </c>
    </row>
    <row r="565" spans="1:12" x14ac:dyDescent="0.25">
      <c r="A565">
        <v>46938</v>
      </c>
      <c r="B565">
        <v>128.759784</v>
      </c>
      <c r="C565">
        <v>6317626.1900000004</v>
      </c>
      <c r="D565">
        <v>1834276.15</v>
      </c>
      <c r="E565">
        <v>150662.35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f>IFERROR(SUM(Table5[[#This Row],[reg_salben]:[pupil_gf_total]])/Table5[[#This Row],[adm1]],0)+IFERROR(Table5[[#This Row],[disability_salben]]/Table5[[#This Row],[disadm_nospch]], 0)</f>
        <v>49065.212706476741</v>
      </c>
    </row>
    <row r="566" spans="1:12" x14ac:dyDescent="0.25">
      <c r="A566">
        <v>46946</v>
      </c>
      <c r="B566">
        <v>540.27362600000004</v>
      </c>
      <c r="C566">
        <v>1423.13</v>
      </c>
      <c r="D566">
        <v>17402641.789999999</v>
      </c>
      <c r="E566">
        <v>1418987.62</v>
      </c>
      <c r="F566">
        <v>0</v>
      </c>
      <c r="G566">
        <v>7349400.8899999997</v>
      </c>
      <c r="H566">
        <v>8672264.9399999995</v>
      </c>
      <c r="I566">
        <v>666922.12</v>
      </c>
      <c r="J566">
        <v>1539547.21</v>
      </c>
      <c r="K566">
        <v>3657.7911009999998</v>
      </c>
      <c r="L566">
        <f>IFERROR(SUM(Table5[[#This Row],[reg_salben]:[pupil_gf_total]])/Table5[[#This Row],[adm1]],0)+IFERROR(Table5[[#This Row],[disability_salben]]/Table5[[#This Row],[disadm_nospch]], 0)</f>
        <v>10131.633683288519</v>
      </c>
    </row>
    <row r="567" spans="1:12" x14ac:dyDescent="0.25">
      <c r="A567">
        <v>46953</v>
      </c>
      <c r="B567">
        <v>360.73200500000002</v>
      </c>
      <c r="C567">
        <v>799001.48</v>
      </c>
      <c r="D567">
        <v>14296282.119999999</v>
      </c>
      <c r="E567">
        <v>341669.38</v>
      </c>
      <c r="F567">
        <v>475854.87</v>
      </c>
      <c r="G567">
        <v>4785879.1399999997</v>
      </c>
      <c r="H567">
        <v>5895443.6500000004</v>
      </c>
      <c r="I567">
        <v>1723467.47</v>
      </c>
      <c r="J567">
        <v>1387830.54</v>
      </c>
      <c r="K567">
        <v>3122.7469850000002</v>
      </c>
      <c r="L567">
        <f>IFERROR(SUM(Table5[[#This Row],[reg_salben]:[pupil_gf_total]])/Table5[[#This Row],[adm1]],0)+IFERROR(Table5[[#This Row],[disability_salben]]/Table5[[#This Row],[disadm_nospch]], 0)</f>
        <v>11471.675274924437</v>
      </c>
    </row>
    <row r="568" spans="1:12" x14ac:dyDescent="0.25">
      <c r="A568">
        <v>46961</v>
      </c>
      <c r="B568">
        <v>1268.711644</v>
      </c>
      <c r="C568">
        <v>8923132.8499999996</v>
      </c>
      <c r="D568">
        <v>45502828.340000004</v>
      </c>
      <c r="E568">
        <v>997379.74</v>
      </c>
      <c r="F568">
        <v>536213.79</v>
      </c>
      <c r="G568">
        <v>15413904.33</v>
      </c>
      <c r="H568">
        <v>10937348.23</v>
      </c>
      <c r="I568">
        <v>3956480.75</v>
      </c>
      <c r="J568">
        <v>7567627.2000000002</v>
      </c>
      <c r="K568">
        <v>8091.6859240000003</v>
      </c>
      <c r="L568">
        <f>IFERROR(SUM(Table5[[#This Row],[reg_salben]:[pupil_gf_total]])/Table5[[#This Row],[adm1]],0)+IFERROR(Table5[[#This Row],[disability_salben]]/Table5[[#This Row],[disadm_nospch]], 0)</f>
        <v>17526.930880059099</v>
      </c>
    </row>
    <row r="569" spans="1:12" x14ac:dyDescent="0.25">
      <c r="A569">
        <v>46979</v>
      </c>
      <c r="B569">
        <v>964.65375400000005</v>
      </c>
      <c r="C569">
        <v>8644239.3300000001</v>
      </c>
      <c r="D569">
        <v>29153244.329999998</v>
      </c>
      <c r="E569">
        <v>540740.03</v>
      </c>
      <c r="F569">
        <v>16528.150000000001</v>
      </c>
      <c r="G569">
        <v>11342782.640000001</v>
      </c>
      <c r="H569">
        <v>15616309.76</v>
      </c>
      <c r="I569">
        <v>1775615.54</v>
      </c>
      <c r="J569">
        <v>6816344.5199999996</v>
      </c>
      <c r="K569">
        <v>6210.267973</v>
      </c>
      <c r="L569">
        <f>IFERROR(SUM(Table5[[#This Row],[reg_salben]:[pupil_gf_total]])/Table5[[#This Row],[adm1]],0)+IFERROR(Table5[[#This Row],[disability_salben]]/Table5[[#This Row],[disadm_nospch]], 0)</f>
        <v>19469.631422022678</v>
      </c>
    </row>
    <row r="570" spans="1:12" x14ac:dyDescent="0.25">
      <c r="A570">
        <v>46995</v>
      </c>
      <c r="B570">
        <v>615.14025700000002</v>
      </c>
      <c r="C570">
        <v>4194175.03</v>
      </c>
      <c r="D570">
        <v>29244503.5</v>
      </c>
      <c r="E570">
        <v>249365.05</v>
      </c>
      <c r="F570">
        <v>14291.48</v>
      </c>
      <c r="G570">
        <v>9536030.0199999996</v>
      </c>
      <c r="H570">
        <v>8208774.4800000004</v>
      </c>
      <c r="I570">
        <v>2323353.48</v>
      </c>
      <c r="J570">
        <v>6685007.0499999998</v>
      </c>
      <c r="K570">
        <v>4933.5591969999996</v>
      </c>
      <c r="L570">
        <f>IFERROR(SUM(Table5[[#This Row],[reg_salben]:[pupil_gf_total]])/Table5[[#This Row],[adm1]],0)+IFERROR(Table5[[#This Row],[disability_salben]]/Table5[[#This Row],[disadm_nospch]], 0)</f>
        <v>18222.042372501721</v>
      </c>
    </row>
    <row r="571" spans="1:12" x14ac:dyDescent="0.25">
      <c r="A571">
        <v>47001</v>
      </c>
      <c r="B571">
        <v>950.190606</v>
      </c>
      <c r="C571">
        <v>9137343.2100000009</v>
      </c>
      <c r="D571">
        <v>35450146.850000001</v>
      </c>
      <c r="E571">
        <v>648948.73</v>
      </c>
      <c r="F571">
        <v>6315.91</v>
      </c>
      <c r="G571">
        <v>11824149.880000001</v>
      </c>
      <c r="H571">
        <v>14944596.199999999</v>
      </c>
      <c r="I571">
        <v>2648175.71</v>
      </c>
      <c r="J571">
        <v>6721690.2599999998</v>
      </c>
      <c r="K571">
        <v>7209.2314690000003</v>
      </c>
      <c r="L571">
        <f>IFERROR(SUM(Table5[[#This Row],[reg_salben]:[pupil_gf_total]])/Table5[[#This Row],[adm1]],0)+IFERROR(Table5[[#This Row],[disability_salben]]/Table5[[#This Row],[disadm_nospch]], 0)</f>
        <v>19637.370303472941</v>
      </c>
    </row>
    <row r="572" spans="1:12" x14ac:dyDescent="0.25">
      <c r="A572">
        <v>47019</v>
      </c>
      <c r="B572">
        <v>2336.0266969999998</v>
      </c>
      <c r="C572">
        <v>12709225.710000001</v>
      </c>
      <c r="D572">
        <v>98385823.980000004</v>
      </c>
      <c r="E572">
        <v>5458446.4500000002</v>
      </c>
      <c r="F572">
        <v>6204.98</v>
      </c>
      <c r="G572">
        <v>19862680.350000001</v>
      </c>
      <c r="H572">
        <v>30980626.670000002</v>
      </c>
      <c r="I572">
        <v>8980100.4399999995</v>
      </c>
      <c r="J572">
        <v>19815694.239999998</v>
      </c>
      <c r="K572">
        <v>16007.161305</v>
      </c>
      <c r="L572">
        <f>IFERROR(SUM(Table5[[#This Row],[reg_salben]:[pupil_gf_total]])/Table5[[#This Row],[adm1]],0)+IFERROR(Table5[[#This Row],[disability_salben]]/Table5[[#This Row],[disadm_nospch]], 0)</f>
        <v>16903.498976875555</v>
      </c>
    </row>
    <row r="573" spans="1:12" x14ac:dyDescent="0.25">
      <c r="A573">
        <v>47027</v>
      </c>
      <c r="B573">
        <v>2292.9858220000001</v>
      </c>
      <c r="C573">
        <v>27757571.16</v>
      </c>
      <c r="D573">
        <v>113787275.39</v>
      </c>
      <c r="E573">
        <v>2662623.4300000002</v>
      </c>
      <c r="F573">
        <v>672234.31</v>
      </c>
      <c r="G573">
        <v>28817566.77</v>
      </c>
      <c r="H573">
        <v>36973250.340000004</v>
      </c>
      <c r="I573">
        <v>9829363</v>
      </c>
      <c r="J573">
        <v>20057316.66</v>
      </c>
      <c r="K573">
        <v>16148.686454000001</v>
      </c>
      <c r="L573">
        <f>IFERROR(SUM(Table5[[#This Row],[reg_salben]:[pupil_gf_total]])/Table5[[#This Row],[adm1]],0)+IFERROR(Table5[[#This Row],[disability_salben]]/Table5[[#This Row],[disadm_nospch]], 0)</f>
        <v>25282.945877963903</v>
      </c>
    </row>
    <row r="574" spans="1:12" x14ac:dyDescent="0.25">
      <c r="A574">
        <v>47043</v>
      </c>
      <c r="B574">
        <v>97.731509000000003</v>
      </c>
      <c r="C574">
        <v>893658.96</v>
      </c>
      <c r="D574">
        <v>6668709.6900000004</v>
      </c>
      <c r="E574">
        <v>195299.39</v>
      </c>
      <c r="F574">
        <v>44948.480000000003</v>
      </c>
      <c r="G574">
        <v>1640385.31</v>
      </c>
      <c r="H574">
        <v>1783779.68</v>
      </c>
      <c r="I574">
        <v>465871.88</v>
      </c>
      <c r="J574">
        <v>1007755.33</v>
      </c>
      <c r="K574">
        <v>1119.3816999999999</v>
      </c>
      <c r="L574">
        <f>IFERROR(SUM(Table5[[#This Row],[reg_salben]:[pupil_gf_total]])/Table5[[#This Row],[adm1]],0)+IFERROR(Table5[[#This Row],[disability_salben]]/Table5[[#This Row],[disadm_nospch]], 0)</f>
        <v>19691.584568290113</v>
      </c>
    </row>
    <row r="575" spans="1:12" x14ac:dyDescent="0.25">
      <c r="A575">
        <v>47050</v>
      </c>
      <c r="B575">
        <v>146.44026199999999</v>
      </c>
      <c r="C575">
        <v>965946.29</v>
      </c>
      <c r="D575">
        <v>6383349.9100000001</v>
      </c>
      <c r="E575">
        <v>449534.33</v>
      </c>
      <c r="F575">
        <v>129120.11</v>
      </c>
      <c r="G575">
        <v>2034659.84</v>
      </c>
      <c r="H575">
        <v>2512375.62</v>
      </c>
      <c r="I575">
        <v>338758.09</v>
      </c>
      <c r="J575">
        <v>911202.74</v>
      </c>
      <c r="K575">
        <v>1148.0540450000001</v>
      </c>
      <c r="L575">
        <f>IFERROR(SUM(Table5[[#This Row],[reg_salben]:[pupil_gf_total]])/Table5[[#This Row],[adm1]],0)+IFERROR(Table5[[#This Row],[disability_salben]]/Table5[[#This Row],[disadm_nospch]], 0)</f>
        <v>17709.768600090854</v>
      </c>
    </row>
    <row r="576" spans="1:12" x14ac:dyDescent="0.25">
      <c r="A576">
        <v>47068</v>
      </c>
      <c r="B576">
        <v>60.253281000000001</v>
      </c>
      <c r="C576">
        <v>510770.35</v>
      </c>
      <c r="D576">
        <v>2423222.52</v>
      </c>
      <c r="E576">
        <v>42448.07</v>
      </c>
      <c r="F576">
        <v>342.82</v>
      </c>
      <c r="G576">
        <v>926625.68</v>
      </c>
      <c r="H576">
        <v>815555.25</v>
      </c>
      <c r="I576">
        <v>151807.46</v>
      </c>
      <c r="J576">
        <v>495123.59</v>
      </c>
      <c r="K576">
        <v>362.22343599999999</v>
      </c>
      <c r="L576">
        <f>IFERROR(SUM(Table5[[#This Row],[reg_salben]:[pupil_gf_total]])/Table5[[#This Row],[adm1]],0)+IFERROR(Table5[[#This Row],[disability_salben]]/Table5[[#This Row],[disadm_nospch]], 0)</f>
        <v>21880.730039624694</v>
      </c>
    </row>
    <row r="577" spans="1:12" x14ac:dyDescent="0.25">
      <c r="A577">
        <v>47076</v>
      </c>
      <c r="B577">
        <v>40.875295999999999</v>
      </c>
      <c r="C577">
        <v>212017</v>
      </c>
      <c r="D577">
        <v>2343053.25</v>
      </c>
      <c r="E577">
        <v>87529.75</v>
      </c>
      <c r="F577">
        <v>999</v>
      </c>
      <c r="G577">
        <v>1539163.45</v>
      </c>
      <c r="H577">
        <v>956476.43</v>
      </c>
      <c r="I577">
        <v>30372.880000000001</v>
      </c>
      <c r="J577">
        <v>240444.56</v>
      </c>
      <c r="K577">
        <v>475.58044000000001</v>
      </c>
      <c r="L577">
        <f>IFERROR(SUM(Table5[[#This Row],[reg_salben]:[pupil_gf_total]])/Table5[[#This Row],[adm1]],0)+IFERROR(Table5[[#This Row],[disability_salben]]/Table5[[#This Row],[disadm_nospch]], 0)</f>
        <v>16116.807267904162</v>
      </c>
    </row>
    <row r="578" spans="1:12" x14ac:dyDescent="0.25">
      <c r="A578">
        <v>47084</v>
      </c>
      <c r="B578">
        <v>135.39431300000001</v>
      </c>
      <c r="C578">
        <v>1177417.53</v>
      </c>
      <c r="D578">
        <v>6407735.21</v>
      </c>
      <c r="E578">
        <v>117371.38</v>
      </c>
      <c r="F578">
        <v>79.98</v>
      </c>
      <c r="G578">
        <v>2550638.63</v>
      </c>
      <c r="H578">
        <v>2321726.27</v>
      </c>
      <c r="I578">
        <v>44992.639999999999</v>
      </c>
      <c r="J578">
        <v>874928.75</v>
      </c>
      <c r="K578">
        <v>1101.4642819999999</v>
      </c>
      <c r="L578">
        <f>IFERROR(SUM(Table5[[#This Row],[reg_salben]:[pupil_gf_total]])/Table5[[#This Row],[adm1]],0)+IFERROR(Table5[[#This Row],[disability_salben]]/Table5[[#This Row],[disadm_nospch]], 0)</f>
        <v>19879.02753891423</v>
      </c>
    </row>
    <row r="579" spans="1:12" x14ac:dyDescent="0.25">
      <c r="A579">
        <v>47092</v>
      </c>
      <c r="B579">
        <v>208.39376100000001</v>
      </c>
      <c r="C579">
        <v>1071837.82</v>
      </c>
      <c r="D579">
        <v>5383768.4900000002</v>
      </c>
      <c r="E579">
        <v>111959.48</v>
      </c>
      <c r="F579">
        <v>25644.97</v>
      </c>
      <c r="G579">
        <v>2427340.02</v>
      </c>
      <c r="H579">
        <v>2544278.15</v>
      </c>
      <c r="I579">
        <v>756380.36</v>
      </c>
      <c r="J579">
        <v>1128364.47</v>
      </c>
      <c r="K579">
        <v>1108.6972880000001</v>
      </c>
      <c r="L579">
        <f>IFERROR(SUM(Table5[[#This Row],[reg_salben]:[pupil_gf_total]])/Table5[[#This Row],[adm1]],0)+IFERROR(Table5[[#This Row],[disability_salben]]/Table5[[#This Row],[disadm_nospch]], 0)</f>
        <v>16307.545643036763</v>
      </c>
    </row>
    <row r="580" spans="1:12" x14ac:dyDescent="0.25">
      <c r="A580">
        <v>47167</v>
      </c>
      <c r="B580">
        <v>0</v>
      </c>
      <c r="C580">
        <v>1526982.48</v>
      </c>
      <c r="D580">
        <v>6943250.6600000001</v>
      </c>
      <c r="E580">
        <v>139249.35999999999</v>
      </c>
      <c r="F580">
        <v>0</v>
      </c>
      <c r="G580">
        <v>2766626.89</v>
      </c>
      <c r="H580">
        <v>3888627.68</v>
      </c>
      <c r="I580">
        <v>525933.77</v>
      </c>
      <c r="J580">
        <v>2185761.7599999998</v>
      </c>
      <c r="K580">
        <v>1290.449126</v>
      </c>
      <c r="L580">
        <f>IFERROR(SUM(Table5[[#This Row],[reg_salben]:[pupil_gf_total]])/Table5[[#This Row],[adm1]],0)+IFERROR(Table5[[#This Row],[disability_salben]]/Table5[[#This Row],[disadm_nospch]], 0)</f>
        <v>12747.073703702132</v>
      </c>
    </row>
    <row r="581" spans="1:12" x14ac:dyDescent="0.25">
      <c r="A581">
        <v>47175</v>
      </c>
      <c r="B581">
        <v>0</v>
      </c>
      <c r="C581">
        <v>811915.34</v>
      </c>
      <c r="D581">
        <v>4424320.43</v>
      </c>
      <c r="E581">
        <v>119673.73</v>
      </c>
      <c r="F581">
        <v>1785.4</v>
      </c>
      <c r="G581">
        <v>2256434.7200000002</v>
      </c>
      <c r="H581">
        <v>2378573.67</v>
      </c>
      <c r="I581">
        <v>118660.2</v>
      </c>
      <c r="J581">
        <v>601811.74</v>
      </c>
      <c r="K581">
        <v>722.87952499999994</v>
      </c>
      <c r="L581">
        <f>IFERROR(SUM(Table5[[#This Row],[reg_salben]:[pupil_gf_total]])/Table5[[#This Row],[adm1]],0)+IFERROR(Table5[[#This Row],[disability_salben]]/Table5[[#This Row],[disadm_nospch]], 0)</f>
        <v>13696.970999420686</v>
      </c>
    </row>
    <row r="582" spans="1:12" x14ac:dyDescent="0.25">
      <c r="A582">
        <v>47183</v>
      </c>
      <c r="B582">
        <v>220.24310700000001</v>
      </c>
      <c r="C582">
        <v>2336720.33</v>
      </c>
      <c r="D582">
        <v>14276718.880000001</v>
      </c>
      <c r="E582">
        <v>1018793.78</v>
      </c>
      <c r="F582">
        <v>56148.02</v>
      </c>
      <c r="G582">
        <v>5258108.2300000004</v>
      </c>
      <c r="H582">
        <v>7860433.1700000102</v>
      </c>
      <c r="I582">
        <v>1354540.98</v>
      </c>
      <c r="J582">
        <v>2760512.58</v>
      </c>
      <c r="K582">
        <v>2488.1034060000002</v>
      </c>
      <c r="L582">
        <f>IFERROR(SUM(Table5[[#This Row],[reg_salben]:[pupil_gf_total]])/Table5[[#This Row],[adm1]],0)+IFERROR(Table5[[#This Row],[disability_salben]]/Table5[[#This Row],[disadm_nospch]], 0)</f>
        <v>23706.155342826216</v>
      </c>
    </row>
    <row r="583" spans="1:12" x14ac:dyDescent="0.25">
      <c r="A583">
        <v>47191</v>
      </c>
      <c r="B583">
        <v>0</v>
      </c>
      <c r="C583">
        <v>2265437.7599999998</v>
      </c>
      <c r="D583">
        <v>17789454.260000002</v>
      </c>
      <c r="E583">
        <v>783091.46</v>
      </c>
      <c r="F583">
        <v>8403.91</v>
      </c>
      <c r="G583">
        <v>5504719.5</v>
      </c>
      <c r="H583">
        <v>6567242.8200000003</v>
      </c>
      <c r="I583">
        <v>1633302.95</v>
      </c>
      <c r="J583">
        <v>2321590.87</v>
      </c>
      <c r="K583">
        <v>2512.837587</v>
      </c>
      <c r="L583">
        <f>IFERROR(SUM(Table5[[#This Row],[reg_salben]:[pupil_gf_total]])/Table5[[#This Row],[adm1]],0)+IFERROR(Table5[[#This Row],[disability_salben]]/Table5[[#This Row],[disadm_nospch]], 0)</f>
        <v>13772.400551886525</v>
      </c>
    </row>
    <row r="584" spans="1:12" x14ac:dyDescent="0.25">
      <c r="A584">
        <v>47225</v>
      </c>
      <c r="B584">
        <v>0</v>
      </c>
      <c r="C584">
        <v>1638366.83</v>
      </c>
      <c r="D584">
        <v>12969409.99</v>
      </c>
      <c r="E584">
        <v>317686.55</v>
      </c>
      <c r="F584">
        <v>2165.2199999999998</v>
      </c>
      <c r="G584">
        <v>4721877.6500000004</v>
      </c>
      <c r="H584">
        <v>5849624.1699999999</v>
      </c>
      <c r="I584">
        <v>741520.54</v>
      </c>
      <c r="J584">
        <v>1598265.29</v>
      </c>
      <c r="K584">
        <v>2013.7499969999999</v>
      </c>
      <c r="L584">
        <f>IFERROR(SUM(Table5[[#This Row],[reg_salben]:[pupil_gf_total]])/Table5[[#This Row],[adm1]],0)+IFERROR(Table5[[#This Row],[disability_salben]]/Table5[[#This Row],[disadm_nospch]], 0)</f>
        <v>13010.825300574788</v>
      </c>
    </row>
    <row r="585" spans="1:12" x14ac:dyDescent="0.25">
      <c r="A585">
        <v>47233</v>
      </c>
      <c r="B585">
        <v>61.360684999999997</v>
      </c>
      <c r="C585">
        <v>1223589.1000000001</v>
      </c>
      <c r="D585">
        <v>186839.75</v>
      </c>
      <c r="E585">
        <v>32980.07</v>
      </c>
      <c r="F585">
        <v>7558.01</v>
      </c>
      <c r="G585">
        <v>0</v>
      </c>
      <c r="H585">
        <v>0</v>
      </c>
      <c r="I585">
        <v>0</v>
      </c>
      <c r="J585">
        <v>0</v>
      </c>
      <c r="K585">
        <v>0</v>
      </c>
      <c r="L585">
        <f>IFERROR(SUM(Table5[[#This Row],[reg_salben]:[pupil_gf_total]])/Table5[[#This Row],[adm1]],0)+IFERROR(Table5[[#This Row],[disability_salben]]/Table5[[#This Row],[disadm_nospch]], 0)</f>
        <v>19940.92960337715</v>
      </c>
    </row>
    <row r="586" spans="1:12" x14ac:dyDescent="0.25">
      <c r="A586">
        <v>47241</v>
      </c>
      <c r="B586">
        <v>1163.864174</v>
      </c>
      <c r="C586">
        <v>9951193.7100000009</v>
      </c>
      <c r="D586">
        <v>38974164.439999998</v>
      </c>
      <c r="E586">
        <v>1037950.75</v>
      </c>
      <c r="F586">
        <v>51044.03</v>
      </c>
      <c r="G586">
        <v>11570406.109999999</v>
      </c>
      <c r="H586">
        <v>13738269.939999999</v>
      </c>
      <c r="I586">
        <v>1900031.45</v>
      </c>
      <c r="J586">
        <v>6590861.8600000003</v>
      </c>
      <c r="K586">
        <v>7764.9140950000001</v>
      </c>
      <c r="L586">
        <f>IFERROR(SUM(Table5[[#This Row],[reg_salben]:[pupil_gf_total]])/Table5[[#This Row],[adm1]],0)+IFERROR(Table5[[#This Row],[disability_salben]]/Table5[[#This Row],[disadm_nospch]], 0)</f>
        <v>18062.50225481714</v>
      </c>
    </row>
    <row r="587" spans="1:12" x14ac:dyDescent="0.25">
      <c r="A587">
        <v>47258</v>
      </c>
      <c r="B587">
        <v>75.960509999999999</v>
      </c>
      <c r="C587">
        <v>468192.02</v>
      </c>
      <c r="D587">
        <v>3103528.71</v>
      </c>
      <c r="E587">
        <v>123580.31</v>
      </c>
      <c r="F587">
        <v>22347.21</v>
      </c>
      <c r="G587">
        <v>1317158.1100000001</v>
      </c>
      <c r="H587">
        <v>988783.4</v>
      </c>
      <c r="I587">
        <v>305850.69</v>
      </c>
      <c r="J587">
        <v>306150.09000000003</v>
      </c>
      <c r="K587">
        <v>544.43846099999996</v>
      </c>
      <c r="L587">
        <f>IFERROR(SUM(Table5[[#This Row],[reg_salben]:[pupil_gf_total]])/Table5[[#This Row],[adm1]],0)+IFERROR(Table5[[#This Row],[disability_salben]]/Table5[[#This Row],[disadm_nospch]], 0)</f>
        <v>17491.623294608649</v>
      </c>
    </row>
    <row r="588" spans="1:12" x14ac:dyDescent="0.25">
      <c r="A588">
        <v>47266</v>
      </c>
      <c r="B588">
        <v>143.67628099999999</v>
      </c>
      <c r="C588">
        <v>846332.35</v>
      </c>
      <c r="D588">
        <v>6016205.1799999997</v>
      </c>
      <c r="E588">
        <v>473959.97</v>
      </c>
      <c r="F588">
        <v>103115.56</v>
      </c>
      <c r="G588">
        <v>2337915.19</v>
      </c>
      <c r="H588">
        <v>2473853.87</v>
      </c>
      <c r="I588">
        <v>387046.89</v>
      </c>
      <c r="J588">
        <v>1119704</v>
      </c>
      <c r="K588">
        <v>1231.5196960000001</v>
      </c>
      <c r="L588">
        <f>IFERROR(SUM(Table5[[#This Row],[reg_salben]:[pupil_gf_total]])/Table5[[#This Row],[adm1]],0)+IFERROR(Table5[[#This Row],[disability_salben]]/Table5[[#This Row],[disadm_nospch]], 0)</f>
        <v>16374.995343761098</v>
      </c>
    </row>
    <row r="589" spans="1:12" x14ac:dyDescent="0.25">
      <c r="A589">
        <v>47274</v>
      </c>
      <c r="B589">
        <v>259.95173399999999</v>
      </c>
      <c r="C589">
        <v>1658652.24</v>
      </c>
      <c r="D589">
        <v>11811856.890000001</v>
      </c>
      <c r="E589">
        <v>321199.18</v>
      </c>
      <c r="F589">
        <v>207375.09</v>
      </c>
      <c r="G589">
        <v>3873358.5</v>
      </c>
      <c r="H589">
        <v>5676730.75</v>
      </c>
      <c r="I589">
        <v>1360838.04</v>
      </c>
      <c r="J589">
        <v>2181508.39</v>
      </c>
      <c r="K589">
        <v>2583.3523399999999</v>
      </c>
      <c r="L589">
        <f>IFERROR(SUM(Table5[[#This Row],[reg_salben]:[pupil_gf_total]])/Table5[[#This Row],[adm1]],0)+IFERROR(Table5[[#This Row],[disability_salben]]/Table5[[#This Row],[disadm_nospch]], 0)</f>
        <v>16225.524459218374</v>
      </c>
    </row>
    <row r="590" spans="1:12" x14ac:dyDescent="0.25">
      <c r="A590">
        <v>47308</v>
      </c>
      <c r="B590">
        <v>197.16524100000001</v>
      </c>
      <c r="C590">
        <v>1332348.69</v>
      </c>
      <c r="D590">
        <v>6223010.5700000003</v>
      </c>
      <c r="E590">
        <v>356035.3</v>
      </c>
      <c r="F590">
        <v>33020.550000000003</v>
      </c>
      <c r="G590">
        <v>2655682.73</v>
      </c>
      <c r="H590">
        <v>3357323.9</v>
      </c>
      <c r="I590">
        <v>665529.94999999995</v>
      </c>
      <c r="J590">
        <v>7576.81</v>
      </c>
      <c r="K590">
        <v>1446.586845</v>
      </c>
      <c r="L590">
        <f>IFERROR(SUM(Table5[[#This Row],[reg_salben]:[pupil_gf_total]])/Table5[[#This Row],[adm1]],0)+IFERROR(Table5[[#This Row],[disability_salben]]/Table5[[#This Row],[disadm_nospch]], 0)</f>
        <v>15950.320614015116</v>
      </c>
    </row>
    <row r="591" spans="1:12" x14ac:dyDescent="0.25">
      <c r="A591">
        <v>47324</v>
      </c>
      <c r="B591">
        <v>55.140830000000001</v>
      </c>
      <c r="C591">
        <v>5250023.0999999996</v>
      </c>
      <c r="D591">
        <v>0</v>
      </c>
      <c r="E591">
        <v>63019.21</v>
      </c>
      <c r="F591">
        <v>76936.97</v>
      </c>
      <c r="G591">
        <v>0</v>
      </c>
      <c r="H591">
        <v>0</v>
      </c>
      <c r="I591">
        <v>0</v>
      </c>
      <c r="J591">
        <v>0</v>
      </c>
      <c r="K591">
        <v>0</v>
      </c>
      <c r="L591">
        <f>IFERROR(SUM(Table5[[#This Row],[reg_salben]:[pupil_gf_total]])/Table5[[#This Row],[adm1]],0)+IFERROR(Table5[[#This Row],[disability_salben]]/Table5[[#This Row],[disadm_nospch]], 0)</f>
        <v>95211.172918507014</v>
      </c>
    </row>
    <row r="592" spans="1:12" x14ac:dyDescent="0.25">
      <c r="A592">
        <v>47332</v>
      </c>
      <c r="B592">
        <v>194.40069</v>
      </c>
      <c r="C592">
        <v>1238369.69</v>
      </c>
      <c r="D592">
        <v>6386247.6600000001</v>
      </c>
      <c r="E592">
        <v>157758.66</v>
      </c>
      <c r="F592">
        <v>74546.8</v>
      </c>
      <c r="G592">
        <v>3341767.4</v>
      </c>
      <c r="H592">
        <v>2652849.16</v>
      </c>
      <c r="I592">
        <v>588817.21</v>
      </c>
      <c r="J592">
        <v>1667169.84</v>
      </c>
      <c r="K592">
        <v>1154.0773429999999</v>
      </c>
      <c r="L592">
        <f>IFERROR(SUM(Table5[[#This Row],[reg_salben]:[pupil_gf_total]])/Table5[[#This Row],[adm1]],0)+IFERROR(Table5[[#This Row],[disability_salben]]/Table5[[#This Row],[disadm_nospch]], 0)</f>
        <v>19254.212850691059</v>
      </c>
    </row>
    <row r="593" spans="1:12" x14ac:dyDescent="0.25">
      <c r="A593">
        <v>47340</v>
      </c>
      <c r="B593">
        <v>642.06637899999998</v>
      </c>
      <c r="C593">
        <v>6429488.8700000001</v>
      </c>
      <c r="D593">
        <v>41754208.920000002</v>
      </c>
      <c r="E593">
        <v>1130097.71</v>
      </c>
      <c r="F593">
        <v>318353.03999999998</v>
      </c>
      <c r="G593">
        <v>11298441.890000001</v>
      </c>
      <c r="H593">
        <v>11373137.67</v>
      </c>
      <c r="I593">
        <v>3770646.06</v>
      </c>
      <c r="J593">
        <v>6646782.2400000002</v>
      </c>
      <c r="K593">
        <v>6843.3694310000001</v>
      </c>
      <c r="L593">
        <f>IFERROR(SUM(Table5[[#This Row],[reg_salben]:[pupil_gf_total]])/Table5[[#This Row],[adm1]],0)+IFERROR(Table5[[#This Row],[disability_salben]]/Table5[[#This Row],[disadm_nospch]], 0)</f>
        <v>21162.005662363437</v>
      </c>
    </row>
    <row r="594" spans="1:12" x14ac:dyDescent="0.25">
      <c r="A594">
        <v>47365</v>
      </c>
      <c r="B594">
        <v>1469.6579139999999</v>
      </c>
      <c r="C594">
        <v>10071145.609999999</v>
      </c>
      <c r="D594">
        <v>32840666.100000001</v>
      </c>
      <c r="E594">
        <v>1761875.6</v>
      </c>
      <c r="F594">
        <v>56855.77</v>
      </c>
      <c r="G594">
        <v>10919467.640000001</v>
      </c>
      <c r="H594">
        <v>13764610.189999999</v>
      </c>
      <c r="I594">
        <v>2156330.2400000002</v>
      </c>
      <c r="J594">
        <v>8477108.75</v>
      </c>
      <c r="K594">
        <v>7826.9760910000005</v>
      </c>
      <c r="L594">
        <f>IFERROR(SUM(Table5[[#This Row],[reg_salben]:[pupil_gf_total]])/Table5[[#This Row],[adm1]],0)+IFERROR(Table5[[#This Row],[disability_salben]]/Table5[[#This Row],[disadm_nospch]], 0)</f>
        <v>15793.193029786769</v>
      </c>
    </row>
    <row r="595" spans="1:12" x14ac:dyDescent="0.25">
      <c r="A595">
        <v>47373</v>
      </c>
      <c r="B595">
        <v>1168.826984</v>
      </c>
      <c r="C595">
        <v>9018019.0399999991</v>
      </c>
      <c r="D595">
        <v>34765060.219999999</v>
      </c>
      <c r="E595">
        <v>478925.86</v>
      </c>
      <c r="F595">
        <v>0</v>
      </c>
      <c r="G595">
        <v>10835574.02</v>
      </c>
      <c r="H595">
        <v>9694912.8200000003</v>
      </c>
      <c r="I595">
        <v>1084888.8899999999</v>
      </c>
      <c r="J595">
        <v>6036976.0599999996</v>
      </c>
      <c r="K595">
        <v>7235.0893120000001</v>
      </c>
      <c r="L595">
        <f>IFERROR(SUM(Table5[[#This Row],[reg_salben]:[pupil_gf_total]])/Table5[[#This Row],[adm1]],0)+IFERROR(Table5[[#This Row],[disability_salben]]/Table5[[#This Row],[disadm_nospch]], 0)</f>
        <v>16408.679775554378</v>
      </c>
    </row>
    <row r="596" spans="1:12" x14ac:dyDescent="0.25">
      <c r="A596">
        <v>47381</v>
      </c>
      <c r="B596">
        <v>536.01876300000004</v>
      </c>
      <c r="C596">
        <v>3656496.44</v>
      </c>
      <c r="D596">
        <v>18501494.100000001</v>
      </c>
      <c r="E596">
        <v>457707.88</v>
      </c>
      <c r="F596">
        <v>596482.78</v>
      </c>
      <c r="G596">
        <v>6123999.8399999999</v>
      </c>
      <c r="H596">
        <v>5662652.8200000003</v>
      </c>
      <c r="I596">
        <v>376438.63</v>
      </c>
      <c r="J596">
        <v>3678960.81</v>
      </c>
      <c r="K596">
        <v>4089.0234829999999</v>
      </c>
      <c r="L596">
        <f>IFERROR(SUM(Table5[[#This Row],[reg_salben]:[pupil_gf_total]])/Table5[[#This Row],[adm1]],0)+IFERROR(Table5[[#This Row],[disability_salben]]/Table5[[#This Row],[disadm_nospch]], 0)</f>
        <v>15478.353177925375</v>
      </c>
    </row>
    <row r="597" spans="1:12" x14ac:dyDescent="0.25">
      <c r="A597">
        <v>47399</v>
      </c>
      <c r="B597">
        <v>309.322158</v>
      </c>
      <c r="C597">
        <v>1513416.02</v>
      </c>
      <c r="D597">
        <v>8736308.3699999992</v>
      </c>
      <c r="E597">
        <v>531355.69999999995</v>
      </c>
      <c r="F597">
        <v>319068.99</v>
      </c>
      <c r="G597">
        <v>3498883.8</v>
      </c>
      <c r="H597">
        <v>3851108.38</v>
      </c>
      <c r="I597">
        <v>726120.07</v>
      </c>
      <c r="J597">
        <v>1788197.37</v>
      </c>
      <c r="K597">
        <v>1914.021119</v>
      </c>
      <c r="L597">
        <f>IFERROR(SUM(Table5[[#This Row],[reg_salben]:[pupil_gf_total]])/Table5[[#This Row],[adm1]],0)+IFERROR(Table5[[#This Row],[disability_salben]]/Table5[[#This Row],[disadm_nospch]], 0)</f>
        <v>15055.082549864519</v>
      </c>
    </row>
    <row r="598" spans="1:12" x14ac:dyDescent="0.25">
      <c r="A598">
        <v>47407</v>
      </c>
      <c r="B598">
        <v>57.888942999999998</v>
      </c>
      <c r="C598">
        <v>1547353.49</v>
      </c>
      <c r="D598">
        <v>36839.129999999997</v>
      </c>
      <c r="E598">
        <v>66847.990000000005</v>
      </c>
      <c r="F598">
        <v>35317.089999999997</v>
      </c>
      <c r="G598">
        <v>0</v>
      </c>
      <c r="H598">
        <v>0</v>
      </c>
      <c r="I598">
        <v>0</v>
      </c>
      <c r="J598">
        <v>0</v>
      </c>
      <c r="K598">
        <v>0</v>
      </c>
      <c r="L598">
        <f>IFERROR(SUM(Table5[[#This Row],[reg_salben]:[pupil_gf_total]])/Table5[[#This Row],[adm1]],0)+IFERROR(Table5[[#This Row],[disability_salben]]/Table5[[#This Row],[disadm_nospch]], 0)</f>
        <v>26729.689813130637</v>
      </c>
    </row>
    <row r="599" spans="1:12" x14ac:dyDescent="0.25">
      <c r="A599">
        <v>47415</v>
      </c>
      <c r="B599">
        <v>56.671326999999998</v>
      </c>
      <c r="C599">
        <v>411820.97</v>
      </c>
      <c r="D599">
        <v>3308218.46</v>
      </c>
      <c r="E599">
        <v>151210.89000000001</v>
      </c>
      <c r="F599">
        <v>0</v>
      </c>
      <c r="G599">
        <v>1136208.74</v>
      </c>
      <c r="H599">
        <v>1508996.74</v>
      </c>
      <c r="I599">
        <v>321805.59000000003</v>
      </c>
      <c r="J599">
        <v>410248.81</v>
      </c>
      <c r="K599">
        <v>563.82880899999998</v>
      </c>
      <c r="L599">
        <f>IFERROR(SUM(Table5[[#This Row],[reg_salben]:[pupil_gf_total]])/Table5[[#This Row],[adm1]],0)+IFERROR(Table5[[#This Row],[disability_salben]]/Table5[[#This Row],[disadm_nospch]], 0)</f>
        <v>19392.301110082051</v>
      </c>
    </row>
    <row r="600" spans="1:12" x14ac:dyDescent="0.25">
      <c r="A600">
        <v>47423</v>
      </c>
      <c r="B600">
        <v>44.954689999999999</v>
      </c>
      <c r="C600">
        <v>421068.93</v>
      </c>
      <c r="D600">
        <v>3209273.96</v>
      </c>
      <c r="E600">
        <v>87514.31</v>
      </c>
      <c r="F600">
        <v>6491</v>
      </c>
      <c r="G600">
        <v>1159987.73</v>
      </c>
      <c r="H600">
        <v>1017262.93</v>
      </c>
      <c r="I600">
        <v>153453.57</v>
      </c>
      <c r="J600">
        <v>370817.8</v>
      </c>
      <c r="K600">
        <v>587.82949499999995</v>
      </c>
      <c r="L600">
        <f>IFERROR(SUM(Table5[[#This Row],[reg_salben]:[pupil_gf_total]])/Table5[[#This Row],[adm1]],0)+IFERROR(Table5[[#This Row],[disability_salben]]/Table5[[#This Row],[disadm_nospch]], 0)</f>
        <v>19581.727635550877</v>
      </c>
    </row>
    <row r="601" spans="1:12" x14ac:dyDescent="0.25">
      <c r="A601">
        <v>47431</v>
      </c>
      <c r="B601">
        <v>82.420602000000002</v>
      </c>
      <c r="C601">
        <v>494705.62</v>
      </c>
      <c r="D601">
        <v>3275778.24</v>
      </c>
      <c r="E601">
        <v>104067.16</v>
      </c>
      <c r="F601">
        <v>1018.96</v>
      </c>
      <c r="G601">
        <v>1837810.74</v>
      </c>
      <c r="H601">
        <v>1400612.83</v>
      </c>
      <c r="I601">
        <v>251254.19</v>
      </c>
      <c r="J601">
        <v>348787.45</v>
      </c>
      <c r="K601">
        <v>478.89197999999999</v>
      </c>
      <c r="L601">
        <f>IFERROR(SUM(Table5[[#This Row],[reg_salben]:[pupil_gf_total]])/Table5[[#This Row],[adm1]],0)+IFERROR(Table5[[#This Row],[disability_salben]]/Table5[[#This Row],[disadm_nospch]], 0)</f>
        <v>21077.277132382747</v>
      </c>
    </row>
    <row r="602" spans="1:12" x14ac:dyDescent="0.25">
      <c r="A602">
        <v>47449</v>
      </c>
      <c r="B602">
        <v>89.065068999999994</v>
      </c>
      <c r="C602">
        <v>490216.14</v>
      </c>
      <c r="D602">
        <v>7306512.3600000003</v>
      </c>
      <c r="E602">
        <v>341825.54</v>
      </c>
      <c r="F602">
        <v>45302.94</v>
      </c>
      <c r="G602">
        <v>2402534.9300000002</v>
      </c>
      <c r="H602">
        <v>2135045.98</v>
      </c>
      <c r="I602">
        <v>450461.41</v>
      </c>
      <c r="J602">
        <v>759952.66</v>
      </c>
      <c r="K602">
        <v>1505.0200809999999</v>
      </c>
      <c r="L602">
        <f>IFERROR(SUM(Table5[[#This Row],[reg_salben]:[pupil_gf_total]])/Table5[[#This Row],[adm1]],0)+IFERROR(Table5[[#This Row],[disability_salben]]/Table5[[#This Row],[disadm_nospch]], 0)</f>
        <v>14435.222772005312</v>
      </c>
    </row>
    <row r="603" spans="1:12" x14ac:dyDescent="0.25">
      <c r="A603">
        <v>47456</v>
      </c>
      <c r="B603">
        <v>70.414714000000004</v>
      </c>
      <c r="C603">
        <v>469720.78</v>
      </c>
      <c r="D603">
        <v>3890153.88</v>
      </c>
      <c r="E603">
        <v>191379.74</v>
      </c>
      <c r="F603">
        <v>137539.76999999999</v>
      </c>
      <c r="G603">
        <v>896540.94</v>
      </c>
      <c r="H603">
        <v>1702367.04</v>
      </c>
      <c r="I603">
        <v>197240.95999999999</v>
      </c>
      <c r="J603">
        <v>8807.64</v>
      </c>
      <c r="K603">
        <v>587.812319</v>
      </c>
      <c r="L603">
        <f>IFERROR(SUM(Table5[[#This Row],[reg_salben]:[pupil_gf_total]])/Table5[[#This Row],[adm1]],0)+IFERROR(Table5[[#This Row],[disability_salben]]/Table5[[#This Row],[disadm_nospch]], 0)</f>
        <v>18620.219228587968</v>
      </c>
    </row>
    <row r="604" spans="1:12" x14ac:dyDescent="0.25">
      <c r="A604">
        <v>47464</v>
      </c>
      <c r="B604">
        <v>88.138515999999996</v>
      </c>
      <c r="C604">
        <v>423861.28</v>
      </c>
      <c r="D604">
        <v>5252606.3899999997</v>
      </c>
      <c r="E604">
        <v>249967.1</v>
      </c>
      <c r="F604">
        <v>134896</v>
      </c>
      <c r="G604">
        <v>1879870.25</v>
      </c>
      <c r="H604">
        <v>2903319.88</v>
      </c>
      <c r="I604">
        <v>395826.33</v>
      </c>
      <c r="J604">
        <v>593675.76</v>
      </c>
      <c r="K604">
        <v>1015.741214</v>
      </c>
      <c r="L604">
        <f>IFERROR(SUM(Table5[[#This Row],[reg_salben]:[pupil_gf_total]])/Table5[[#This Row],[adm1]],0)+IFERROR(Table5[[#This Row],[disability_salben]]/Table5[[#This Row],[disadm_nospch]], 0)</f>
        <v>16042.3711875273</v>
      </c>
    </row>
    <row r="605" spans="1:12" x14ac:dyDescent="0.25">
      <c r="A605">
        <v>47472</v>
      </c>
      <c r="B605">
        <v>20.870476</v>
      </c>
      <c r="C605">
        <v>142934.18</v>
      </c>
      <c r="D605">
        <v>1317921.56</v>
      </c>
      <c r="E605">
        <v>24233.63</v>
      </c>
      <c r="F605">
        <v>257.56</v>
      </c>
      <c r="G605">
        <v>677621.16</v>
      </c>
      <c r="H605">
        <v>476399.17</v>
      </c>
      <c r="I605">
        <v>87132.12</v>
      </c>
      <c r="J605">
        <v>124284.73</v>
      </c>
      <c r="K605">
        <v>143.97791000000001</v>
      </c>
      <c r="L605">
        <f>IFERROR(SUM(Table5[[#This Row],[reg_salben]:[pupil_gf_total]])/Table5[[#This Row],[adm1]],0)+IFERROR(Table5[[#This Row],[disability_salben]]/Table5[[#This Row],[disadm_nospch]], 0)</f>
        <v>25656.029082632733</v>
      </c>
    </row>
    <row r="606" spans="1:12" x14ac:dyDescent="0.25">
      <c r="A606">
        <v>47498</v>
      </c>
      <c r="B606">
        <v>25.213486</v>
      </c>
      <c r="C606">
        <v>102312.01</v>
      </c>
      <c r="D606">
        <v>2448526.88</v>
      </c>
      <c r="E606">
        <v>162747.07999999999</v>
      </c>
      <c r="F606">
        <v>52522.05</v>
      </c>
      <c r="G606">
        <v>1014116.83</v>
      </c>
      <c r="H606">
        <v>1003648.32</v>
      </c>
      <c r="I606">
        <v>289827.26</v>
      </c>
      <c r="J606">
        <v>256912.73</v>
      </c>
      <c r="K606">
        <v>365.13088199999999</v>
      </c>
      <c r="L606">
        <f>IFERROR(SUM(Table5[[#This Row],[reg_salben]:[pupil_gf_total]])/Table5[[#This Row],[adm1]],0)+IFERROR(Table5[[#This Row],[disability_salben]]/Table5[[#This Row],[disadm_nospch]], 0)</f>
        <v>18376.807043053672</v>
      </c>
    </row>
    <row r="607" spans="1:12" x14ac:dyDescent="0.25">
      <c r="A607">
        <v>47506</v>
      </c>
      <c r="B607">
        <v>52.139411000000003</v>
      </c>
      <c r="C607">
        <v>272268.26</v>
      </c>
      <c r="D607">
        <v>2278629.19</v>
      </c>
      <c r="E607">
        <v>144772.29</v>
      </c>
      <c r="F607">
        <v>58824.6</v>
      </c>
      <c r="G607">
        <v>1278064.76</v>
      </c>
      <c r="H607">
        <v>1482106.62</v>
      </c>
      <c r="I607">
        <v>142609.60999999999</v>
      </c>
      <c r="J607">
        <v>306453.96999999997</v>
      </c>
      <c r="K607">
        <v>448.50472000000002</v>
      </c>
      <c r="L607">
        <f>IFERROR(SUM(Table5[[#This Row],[reg_salben]:[pupil_gf_total]])/Table5[[#This Row],[adm1]],0)+IFERROR(Table5[[#This Row],[disability_salben]]/Table5[[#This Row],[disadm_nospch]], 0)</f>
        <v>17911.785810776139</v>
      </c>
    </row>
    <row r="608" spans="1:12" x14ac:dyDescent="0.25">
      <c r="A608">
        <v>47514</v>
      </c>
      <c r="B608">
        <v>121.95952699999999</v>
      </c>
      <c r="C608">
        <v>273670.21999999997</v>
      </c>
      <c r="D608">
        <v>4334093.37</v>
      </c>
      <c r="E608">
        <v>128808.49</v>
      </c>
      <c r="F608">
        <v>1500</v>
      </c>
      <c r="G608">
        <v>1317156.96</v>
      </c>
      <c r="H608">
        <v>2158135.37</v>
      </c>
      <c r="I608">
        <v>339837.74</v>
      </c>
      <c r="J608">
        <v>667590.41</v>
      </c>
      <c r="K608">
        <v>929.99795700000004</v>
      </c>
      <c r="L608">
        <f>IFERROR(SUM(Table5[[#This Row],[reg_salben]:[pupil_gf_total]])/Table5[[#This Row],[adm1]],0)+IFERROR(Table5[[#This Row],[disability_salben]]/Table5[[#This Row],[disadm_nospch]], 0)</f>
        <v>11864.52573362715</v>
      </c>
    </row>
    <row r="609" spans="1:12" x14ac:dyDescent="0.25">
      <c r="A609">
        <v>47522</v>
      </c>
      <c r="B609">
        <v>62.034059999999997</v>
      </c>
      <c r="C609">
        <v>397762.13</v>
      </c>
      <c r="D609">
        <v>2381847.7599999998</v>
      </c>
      <c r="E609">
        <v>151674.63</v>
      </c>
      <c r="F609">
        <v>41612</v>
      </c>
      <c r="G609">
        <v>922391.71</v>
      </c>
      <c r="H609">
        <v>1216211.54</v>
      </c>
      <c r="I609">
        <v>269747.33</v>
      </c>
      <c r="J609">
        <v>255889.66</v>
      </c>
      <c r="K609">
        <v>390.094065</v>
      </c>
      <c r="L609">
        <f>IFERROR(SUM(Table5[[#This Row],[reg_salben]:[pupil_gf_total]])/Table5[[#This Row],[adm1]],0)+IFERROR(Table5[[#This Row],[disability_salben]]/Table5[[#This Row],[disadm_nospch]], 0)</f>
        <v>19843.050220965139</v>
      </c>
    </row>
    <row r="610" spans="1:12" x14ac:dyDescent="0.25">
      <c r="A610">
        <v>47548</v>
      </c>
      <c r="B610">
        <v>63.764830000000003</v>
      </c>
      <c r="C610">
        <v>514261.51</v>
      </c>
      <c r="D610">
        <v>3076540.96</v>
      </c>
      <c r="E610">
        <v>99620.84</v>
      </c>
      <c r="F610">
        <v>65069.64</v>
      </c>
      <c r="G610">
        <v>1761960.07</v>
      </c>
      <c r="H610">
        <v>1760056.16</v>
      </c>
      <c r="I610">
        <v>403509.25</v>
      </c>
      <c r="J610">
        <v>370194.69</v>
      </c>
      <c r="K610">
        <v>493.26004</v>
      </c>
      <c r="L610">
        <f>IFERROR(SUM(Table5[[#This Row],[reg_salben]:[pupil_gf_total]])/Table5[[#This Row],[adm1]],0)+IFERROR(Table5[[#This Row],[disability_salben]]/Table5[[#This Row],[disadm_nospch]], 0)</f>
        <v>23344.845790704305</v>
      </c>
    </row>
    <row r="611" spans="1:12" x14ac:dyDescent="0.25">
      <c r="A611">
        <v>47571</v>
      </c>
      <c r="B611">
        <v>60.843173</v>
      </c>
      <c r="C611">
        <v>248227.19</v>
      </c>
      <c r="D611">
        <v>2812877.93</v>
      </c>
      <c r="E611">
        <v>55417.09</v>
      </c>
      <c r="F611">
        <v>23636.74</v>
      </c>
      <c r="G611">
        <v>1314067.04</v>
      </c>
      <c r="H611">
        <v>818726.92</v>
      </c>
      <c r="I611">
        <v>86857.75</v>
      </c>
      <c r="J611">
        <v>362701.02</v>
      </c>
      <c r="K611">
        <v>390.72507400000001</v>
      </c>
      <c r="L611">
        <f>IFERROR(SUM(Table5[[#This Row],[reg_salben]:[pupil_gf_total]])/Table5[[#This Row],[adm1]],0)+IFERROR(Table5[[#This Row],[disability_salben]]/Table5[[#This Row],[disadm_nospch]], 0)</f>
        <v>18090.365993759326</v>
      </c>
    </row>
    <row r="612" spans="1:12" x14ac:dyDescent="0.25">
      <c r="A612">
        <v>47589</v>
      </c>
      <c r="B612">
        <v>125.26465399999999</v>
      </c>
      <c r="C612">
        <v>1029705.8</v>
      </c>
      <c r="D612">
        <v>6636494.7800000003</v>
      </c>
      <c r="E612">
        <v>223433.18</v>
      </c>
      <c r="F612">
        <v>7307.81</v>
      </c>
      <c r="G612">
        <v>1858483.95</v>
      </c>
      <c r="H612">
        <v>1712983.88</v>
      </c>
      <c r="I612">
        <v>500695.76</v>
      </c>
      <c r="J612">
        <v>874913.35</v>
      </c>
      <c r="K612">
        <v>995.87701400000003</v>
      </c>
      <c r="L612">
        <f>IFERROR(SUM(Table5[[#This Row],[reg_salben]:[pupil_gf_total]])/Table5[[#This Row],[adm1]],0)+IFERROR(Table5[[#This Row],[disability_salben]]/Table5[[#This Row],[disadm_nospch]], 0)</f>
        <v>20083.466859100616</v>
      </c>
    </row>
    <row r="613" spans="1:12" x14ac:dyDescent="0.25">
      <c r="A613">
        <v>47597</v>
      </c>
      <c r="B613">
        <v>109.69637899999999</v>
      </c>
      <c r="C613">
        <v>1131707.56</v>
      </c>
      <c r="D613">
        <v>5102761.9400000004</v>
      </c>
      <c r="E613">
        <v>125783.12</v>
      </c>
      <c r="F613">
        <v>18420.419999999998</v>
      </c>
      <c r="G613">
        <v>2317609.1</v>
      </c>
      <c r="H613">
        <v>1712615.99</v>
      </c>
      <c r="I613">
        <v>128818.61</v>
      </c>
      <c r="J613">
        <v>888418.96</v>
      </c>
      <c r="K613">
        <v>814.60219600000005</v>
      </c>
      <c r="L613">
        <f>IFERROR(SUM(Table5[[#This Row],[reg_salben]:[pupil_gf_total]])/Table5[[#This Row],[adm1]],0)+IFERROR(Table5[[#This Row],[disability_salben]]/Table5[[#This Row],[disadm_nospch]], 0)</f>
        <v>22954.095190763914</v>
      </c>
    </row>
    <row r="614" spans="1:12" x14ac:dyDescent="0.25">
      <c r="A614">
        <v>47613</v>
      </c>
      <c r="B614">
        <v>107.867681</v>
      </c>
      <c r="C614">
        <v>516279.5</v>
      </c>
      <c r="D614">
        <v>3232306.05</v>
      </c>
      <c r="E614">
        <v>141732.6</v>
      </c>
      <c r="F614">
        <v>0</v>
      </c>
      <c r="G614">
        <v>1166226.3799999999</v>
      </c>
      <c r="H614">
        <v>2067011.08</v>
      </c>
      <c r="I614">
        <v>371813.09</v>
      </c>
      <c r="J614">
        <v>525055.81999999995</v>
      </c>
      <c r="K614">
        <v>690.24601099999995</v>
      </c>
      <c r="L614">
        <f>IFERROR(SUM(Table5[[#This Row],[reg_salben]:[pupil_gf_total]])/Table5[[#This Row],[adm1]],0)+IFERROR(Table5[[#This Row],[disability_salben]]/Table5[[#This Row],[disadm_nospch]], 0)</f>
        <v>15657.926037518708</v>
      </c>
    </row>
    <row r="615" spans="1:12" x14ac:dyDescent="0.25">
      <c r="A615">
        <v>47621</v>
      </c>
      <c r="B615">
        <v>102.772955</v>
      </c>
      <c r="C615">
        <v>423549.45</v>
      </c>
      <c r="D615">
        <v>4064845.91</v>
      </c>
      <c r="E615">
        <v>202223.42</v>
      </c>
      <c r="F615">
        <v>20286.28</v>
      </c>
      <c r="G615">
        <v>1900250.54</v>
      </c>
      <c r="H615">
        <v>1777686.78</v>
      </c>
      <c r="I615">
        <v>475515.85</v>
      </c>
      <c r="J615">
        <v>576969.18999999994</v>
      </c>
      <c r="K615">
        <v>874.208032</v>
      </c>
      <c r="L615">
        <f>IFERROR(SUM(Table5[[#This Row],[reg_salben]:[pupil_gf_total]])/Table5[[#This Row],[adm1]],0)+IFERROR(Table5[[#This Row],[disability_salben]]/Table5[[#This Row],[disadm_nospch]], 0)</f>
        <v>14436.58353146425</v>
      </c>
    </row>
    <row r="616" spans="1:12" x14ac:dyDescent="0.25">
      <c r="A616">
        <v>47639</v>
      </c>
      <c r="B616">
        <v>144.92270600000001</v>
      </c>
      <c r="C616">
        <v>1271389.83</v>
      </c>
      <c r="D616">
        <v>5520927.9800000004</v>
      </c>
      <c r="E616">
        <v>249794.36</v>
      </c>
      <c r="F616">
        <v>3499</v>
      </c>
      <c r="G616">
        <v>1890815.88</v>
      </c>
      <c r="H616">
        <v>2739716.49</v>
      </c>
      <c r="I616">
        <v>342132.02</v>
      </c>
      <c r="J616">
        <v>1004620.69</v>
      </c>
      <c r="K616">
        <v>1002.3995650000001</v>
      </c>
      <c r="L616">
        <f>IFERROR(SUM(Table5[[#This Row],[reg_salben]:[pupil_gf_total]])/Table5[[#This Row],[adm1]],0)+IFERROR(Table5[[#This Row],[disability_salben]]/Table5[[#This Row],[disadm_nospch]], 0)</f>
        <v>20496.257633545702</v>
      </c>
    </row>
    <row r="617" spans="1:12" x14ac:dyDescent="0.25">
      <c r="A617">
        <v>47688</v>
      </c>
      <c r="B617">
        <v>141.47346099999999</v>
      </c>
      <c r="C617">
        <v>1272428.27</v>
      </c>
      <c r="D617">
        <v>7698056.21</v>
      </c>
      <c r="E617">
        <v>556999.39</v>
      </c>
      <c r="F617">
        <v>566.23</v>
      </c>
      <c r="G617">
        <v>2847019.37</v>
      </c>
      <c r="H617">
        <v>2889028.15</v>
      </c>
      <c r="I617">
        <v>674075.75</v>
      </c>
      <c r="J617">
        <v>612853.38</v>
      </c>
      <c r="K617">
        <v>1472.197999</v>
      </c>
      <c r="L617">
        <f>IFERROR(SUM(Table5[[#This Row],[reg_salben]:[pupil_gf_total]])/Table5[[#This Row],[adm1]],0)+IFERROR(Table5[[#This Row],[disability_salben]]/Table5[[#This Row],[disadm_nospch]], 0)</f>
        <v>19372.199529787646</v>
      </c>
    </row>
    <row r="618" spans="1:12" x14ac:dyDescent="0.25">
      <c r="A618">
        <v>47696</v>
      </c>
      <c r="B618">
        <v>275.05255299999999</v>
      </c>
      <c r="C618">
        <v>2160086.79</v>
      </c>
      <c r="D618">
        <v>9989230.8599999994</v>
      </c>
      <c r="E618">
        <v>128536.56</v>
      </c>
      <c r="F618">
        <v>72591.95</v>
      </c>
      <c r="G618">
        <v>2788800.1</v>
      </c>
      <c r="H618">
        <v>4323984.12</v>
      </c>
      <c r="I618">
        <v>667539.81999999995</v>
      </c>
      <c r="J618">
        <v>1252825.18</v>
      </c>
      <c r="K618">
        <v>1728.6952900000001</v>
      </c>
      <c r="L618">
        <f>IFERROR(SUM(Table5[[#This Row],[reg_salben]:[pupil_gf_total]])/Table5[[#This Row],[adm1]],0)+IFERROR(Table5[[#This Row],[disability_salben]]/Table5[[#This Row],[disadm_nospch]], 0)</f>
        <v>18973.601465374086</v>
      </c>
    </row>
    <row r="619" spans="1:12" x14ac:dyDescent="0.25">
      <c r="A619">
        <v>47712</v>
      </c>
      <c r="B619">
        <v>75.474204999999998</v>
      </c>
      <c r="C619">
        <v>297554.37</v>
      </c>
      <c r="D619">
        <v>2920098.86</v>
      </c>
      <c r="E619">
        <v>60929.17</v>
      </c>
      <c r="F619">
        <v>0</v>
      </c>
      <c r="G619">
        <v>1572150.7</v>
      </c>
      <c r="H619">
        <v>1215189.51</v>
      </c>
      <c r="I619">
        <v>581231.89</v>
      </c>
      <c r="J619">
        <v>403308.31</v>
      </c>
      <c r="K619">
        <v>547.792553</v>
      </c>
      <c r="L619">
        <f>IFERROR(SUM(Table5[[#This Row],[reg_salben]:[pupil_gf_total]])/Table5[[#This Row],[adm1]],0)+IFERROR(Table5[[#This Row],[disability_salben]]/Table5[[#This Row],[disadm_nospch]], 0)</f>
        <v>16269.956677229033</v>
      </c>
    </row>
    <row r="620" spans="1:12" x14ac:dyDescent="0.25">
      <c r="A620">
        <v>47720</v>
      </c>
      <c r="B620">
        <v>120.43124299999999</v>
      </c>
      <c r="C620">
        <v>826758.79</v>
      </c>
      <c r="D620">
        <v>4522536.8899999997</v>
      </c>
      <c r="E620">
        <v>45209.7</v>
      </c>
      <c r="F620">
        <v>0</v>
      </c>
      <c r="G620">
        <v>1406290.32</v>
      </c>
      <c r="H620">
        <v>1888898.19</v>
      </c>
      <c r="I620">
        <v>644313.97</v>
      </c>
      <c r="J620">
        <v>738733.46</v>
      </c>
      <c r="K620">
        <v>858.08053299999995</v>
      </c>
      <c r="L620">
        <f>IFERROR(SUM(Table5[[#This Row],[reg_salben]:[pupil_gf_total]])/Table5[[#This Row],[adm1]],0)+IFERROR(Table5[[#This Row],[disability_salben]]/Table5[[#This Row],[disadm_nospch]], 0)</f>
        <v>17640.177981894834</v>
      </c>
    </row>
    <row r="621" spans="1:12" x14ac:dyDescent="0.25">
      <c r="A621">
        <v>47738</v>
      </c>
      <c r="B621">
        <v>100.486885</v>
      </c>
      <c r="C621">
        <v>567622.39</v>
      </c>
      <c r="D621">
        <v>4384760.3499999996</v>
      </c>
      <c r="E621">
        <v>256908.87</v>
      </c>
      <c r="F621">
        <v>3912.11</v>
      </c>
      <c r="G621">
        <v>1285479.1599999999</v>
      </c>
      <c r="H621">
        <v>1489422.63</v>
      </c>
      <c r="I621">
        <v>263566.58</v>
      </c>
      <c r="J621">
        <v>546949.47</v>
      </c>
      <c r="K621">
        <v>724.546244</v>
      </c>
      <c r="L621">
        <f>IFERROR(SUM(Table5[[#This Row],[reg_salben]:[pupil_gf_total]])/Table5[[#This Row],[adm1]],0)+IFERROR(Table5[[#This Row],[disability_salben]]/Table5[[#This Row],[disadm_nospch]], 0)</f>
        <v>17008.933447607131</v>
      </c>
    </row>
    <row r="622" spans="1:12" x14ac:dyDescent="0.25">
      <c r="A622">
        <v>47746</v>
      </c>
      <c r="B622">
        <v>147.87099799999999</v>
      </c>
      <c r="C622">
        <v>892655.53</v>
      </c>
      <c r="D622">
        <v>4765743</v>
      </c>
      <c r="E622">
        <v>92481.22</v>
      </c>
      <c r="F622">
        <v>56866</v>
      </c>
      <c r="G622">
        <v>2359234.5699999998</v>
      </c>
      <c r="H622">
        <v>2370460.15</v>
      </c>
      <c r="I622">
        <v>841215.82</v>
      </c>
      <c r="J622">
        <v>444266.44</v>
      </c>
      <c r="K622">
        <v>964.25887</v>
      </c>
      <c r="L622">
        <f>IFERROR(SUM(Table5[[#This Row],[reg_salben]:[pupil_gf_total]])/Table5[[#This Row],[adm1]],0)+IFERROR(Table5[[#This Row],[disability_salben]]/Table5[[#This Row],[disadm_nospch]], 0)</f>
        <v>17372.125571442048</v>
      </c>
    </row>
    <row r="623" spans="1:12" x14ac:dyDescent="0.25">
      <c r="A623">
        <v>47761</v>
      </c>
      <c r="B623">
        <v>164.99679499999999</v>
      </c>
      <c r="C623">
        <v>980042.27</v>
      </c>
      <c r="D623">
        <v>5813443.6500000004</v>
      </c>
      <c r="E623">
        <v>329093.25</v>
      </c>
      <c r="F623">
        <v>-9502.57</v>
      </c>
      <c r="G623">
        <v>1962519.87</v>
      </c>
      <c r="H623">
        <v>2635523.15</v>
      </c>
      <c r="I623">
        <v>493878.9</v>
      </c>
      <c r="J623">
        <v>684198.65</v>
      </c>
      <c r="K623">
        <v>1121.925358</v>
      </c>
      <c r="L623">
        <f>IFERROR(SUM(Table5[[#This Row],[reg_salben]:[pupil_gf_total]])/Table5[[#This Row],[adm1]],0)+IFERROR(Table5[[#This Row],[disability_salben]]/Table5[[#This Row],[disadm_nospch]], 0)</f>
        <v>16554.691717087506</v>
      </c>
    </row>
    <row r="624" spans="1:12" x14ac:dyDescent="0.25">
      <c r="A624">
        <v>47779</v>
      </c>
      <c r="B624">
        <v>0</v>
      </c>
      <c r="C624">
        <v>127766.52</v>
      </c>
      <c r="D624">
        <v>291804.63</v>
      </c>
      <c r="E624">
        <v>113.99</v>
      </c>
      <c r="F624">
        <v>422.67</v>
      </c>
      <c r="G624">
        <v>0</v>
      </c>
      <c r="H624">
        <v>0</v>
      </c>
      <c r="I624">
        <v>0</v>
      </c>
      <c r="J624">
        <v>0</v>
      </c>
      <c r="K624">
        <v>0</v>
      </c>
      <c r="L624">
        <f>IFERROR(SUM(Table5[[#This Row],[reg_salben]:[pupil_gf_total]])/Table5[[#This Row],[adm1]],0)+IFERROR(Table5[[#This Row],[disability_salben]]/Table5[[#This Row],[disadm_nospch]], 0)</f>
        <v>0</v>
      </c>
    </row>
    <row r="625" spans="1:12" x14ac:dyDescent="0.25">
      <c r="A625">
        <v>47787</v>
      </c>
      <c r="B625">
        <v>245.728408</v>
      </c>
      <c r="C625">
        <v>1343411.96</v>
      </c>
      <c r="D625">
        <v>7585289.96</v>
      </c>
      <c r="E625">
        <v>159945.54999999999</v>
      </c>
      <c r="F625">
        <v>12975</v>
      </c>
      <c r="G625">
        <v>2688421.96</v>
      </c>
      <c r="H625">
        <v>3660582.57</v>
      </c>
      <c r="I625">
        <v>87260.15</v>
      </c>
      <c r="J625">
        <v>779192.41</v>
      </c>
      <c r="K625">
        <v>1329.1086330000001</v>
      </c>
      <c r="L625">
        <f>IFERROR(SUM(Table5[[#This Row],[reg_salben]:[pupil_gf_total]])/Table5[[#This Row],[adm1]],0)+IFERROR(Table5[[#This Row],[disability_salben]]/Table5[[#This Row],[disadm_nospch]], 0)</f>
        <v>16733.007177688523</v>
      </c>
    </row>
    <row r="626" spans="1:12" x14ac:dyDescent="0.25">
      <c r="A626">
        <v>47795</v>
      </c>
      <c r="B626">
        <v>203.497793</v>
      </c>
      <c r="C626">
        <v>1330603.1200000001</v>
      </c>
      <c r="D626">
        <v>6470034.8700000001</v>
      </c>
      <c r="E626">
        <v>621515.73</v>
      </c>
      <c r="F626">
        <v>0</v>
      </c>
      <c r="G626">
        <v>3131973</v>
      </c>
      <c r="H626">
        <v>3404560.08</v>
      </c>
      <c r="I626">
        <v>206702.54</v>
      </c>
      <c r="J626">
        <v>1164802.5</v>
      </c>
      <c r="K626">
        <v>1375.6569360000001</v>
      </c>
      <c r="L626">
        <f>IFERROR(SUM(Table5[[#This Row],[reg_salben]:[pupil_gf_total]])/Table5[[#This Row],[adm1]],0)+IFERROR(Table5[[#This Row],[disability_salben]]/Table5[[#This Row],[disadm_nospch]], 0)</f>
        <v>17442.24355738697</v>
      </c>
    </row>
    <row r="627" spans="1:12" x14ac:dyDescent="0.25">
      <c r="A627">
        <v>47803</v>
      </c>
      <c r="B627">
        <v>288.18677700000001</v>
      </c>
      <c r="C627">
        <v>1620819.08</v>
      </c>
      <c r="D627">
        <v>6960788.7000000002</v>
      </c>
      <c r="E627">
        <v>284695.15999999997</v>
      </c>
      <c r="F627">
        <v>5980</v>
      </c>
      <c r="G627">
        <v>3144178.8</v>
      </c>
      <c r="H627">
        <v>3385293.85</v>
      </c>
      <c r="I627">
        <v>386278.42</v>
      </c>
      <c r="J627">
        <v>1373417.84</v>
      </c>
      <c r="K627">
        <v>1948.5359100000001</v>
      </c>
      <c r="L627">
        <f>IFERROR(SUM(Table5[[#This Row],[reg_salben]:[pupil_gf_total]])/Table5[[#This Row],[adm1]],0)+IFERROR(Table5[[#This Row],[disability_salben]]/Table5[[#This Row],[disadm_nospch]], 0)</f>
        <v>13599.739987924724</v>
      </c>
    </row>
    <row r="628" spans="1:12" x14ac:dyDescent="0.25">
      <c r="A628">
        <v>47811</v>
      </c>
      <c r="B628">
        <v>71.010784999999998</v>
      </c>
      <c r="C628">
        <v>1168357.6299999999</v>
      </c>
      <c r="D628">
        <v>0</v>
      </c>
      <c r="E628">
        <v>40178.6</v>
      </c>
      <c r="F628">
        <v>2436.23</v>
      </c>
      <c r="G628">
        <v>0</v>
      </c>
      <c r="H628">
        <v>0</v>
      </c>
      <c r="I628">
        <v>0</v>
      </c>
      <c r="J628">
        <v>0</v>
      </c>
      <c r="K628">
        <v>0</v>
      </c>
      <c r="L628">
        <f>IFERROR(SUM(Table5[[#This Row],[reg_salben]:[pupil_gf_total]])/Table5[[#This Row],[adm1]],0)+IFERROR(Table5[[#This Row],[disability_salben]]/Table5[[#This Row],[disadm_nospch]], 0)</f>
        <v>16453.241996972713</v>
      </c>
    </row>
    <row r="629" spans="1:12" x14ac:dyDescent="0.25">
      <c r="A629">
        <v>47829</v>
      </c>
      <c r="B629">
        <v>96.127081000000004</v>
      </c>
      <c r="C629">
        <v>608573.57999999996</v>
      </c>
      <c r="D629">
        <v>4660701.74</v>
      </c>
      <c r="E629">
        <v>265151.84999999998</v>
      </c>
      <c r="F629">
        <v>37502.550000000003</v>
      </c>
      <c r="G629">
        <v>2057201.01</v>
      </c>
      <c r="H629">
        <v>2110043.2799999998</v>
      </c>
      <c r="I629">
        <v>487079.46</v>
      </c>
      <c r="J629">
        <v>645633.73</v>
      </c>
      <c r="K629">
        <v>1009.816405</v>
      </c>
      <c r="L629">
        <f>IFERROR(SUM(Table5[[#This Row],[reg_salben]:[pupil_gf_total]])/Table5[[#This Row],[adm1]],0)+IFERROR(Table5[[#This Row],[disability_salben]]/Table5[[#This Row],[disadm_nospch]], 0)</f>
        <v>16494.471648128503</v>
      </c>
    </row>
    <row r="630" spans="1:12" x14ac:dyDescent="0.25">
      <c r="A630">
        <v>47837</v>
      </c>
      <c r="B630">
        <v>90.065141999999994</v>
      </c>
      <c r="C630">
        <v>536782</v>
      </c>
      <c r="D630">
        <v>2678120.5499999998</v>
      </c>
      <c r="E630">
        <v>65234.06</v>
      </c>
      <c r="F630">
        <v>1579.08</v>
      </c>
      <c r="G630">
        <v>1294957.6299999999</v>
      </c>
      <c r="H630">
        <v>1309436.2</v>
      </c>
      <c r="I630">
        <v>411117.61</v>
      </c>
      <c r="J630">
        <v>683382.44</v>
      </c>
      <c r="K630">
        <v>583.86287800000002</v>
      </c>
      <c r="L630">
        <f>IFERROR(SUM(Table5[[#This Row],[reg_salben]:[pupil_gf_total]])/Table5[[#This Row],[adm1]],0)+IFERROR(Table5[[#This Row],[disability_salben]]/Table5[[#This Row],[disadm_nospch]], 0)</f>
        <v>16996.473322678063</v>
      </c>
    </row>
    <row r="631" spans="1:12" x14ac:dyDescent="0.25">
      <c r="A631">
        <v>47845</v>
      </c>
      <c r="B631">
        <v>143.067194</v>
      </c>
      <c r="C631">
        <v>895007.25</v>
      </c>
      <c r="D631">
        <v>3584356.05</v>
      </c>
      <c r="E631">
        <v>167840.89</v>
      </c>
      <c r="F631">
        <v>64384.03</v>
      </c>
      <c r="G631">
        <v>1961066.72</v>
      </c>
      <c r="H631">
        <v>2104563.73</v>
      </c>
      <c r="I631">
        <v>159448.76999999999</v>
      </c>
      <c r="J631">
        <v>810771.15</v>
      </c>
      <c r="K631">
        <v>898.13255700000002</v>
      </c>
      <c r="L631">
        <f>IFERROR(SUM(Table5[[#This Row],[reg_salben]:[pupil_gf_total]])/Table5[[#This Row],[adm1]],0)+IFERROR(Table5[[#This Row],[disability_salben]]/Table5[[#This Row],[disadm_nospch]], 0)</f>
        <v>16112.338814639184</v>
      </c>
    </row>
    <row r="632" spans="1:12" x14ac:dyDescent="0.25">
      <c r="A632">
        <v>47852</v>
      </c>
      <c r="B632">
        <v>168.749652</v>
      </c>
      <c r="C632">
        <v>968058.54</v>
      </c>
      <c r="D632">
        <v>4922371.88</v>
      </c>
      <c r="E632">
        <v>271340.64</v>
      </c>
      <c r="F632">
        <v>2890.09</v>
      </c>
      <c r="G632">
        <v>1805429.84</v>
      </c>
      <c r="H632">
        <v>1561107.04</v>
      </c>
      <c r="I632">
        <v>265237.02</v>
      </c>
      <c r="J632">
        <v>806155.56</v>
      </c>
      <c r="K632">
        <v>1141.496451</v>
      </c>
      <c r="L632">
        <f>IFERROR(SUM(Table5[[#This Row],[reg_salben]:[pupil_gf_total]])/Table5[[#This Row],[adm1]],0)+IFERROR(Table5[[#This Row],[disability_salben]]/Table5[[#This Row],[disadm_nospch]], 0)</f>
        <v>14176.919615889559</v>
      </c>
    </row>
    <row r="633" spans="1:12" x14ac:dyDescent="0.25">
      <c r="A633">
        <v>47860</v>
      </c>
      <c r="B633">
        <v>0</v>
      </c>
      <c r="C633">
        <v>942146.48</v>
      </c>
      <c r="D633">
        <v>1461414.68</v>
      </c>
      <c r="E633">
        <v>65540.210000000006</v>
      </c>
      <c r="F633">
        <v>39703.449999999997</v>
      </c>
      <c r="G633">
        <v>0</v>
      </c>
      <c r="H633">
        <v>0</v>
      </c>
      <c r="I633">
        <v>0</v>
      </c>
      <c r="J633">
        <v>0</v>
      </c>
      <c r="K633">
        <v>0</v>
      </c>
      <c r="L633">
        <f>IFERROR(SUM(Table5[[#This Row],[reg_salben]:[pupil_gf_total]])/Table5[[#This Row],[adm1]],0)+IFERROR(Table5[[#This Row],[disability_salben]]/Table5[[#This Row],[disadm_nospch]], 0)</f>
        <v>0</v>
      </c>
    </row>
    <row r="634" spans="1:12" x14ac:dyDescent="0.25">
      <c r="A634">
        <v>47878</v>
      </c>
      <c r="B634">
        <v>0</v>
      </c>
      <c r="C634">
        <v>1146886.3899999999</v>
      </c>
      <c r="D634">
        <v>7118195.2599999998</v>
      </c>
      <c r="E634">
        <v>40614.44</v>
      </c>
      <c r="F634">
        <v>13811.15</v>
      </c>
      <c r="G634">
        <v>2263764.9</v>
      </c>
      <c r="H634">
        <v>2477271.3199999998</v>
      </c>
      <c r="I634">
        <v>358962.88</v>
      </c>
      <c r="J634">
        <v>1088145.73</v>
      </c>
      <c r="K634">
        <v>1082.1363409999999</v>
      </c>
      <c r="L634">
        <f>IFERROR(SUM(Table5[[#This Row],[reg_salben]:[pupil_gf_total]])/Table5[[#This Row],[adm1]],0)+IFERROR(Table5[[#This Row],[disability_salben]]/Table5[[#This Row],[disadm_nospch]], 0)</f>
        <v>12346.656492150838</v>
      </c>
    </row>
    <row r="635" spans="1:12" x14ac:dyDescent="0.25">
      <c r="A635">
        <v>47886</v>
      </c>
      <c r="B635">
        <v>0</v>
      </c>
      <c r="C635">
        <v>2367860.6800000002</v>
      </c>
      <c r="D635">
        <v>12768537.77</v>
      </c>
      <c r="E635">
        <v>221824.18</v>
      </c>
      <c r="F635">
        <v>0</v>
      </c>
      <c r="G635">
        <v>3761142.3</v>
      </c>
      <c r="H635">
        <v>3736058</v>
      </c>
      <c r="I635">
        <v>126052.87</v>
      </c>
      <c r="J635">
        <v>1816293.67</v>
      </c>
      <c r="K635">
        <v>2612.1663579999999</v>
      </c>
      <c r="L635">
        <f>IFERROR(SUM(Table5[[#This Row],[reg_salben]:[pupil_gf_total]])/Table5[[#This Row],[adm1]],0)+IFERROR(Table5[[#This Row],[disability_salben]]/Table5[[#This Row],[disadm_nospch]], 0)</f>
        <v>8586.707627294234</v>
      </c>
    </row>
    <row r="636" spans="1:12" x14ac:dyDescent="0.25">
      <c r="A636">
        <v>47894</v>
      </c>
      <c r="B636">
        <v>0</v>
      </c>
      <c r="C636">
        <v>2587311.7000000002</v>
      </c>
      <c r="D636">
        <v>19525390.350000001</v>
      </c>
      <c r="E636">
        <v>507816.33</v>
      </c>
      <c r="F636">
        <v>18202.810000000001</v>
      </c>
      <c r="G636">
        <v>7648455.5899999999</v>
      </c>
      <c r="H636">
        <v>10220874.66</v>
      </c>
      <c r="I636">
        <v>496055.73</v>
      </c>
      <c r="J636">
        <v>3407793.2</v>
      </c>
      <c r="K636">
        <v>4105.5202490000001</v>
      </c>
      <c r="L636">
        <f>IFERROR(SUM(Table5[[#This Row],[reg_salben]:[pupil_gf_total]])/Table5[[#This Row],[adm1]],0)+IFERROR(Table5[[#This Row],[disability_salben]]/Table5[[#This Row],[disadm_nospch]], 0)</f>
        <v>10187.402846250094</v>
      </c>
    </row>
    <row r="637" spans="1:12" x14ac:dyDescent="0.25">
      <c r="A637">
        <v>47902</v>
      </c>
      <c r="B637">
        <v>0</v>
      </c>
      <c r="C637">
        <v>37436.25</v>
      </c>
      <c r="D637">
        <v>8681615.5899999999</v>
      </c>
      <c r="E637">
        <v>360104.31</v>
      </c>
      <c r="F637">
        <v>118532.72</v>
      </c>
      <c r="G637">
        <v>3056905.97</v>
      </c>
      <c r="H637">
        <v>5061236.46</v>
      </c>
      <c r="I637">
        <v>1141405.74</v>
      </c>
      <c r="J637">
        <v>1715033.1</v>
      </c>
      <c r="K637">
        <v>1468.949613</v>
      </c>
      <c r="L637">
        <f>IFERROR(SUM(Table5[[#This Row],[reg_salben]:[pupil_gf_total]])/Table5[[#This Row],[adm1]],0)+IFERROR(Table5[[#This Row],[disability_salben]]/Table5[[#This Row],[disadm_nospch]], 0)</f>
        <v>13706.960205993124</v>
      </c>
    </row>
    <row r="638" spans="1:12" x14ac:dyDescent="0.25">
      <c r="A638">
        <v>47928</v>
      </c>
      <c r="B638">
        <v>211.87961899999999</v>
      </c>
      <c r="C638">
        <v>590099.57999999996</v>
      </c>
      <c r="D638">
        <v>5096969.41</v>
      </c>
      <c r="E638">
        <v>542936.06000000006</v>
      </c>
      <c r="F638">
        <v>0</v>
      </c>
      <c r="G638">
        <v>2315342.64</v>
      </c>
      <c r="H638">
        <v>2846020.13</v>
      </c>
      <c r="I638">
        <v>221776.33</v>
      </c>
      <c r="J638">
        <v>483121.66</v>
      </c>
      <c r="K638">
        <v>1141.170067</v>
      </c>
      <c r="L638">
        <f>IFERROR(SUM(Table5[[#This Row],[reg_salben]:[pupil_gf_total]])/Table5[[#This Row],[adm1]],0)+IFERROR(Table5[[#This Row],[disability_salben]]/Table5[[#This Row],[disadm_nospch]], 0)</f>
        <v>12867.849608369494</v>
      </c>
    </row>
    <row r="639" spans="1:12" x14ac:dyDescent="0.25">
      <c r="A639">
        <v>47936</v>
      </c>
      <c r="B639">
        <v>209.20372399999999</v>
      </c>
      <c r="C639">
        <v>1034432.55</v>
      </c>
      <c r="D639">
        <v>5264103.58</v>
      </c>
      <c r="E639">
        <v>217329.09</v>
      </c>
      <c r="F639">
        <v>11495</v>
      </c>
      <c r="G639">
        <v>1876828.51</v>
      </c>
      <c r="H639">
        <v>2658747.48</v>
      </c>
      <c r="I639">
        <v>368841.41</v>
      </c>
      <c r="J639">
        <v>647676.18999999994</v>
      </c>
      <c r="K639">
        <v>1335.981841</v>
      </c>
      <c r="L639">
        <f>IFERROR(SUM(Table5[[#This Row],[reg_salben]:[pupil_gf_total]])/Table5[[#This Row],[adm1]],0)+IFERROR(Table5[[#This Row],[disability_salben]]/Table5[[#This Row],[disadm_nospch]], 0)</f>
        <v>13211.962094391101</v>
      </c>
    </row>
    <row r="640" spans="1:12" x14ac:dyDescent="0.25">
      <c r="A640">
        <v>47944</v>
      </c>
      <c r="B640">
        <v>231.32696000000001</v>
      </c>
      <c r="C640">
        <v>1824716.53</v>
      </c>
      <c r="D640">
        <v>7227976.1100000003</v>
      </c>
      <c r="E640">
        <v>554571.51</v>
      </c>
      <c r="F640">
        <v>0</v>
      </c>
      <c r="G640">
        <v>3311485.79</v>
      </c>
      <c r="H640">
        <v>4494011.72</v>
      </c>
      <c r="I640">
        <v>585538.64</v>
      </c>
      <c r="J640">
        <v>914596.23</v>
      </c>
      <c r="K640">
        <v>1280.016472</v>
      </c>
      <c r="L640">
        <f>IFERROR(SUM(Table5[[#This Row],[reg_salben]:[pupil_gf_total]])/Table5[[#This Row],[adm1]],0)+IFERROR(Table5[[#This Row],[disability_salben]]/Table5[[#This Row],[disadm_nospch]], 0)</f>
        <v>21238.009763240938</v>
      </c>
    </row>
    <row r="641" spans="1:12" x14ac:dyDescent="0.25">
      <c r="A641">
        <v>47951</v>
      </c>
      <c r="B641">
        <v>160.35701399999999</v>
      </c>
      <c r="C641">
        <v>756041.37</v>
      </c>
      <c r="D641">
        <v>7272633.3899999997</v>
      </c>
      <c r="E641">
        <v>254084.75</v>
      </c>
      <c r="F641">
        <v>187151.27</v>
      </c>
      <c r="G641">
        <v>2629164.79</v>
      </c>
      <c r="H641">
        <v>3450766.33</v>
      </c>
      <c r="I641">
        <v>707828.56</v>
      </c>
      <c r="J641">
        <v>1162618.54</v>
      </c>
      <c r="K641">
        <v>1337.8692160000001</v>
      </c>
      <c r="L641">
        <f>IFERROR(SUM(Table5[[#This Row],[reg_salben]:[pupil_gf_total]])/Table5[[#This Row],[adm1]],0)+IFERROR(Table5[[#This Row],[disability_salben]]/Table5[[#This Row],[disadm_nospch]], 0)</f>
        <v>16423.093319293395</v>
      </c>
    </row>
    <row r="642" spans="1:12" x14ac:dyDescent="0.25">
      <c r="A642">
        <v>47969</v>
      </c>
      <c r="B642">
        <v>134.29258899999999</v>
      </c>
      <c r="C642">
        <v>820768.2</v>
      </c>
      <c r="D642">
        <v>4052023.42</v>
      </c>
      <c r="E642">
        <v>324865.28999999998</v>
      </c>
      <c r="F642">
        <v>0</v>
      </c>
      <c r="G642">
        <v>1817864.36</v>
      </c>
      <c r="H642">
        <v>2572613.29</v>
      </c>
      <c r="I642">
        <v>32053.01</v>
      </c>
      <c r="J642">
        <v>387652.26</v>
      </c>
      <c r="K642">
        <v>729.28249400000004</v>
      </c>
      <c r="L642">
        <f>IFERROR(SUM(Table5[[#This Row],[reg_salben]:[pupil_gf_total]])/Table5[[#This Row],[adm1]],0)+IFERROR(Table5[[#This Row],[disability_salben]]/Table5[[#This Row],[disadm_nospch]], 0)</f>
        <v>18709.202161859073</v>
      </c>
    </row>
    <row r="643" spans="1:12" x14ac:dyDescent="0.25">
      <c r="A643">
        <v>47977</v>
      </c>
      <c r="B643">
        <v>62.399507999999997</v>
      </c>
      <c r="C643">
        <v>2345540.37</v>
      </c>
      <c r="D643">
        <v>134461.79</v>
      </c>
      <c r="E643">
        <v>75459.5</v>
      </c>
      <c r="F643">
        <v>51278.97</v>
      </c>
      <c r="G643">
        <v>0</v>
      </c>
      <c r="H643">
        <v>0</v>
      </c>
      <c r="I643">
        <v>0</v>
      </c>
      <c r="J643">
        <v>0</v>
      </c>
      <c r="K643">
        <v>0</v>
      </c>
      <c r="L643">
        <f>IFERROR(SUM(Table5[[#This Row],[reg_salben]:[pupil_gf_total]])/Table5[[#This Row],[adm1]],0)+IFERROR(Table5[[#This Row],[disability_salben]]/Table5[[#This Row],[disadm_nospch]], 0)</f>
        <v>37589.084356242041</v>
      </c>
    </row>
    <row r="644" spans="1:12" x14ac:dyDescent="0.25">
      <c r="A644">
        <v>47985</v>
      </c>
      <c r="B644">
        <v>179.57209700000001</v>
      </c>
      <c r="C644">
        <v>812338.78</v>
      </c>
      <c r="D644">
        <v>8187396.7599999998</v>
      </c>
      <c r="E644">
        <v>294498</v>
      </c>
      <c r="F644">
        <v>56862.239999999998</v>
      </c>
      <c r="G644">
        <v>3067890.2</v>
      </c>
      <c r="H644">
        <v>4332367.72</v>
      </c>
      <c r="I644">
        <v>549232.06000000006</v>
      </c>
      <c r="J644">
        <v>1127382.8600000001</v>
      </c>
      <c r="K644">
        <v>1617.4997619999999</v>
      </c>
      <c r="L644">
        <f>IFERROR(SUM(Table5[[#This Row],[reg_salben]:[pupil_gf_total]])/Table5[[#This Row],[adm1]],0)+IFERROR(Table5[[#This Row],[disability_salben]]/Table5[[#This Row],[disadm_nospch]], 0)</f>
        <v>15414.400994761292</v>
      </c>
    </row>
    <row r="645" spans="1:12" x14ac:dyDescent="0.25">
      <c r="A645">
        <v>47993</v>
      </c>
      <c r="B645">
        <v>257.01458600000001</v>
      </c>
      <c r="C645">
        <v>1358754.83</v>
      </c>
      <c r="D645">
        <v>9404339.2100000009</v>
      </c>
      <c r="E645">
        <v>413174.54</v>
      </c>
      <c r="F645">
        <v>46495.82</v>
      </c>
      <c r="G645">
        <v>3440177.5</v>
      </c>
      <c r="H645">
        <v>4481811.93</v>
      </c>
      <c r="I645">
        <v>1033208.84</v>
      </c>
      <c r="J645">
        <v>2049187.06</v>
      </c>
      <c r="K645">
        <v>1624.7939180000001</v>
      </c>
      <c r="L645">
        <f>IFERROR(SUM(Table5[[#This Row],[reg_salben]:[pupil_gf_total]])/Table5[[#This Row],[adm1]],0)+IFERROR(Table5[[#This Row],[disability_salben]]/Table5[[#This Row],[disadm_nospch]], 0)</f>
        <v>18130.401734900312</v>
      </c>
    </row>
    <row r="646" spans="1:12" x14ac:dyDescent="0.25">
      <c r="A646">
        <v>48009</v>
      </c>
      <c r="B646">
        <v>637.986175</v>
      </c>
      <c r="C646">
        <v>2991842.31</v>
      </c>
      <c r="D646">
        <v>20437199.789999999</v>
      </c>
      <c r="E646">
        <v>585120.29</v>
      </c>
      <c r="F646">
        <v>156065.79999999999</v>
      </c>
      <c r="G646">
        <v>9346584.5</v>
      </c>
      <c r="H646">
        <v>9939224.8399999999</v>
      </c>
      <c r="I646">
        <v>1484977.87</v>
      </c>
      <c r="J646">
        <v>3369733.69</v>
      </c>
      <c r="K646">
        <v>5131.5266410000004</v>
      </c>
      <c r="L646">
        <f>IFERROR(SUM(Table5[[#This Row],[reg_salben]:[pupil_gf_total]])/Table5[[#This Row],[adm1]],0)+IFERROR(Table5[[#This Row],[disability_salben]]/Table5[[#This Row],[disadm_nospch]], 0)</f>
        <v>13520.97635300038</v>
      </c>
    </row>
    <row r="647" spans="1:12" x14ac:dyDescent="0.25">
      <c r="A647">
        <v>48017</v>
      </c>
      <c r="B647">
        <v>233.19765799999999</v>
      </c>
      <c r="C647">
        <v>753234.31</v>
      </c>
      <c r="D647">
        <v>8430942.0399999991</v>
      </c>
      <c r="E647">
        <v>447656.03</v>
      </c>
      <c r="F647">
        <v>27202</v>
      </c>
      <c r="G647">
        <v>3529467.32</v>
      </c>
      <c r="H647">
        <v>3900764.78</v>
      </c>
      <c r="I647">
        <v>404111.18</v>
      </c>
      <c r="J647">
        <v>800106.98</v>
      </c>
      <c r="K647">
        <v>2008.681425</v>
      </c>
      <c r="L647">
        <f>IFERROR(SUM(Table5[[#This Row],[reg_salben]:[pupil_gf_total]])/Table5[[#This Row],[adm1]],0)+IFERROR(Table5[[#This Row],[disability_salben]]/Table5[[#This Row],[disadm_nospch]], 0)</f>
        <v>11962.246295464825</v>
      </c>
    </row>
    <row r="648" spans="1:12" x14ac:dyDescent="0.25">
      <c r="A648">
        <v>48025</v>
      </c>
      <c r="B648">
        <v>267.72512399999999</v>
      </c>
      <c r="C648">
        <v>970156.13</v>
      </c>
      <c r="D648">
        <v>7284834.6500000004</v>
      </c>
      <c r="E648">
        <v>275025.46000000002</v>
      </c>
      <c r="F648">
        <v>119028.15</v>
      </c>
      <c r="G648">
        <v>3164940.83</v>
      </c>
      <c r="H648">
        <v>2889980.9</v>
      </c>
      <c r="I648">
        <v>117479.7</v>
      </c>
      <c r="J648">
        <v>982228.65</v>
      </c>
      <c r="K648">
        <v>1448.1593230000001</v>
      </c>
      <c r="L648">
        <f>IFERROR(SUM(Table5[[#This Row],[reg_salben]:[pupil_gf_total]])/Table5[[#This Row],[adm1]],0)+IFERROR(Table5[[#This Row],[disability_salben]]/Table5[[#This Row],[disadm_nospch]], 0)</f>
        <v>13866.717698357337</v>
      </c>
    </row>
    <row r="649" spans="1:12" x14ac:dyDescent="0.25">
      <c r="A649">
        <v>48033</v>
      </c>
      <c r="B649">
        <v>127.999855</v>
      </c>
      <c r="C649">
        <v>742611.14</v>
      </c>
      <c r="D649">
        <v>4714282.43</v>
      </c>
      <c r="E649">
        <v>123315.71</v>
      </c>
      <c r="F649">
        <v>0</v>
      </c>
      <c r="G649">
        <v>2689210.8</v>
      </c>
      <c r="H649">
        <v>3983552.56</v>
      </c>
      <c r="I649">
        <v>1009382.44</v>
      </c>
      <c r="J649">
        <v>803961.88</v>
      </c>
      <c r="K649">
        <v>1148.474543</v>
      </c>
      <c r="L649">
        <f>IFERROR(SUM(Table5[[#This Row],[reg_salben]:[pupil_gf_total]])/Table5[[#This Row],[adm1]],0)+IFERROR(Table5[[#This Row],[disability_salben]]/Table5[[#This Row],[disadm_nospch]], 0)</f>
        <v>17402.876087989836</v>
      </c>
    </row>
    <row r="650" spans="1:12" x14ac:dyDescent="0.25">
      <c r="A650">
        <v>48041</v>
      </c>
      <c r="B650">
        <v>746.38113899999996</v>
      </c>
      <c r="C650">
        <v>3861629.65</v>
      </c>
      <c r="D650">
        <v>20626030.640000001</v>
      </c>
      <c r="E650">
        <v>502289.49</v>
      </c>
      <c r="F650">
        <v>0</v>
      </c>
      <c r="G650">
        <v>7005503.3499999996</v>
      </c>
      <c r="H650">
        <v>8783824.0399999991</v>
      </c>
      <c r="I650">
        <v>1267387</v>
      </c>
      <c r="J650">
        <v>3061977.11</v>
      </c>
      <c r="K650">
        <v>4792.7314370000004</v>
      </c>
      <c r="L650">
        <f>IFERROR(SUM(Table5[[#This Row],[reg_salben]:[pupil_gf_total]])/Table5[[#This Row],[adm1]],0)+IFERROR(Table5[[#This Row],[disability_salben]]/Table5[[#This Row],[disadm_nospch]], 0)</f>
        <v>13779.963495217931</v>
      </c>
    </row>
    <row r="651" spans="1:12" x14ac:dyDescent="0.25">
      <c r="A651">
        <v>48074</v>
      </c>
      <c r="B651">
        <v>174.26268300000001</v>
      </c>
      <c r="C651">
        <v>868781.44</v>
      </c>
      <c r="D651">
        <v>7529407.9699999997</v>
      </c>
      <c r="E651">
        <v>322066.32</v>
      </c>
      <c r="F651">
        <v>5033.5</v>
      </c>
      <c r="G651">
        <v>2887222.51</v>
      </c>
      <c r="H651">
        <v>3509139.52</v>
      </c>
      <c r="I651">
        <v>377056.33</v>
      </c>
      <c r="J651">
        <v>918580.29</v>
      </c>
      <c r="K651">
        <v>1587.7903289999999</v>
      </c>
      <c r="L651">
        <f>IFERROR(SUM(Table5[[#This Row],[reg_salben]:[pupil_gf_total]])/Table5[[#This Row],[adm1]],0)+IFERROR(Table5[[#This Row],[disability_salben]]/Table5[[#This Row],[disadm_nospch]], 0)</f>
        <v>14778.014216298328</v>
      </c>
    </row>
    <row r="652" spans="1:12" x14ac:dyDescent="0.25">
      <c r="A652">
        <v>48082</v>
      </c>
      <c r="B652">
        <v>209.29259999999999</v>
      </c>
      <c r="C652">
        <v>1149027.52</v>
      </c>
      <c r="D652">
        <v>7540252.6600000001</v>
      </c>
      <c r="E652">
        <v>204298.95</v>
      </c>
      <c r="F652">
        <v>16854.32</v>
      </c>
      <c r="G652">
        <v>2029059.3</v>
      </c>
      <c r="H652">
        <v>2210962.4700000002</v>
      </c>
      <c r="I652">
        <v>732109.44</v>
      </c>
      <c r="J652">
        <v>1500601.97</v>
      </c>
      <c r="K652">
        <v>1364.2017659999999</v>
      </c>
      <c r="L652">
        <f>IFERROR(SUM(Table5[[#This Row],[reg_salben]:[pupil_gf_total]])/Table5[[#This Row],[adm1]],0)+IFERROR(Table5[[#This Row],[disability_salben]]/Table5[[#This Row],[disadm_nospch]], 0)</f>
        <v>15924.095685933962</v>
      </c>
    </row>
    <row r="653" spans="1:12" x14ac:dyDescent="0.25">
      <c r="A653">
        <v>48090</v>
      </c>
      <c r="B653">
        <v>97.381141999999997</v>
      </c>
      <c r="C653">
        <v>328241.75</v>
      </c>
      <c r="D653">
        <v>3101360.58</v>
      </c>
      <c r="E653">
        <v>148533</v>
      </c>
      <c r="F653">
        <v>7672.16</v>
      </c>
      <c r="G653">
        <v>1453095.45</v>
      </c>
      <c r="H653">
        <v>1509191.92</v>
      </c>
      <c r="I653">
        <v>369247.22</v>
      </c>
      <c r="J653">
        <v>460245.89</v>
      </c>
      <c r="K653">
        <v>533.52754100000004</v>
      </c>
      <c r="L653">
        <f>IFERROR(SUM(Table5[[#This Row],[reg_salben]:[pupil_gf_total]])/Table5[[#This Row],[adm1]],0)+IFERROR(Table5[[#This Row],[disability_salben]]/Table5[[#This Row],[disadm_nospch]], 0)</f>
        <v>16583.404007376346</v>
      </c>
    </row>
    <row r="654" spans="1:12" x14ac:dyDescent="0.25">
      <c r="A654">
        <v>48108</v>
      </c>
      <c r="B654">
        <v>75.781454999999994</v>
      </c>
      <c r="C654">
        <v>305591.88</v>
      </c>
      <c r="D654">
        <v>511356.98</v>
      </c>
      <c r="E654">
        <v>592805.9</v>
      </c>
      <c r="F654">
        <v>267.54000000000002</v>
      </c>
      <c r="G654">
        <v>0</v>
      </c>
      <c r="H654">
        <v>0</v>
      </c>
      <c r="I654">
        <v>0</v>
      </c>
      <c r="J654">
        <v>0</v>
      </c>
      <c r="K654">
        <v>0</v>
      </c>
      <c r="L654">
        <f>IFERROR(SUM(Table5[[#This Row],[reg_salben]:[pupil_gf_total]])/Table5[[#This Row],[adm1]],0)+IFERROR(Table5[[#This Row],[disability_salben]]/Table5[[#This Row],[disadm_nospch]], 0)</f>
        <v>4032.5417346499885</v>
      </c>
    </row>
    <row r="655" spans="1:12" x14ac:dyDescent="0.25">
      <c r="A655">
        <v>48116</v>
      </c>
      <c r="B655">
        <v>388.477192</v>
      </c>
      <c r="C655">
        <v>2595002.65</v>
      </c>
      <c r="D655">
        <v>22111453.77</v>
      </c>
      <c r="E655">
        <v>786204.67</v>
      </c>
      <c r="F655">
        <v>0</v>
      </c>
      <c r="G655">
        <v>5878732.7999999998</v>
      </c>
      <c r="H655">
        <v>8083334.4299999997</v>
      </c>
      <c r="I655">
        <v>1146318.78</v>
      </c>
      <c r="J655">
        <v>3420959.32</v>
      </c>
      <c r="K655">
        <v>4384.6316999999999</v>
      </c>
      <c r="L655">
        <f>IFERROR(SUM(Table5[[#This Row],[reg_salben]:[pupil_gf_total]])/Table5[[#This Row],[adm1]],0)+IFERROR(Table5[[#This Row],[disability_salben]]/Table5[[#This Row],[disadm_nospch]], 0)</f>
        <v>16128.164525671713</v>
      </c>
    </row>
    <row r="656" spans="1:12" x14ac:dyDescent="0.25">
      <c r="A656">
        <v>48124</v>
      </c>
      <c r="B656">
        <v>329.65336300000001</v>
      </c>
      <c r="C656">
        <v>1856149.14</v>
      </c>
      <c r="D656">
        <v>20433482.640000001</v>
      </c>
      <c r="E656">
        <v>408068.47</v>
      </c>
      <c r="F656">
        <v>617815.97</v>
      </c>
      <c r="G656">
        <v>5832919.8700000001</v>
      </c>
      <c r="H656">
        <v>8945879.1799999997</v>
      </c>
      <c r="I656">
        <v>2116262.4</v>
      </c>
      <c r="J656">
        <v>2961993.38</v>
      </c>
      <c r="K656">
        <v>3488.98101</v>
      </c>
      <c r="L656">
        <f>IFERROR(SUM(Table5[[#This Row],[reg_salben]:[pupil_gf_total]])/Table5[[#This Row],[adm1]],0)+IFERROR(Table5[[#This Row],[disability_salben]]/Table5[[#This Row],[disadm_nospch]], 0)</f>
        <v>17472.582698050908</v>
      </c>
    </row>
    <row r="657" spans="1:12" x14ac:dyDescent="0.25">
      <c r="A657">
        <v>48132</v>
      </c>
      <c r="B657">
        <v>124.19373</v>
      </c>
      <c r="C657">
        <v>1068803.68</v>
      </c>
      <c r="D657">
        <v>8707388.0999999996</v>
      </c>
      <c r="E657">
        <v>52392.84</v>
      </c>
      <c r="F657">
        <v>0</v>
      </c>
      <c r="G657">
        <v>3264301.16</v>
      </c>
      <c r="H657">
        <v>2395307.39</v>
      </c>
      <c r="I657">
        <v>32451.14</v>
      </c>
      <c r="J657">
        <v>857286.63</v>
      </c>
      <c r="K657">
        <v>1272.301823</v>
      </c>
      <c r="L657">
        <f>IFERROR(SUM(Table5[[#This Row],[reg_salben]:[pupil_gf_total]])/Table5[[#This Row],[adm1]],0)+IFERROR(Table5[[#This Row],[disability_salben]]/Table5[[#This Row],[disadm_nospch]], 0)</f>
        <v>20638.56140248293</v>
      </c>
    </row>
    <row r="658" spans="1:12" x14ac:dyDescent="0.25">
      <c r="A658">
        <v>48140</v>
      </c>
      <c r="B658">
        <v>89.261681999999993</v>
      </c>
      <c r="C658">
        <v>642755.54</v>
      </c>
      <c r="D658">
        <v>5749453.3300000001</v>
      </c>
      <c r="E658">
        <v>150303.5</v>
      </c>
      <c r="F658">
        <v>12190.33</v>
      </c>
      <c r="G658">
        <v>2641567.7200000002</v>
      </c>
      <c r="H658">
        <v>2098452.52</v>
      </c>
      <c r="I658">
        <v>221999.66</v>
      </c>
      <c r="J658">
        <v>1159141.06</v>
      </c>
      <c r="K658">
        <v>995.58649100000002</v>
      </c>
      <c r="L658">
        <f>IFERROR(SUM(Table5[[#This Row],[reg_salben]:[pupil_gf_total]])/Table5[[#This Row],[adm1]],0)+IFERROR(Table5[[#This Row],[disability_salben]]/Table5[[#This Row],[disadm_nospch]], 0)</f>
        <v>19287.252010635893</v>
      </c>
    </row>
    <row r="659" spans="1:12" x14ac:dyDescent="0.25">
      <c r="A659">
        <v>48157</v>
      </c>
      <c r="B659">
        <v>229.36916099999999</v>
      </c>
      <c r="C659">
        <v>1391738.4</v>
      </c>
      <c r="D659">
        <v>8048755.6699999999</v>
      </c>
      <c r="E659">
        <v>589239.37</v>
      </c>
      <c r="F659">
        <v>7196.38</v>
      </c>
      <c r="G659">
        <v>2788044.31</v>
      </c>
      <c r="H659">
        <v>3278090.52</v>
      </c>
      <c r="I659">
        <v>235837.01</v>
      </c>
      <c r="J659">
        <v>1511268.36</v>
      </c>
      <c r="K659">
        <v>1676.8124849999999</v>
      </c>
      <c r="L659">
        <f>IFERROR(SUM(Table5[[#This Row],[reg_salben]:[pupil_gf_total]])/Table5[[#This Row],[adm1]],0)+IFERROR(Table5[[#This Row],[disability_salben]]/Table5[[#This Row],[disadm_nospch]], 0)</f>
        <v>15882.987189930198</v>
      </c>
    </row>
    <row r="660" spans="1:12" x14ac:dyDescent="0.25">
      <c r="A660">
        <v>48165</v>
      </c>
      <c r="B660">
        <v>154.69753299999999</v>
      </c>
      <c r="C660">
        <v>767044.69</v>
      </c>
      <c r="D660">
        <v>7044778.3799999999</v>
      </c>
      <c r="E660">
        <v>349806.77</v>
      </c>
      <c r="F660">
        <v>4708.99</v>
      </c>
      <c r="G660">
        <v>2486994.39</v>
      </c>
      <c r="H660">
        <v>2563353.67</v>
      </c>
      <c r="I660">
        <v>674944.66</v>
      </c>
      <c r="J660">
        <v>805971.8</v>
      </c>
      <c r="K660">
        <v>1464.2582460000001</v>
      </c>
      <c r="L660">
        <f>IFERROR(SUM(Table5[[#This Row],[reg_salben]:[pupil_gf_total]])/Table5[[#This Row],[adm1]],0)+IFERROR(Table5[[#This Row],[disability_salben]]/Table5[[#This Row],[disadm_nospch]], 0)</f>
        <v>14472.081867840792</v>
      </c>
    </row>
    <row r="661" spans="1:12" x14ac:dyDescent="0.25">
      <c r="A661">
        <v>48173</v>
      </c>
      <c r="B661">
        <v>372.85733399999998</v>
      </c>
      <c r="C661">
        <v>1710198.57</v>
      </c>
      <c r="D661">
        <v>14969254.359999999</v>
      </c>
      <c r="E661">
        <v>558617.99</v>
      </c>
      <c r="F661">
        <v>4189.1400000000003</v>
      </c>
      <c r="G661">
        <v>4108237.32</v>
      </c>
      <c r="H661">
        <v>5321061.07</v>
      </c>
      <c r="I661">
        <v>1167087.7</v>
      </c>
      <c r="J661">
        <v>2697382.88</v>
      </c>
      <c r="K661">
        <v>2566.9036209999999</v>
      </c>
      <c r="L661">
        <f>IFERROR(SUM(Table5[[#This Row],[reg_salben]:[pupil_gf_total]])/Table5[[#This Row],[adm1]],0)+IFERROR(Table5[[#This Row],[disability_salben]]/Table5[[#This Row],[disadm_nospch]], 0)</f>
        <v>15816.543410512575</v>
      </c>
    </row>
    <row r="662" spans="1:12" x14ac:dyDescent="0.25">
      <c r="A662">
        <v>48199</v>
      </c>
      <c r="B662">
        <v>115.761312</v>
      </c>
      <c r="C662">
        <v>1185553.78</v>
      </c>
      <c r="D662">
        <v>36735.800000000003</v>
      </c>
      <c r="E662">
        <v>81451.3</v>
      </c>
      <c r="F662">
        <v>2547.8200000000002</v>
      </c>
      <c r="G662">
        <v>0</v>
      </c>
      <c r="H662">
        <v>0</v>
      </c>
      <c r="I662">
        <v>0</v>
      </c>
      <c r="J662">
        <v>0</v>
      </c>
      <c r="K662">
        <v>0</v>
      </c>
      <c r="L662">
        <f>IFERROR(SUM(Table5[[#This Row],[reg_salben]:[pupil_gf_total]])/Table5[[#This Row],[adm1]],0)+IFERROR(Table5[[#This Row],[disability_salben]]/Table5[[#This Row],[disadm_nospch]], 0)</f>
        <v>10241.364403333646</v>
      </c>
    </row>
    <row r="663" spans="1:12" x14ac:dyDescent="0.25">
      <c r="A663">
        <v>48207</v>
      </c>
      <c r="B663">
        <v>406.47228100000001</v>
      </c>
      <c r="C663">
        <v>3081602.05</v>
      </c>
      <c r="D663">
        <v>21159274.640000001</v>
      </c>
      <c r="E663">
        <v>320432.94</v>
      </c>
      <c r="F663">
        <v>0</v>
      </c>
      <c r="G663">
        <v>6025128.2400000002</v>
      </c>
      <c r="H663">
        <v>7315790.1799999997</v>
      </c>
      <c r="I663">
        <v>787968.85</v>
      </c>
      <c r="J663">
        <v>3705150.11</v>
      </c>
      <c r="K663">
        <v>3884.8376400000002</v>
      </c>
      <c r="L663">
        <f>IFERROR(SUM(Table5[[#This Row],[reg_salben]:[pupil_gf_total]])/Table5[[#This Row],[adm1]],0)+IFERROR(Table5[[#This Row],[disability_salben]]/Table5[[#This Row],[disadm_nospch]], 0)</f>
        <v>17701.124811314723</v>
      </c>
    </row>
    <row r="664" spans="1:12" x14ac:dyDescent="0.25">
      <c r="A664">
        <v>48215</v>
      </c>
      <c r="B664">
        <v>69.550569999999993</v>
      </c>
      <c r="C664">
        <v>838553.39</v>
      </c>
      <c r="D664">
        <v>8494966.75</v>
      </c>
      <c r="E664">
        <v>470775.35</v>
      </c>
      <c r="F664">
        <v>11432.45</v>
      </c>
      <c r="G664">
        <v>2409673.09</v>
      </c>
      <c r="H664">
        <v>1386189.22</v>
      </c>
      <c r="I664">
        <v>511840.45</v>
      </c>
      <c r="J664">
        <v>1240113.6100000001</v>
      </c>
      <c r="K664">
        <v>1030.2801010000001</v>
      </c>
      <c r="L664">
        <f>IFERROR(SUM(Table5[[#This Row],[reg_salben]:[pupil_gf_total]])/Table5[[#This Row],[adm1]],0)+IFERROR(Table5[[#This Row],[disability_salben]]/Table5[[#This Row],[disadm_nospch]], 0)</f>
        <v>26154.842660626899</v>
      </c>
    </row>
    <row r="665" spans="1:12" x14ac:dyDescent="0.25">
      <c r="A665">
        <v>48223</v>
      </c>
      <c r="B665">
        <v>505.61627199999998</v>
      </c>
      <c r="C665">
        <v>4286628.6399999997</v>
      </c>
      <c r="D665">
        <v>18947042.390000001</v>
      </c>
      <c r="E665">
        <v>234224.19</v>
      </c>
      <c r="F665">
        <v>3038.75</v>
      </c>
      <c r="G665">
        <v>5645208.6900000004</v>
      </c>
      <c r="H665">
        <v>6800349.9900000002</v>
      </c>
      <c r="I665">
        <v>1052807.3600000001</v>
      </c>
      <c r="J665">
        <v>3507667.36</v>
      </c>
      <c r="K665">
        <v>3249.179666</v>
      </c>
      <c r="L665">
        <f>IFERROR(SUM(Table5[[#This Row],[reg_salben]:[pupil_gf_total]])/Table5[[#This Row],[adm1]],0)+IFERROR(Table5[[#This Row],[disability_salben]]/Table5[[#This Row],[disadm_nospch]], 0)</f>
        <v>19616.327726993484</v>
      </c>
    </row>
    <row r="666" spans="1:12" x14ac:dyDescent="0.25">
      <c r="A666">
        <v>48231</v>
      </c>
      <c r="B666">
        <v>1156.2431469999999</v>
      </c>
      <c r="C666">
        <v>6329726.1100000003</v>
      </c>
      <c r="D666">
        <v>36321387.049999997</v>
      </c>
      <c r="E666">
        <v>1385975.32</v>
      </c>
      <c r="F666">
        <v>817997.14</v>
      </c>
      <c r="G666">
        <v>11355625.34</v>
      </c>
      <c r="H666">
        <v>12688496.1</v>
      </c>
      <c r="I666">
        <v>1322886.8899999999</v>
      </c>
      <c r="J666">
        <v>6638325.5800000001</v>
      </c>
      <c r="K666">
        <v>6711.0248110000002</v>
      </c>
      <c r="L666">
        <f>IFERROR(SUM(Table5[[#This Row],[reg_salben]:[pupil_gf_total]])/Table5[[#This Row],[adm1]],0)+IFERROR(Table5[[#This Row],[disability_salben]]/Table5[[#This Row],[disadm_nospch]], 0)</f>
        <v>15984.065720233895</v>
      </c>
    </row>
    <row r="667" spans="1:12" x14ac:dyDescent="0.25">
      <c r="A667">
        <v>48256</v>
      </c>
      <c r="B667">
        <v>117.108227</v>
      </c>
      <c r="C667">
        <v>1799611.64</v>
      </c>
      <c r="D667">
        <v>6413863.7599999998</v>
      </c>
      <c r="E667">
        <v>216103.43</v>
      </c>
      <c r="F667">
        <v>210590.57</v>
      </c>
      <c r="G667">
        <v>2526246.27</v>
      </c>
      <c r="H667">
        <v>2177271.79</v>
      </c>
      <c r="I667">
        <v>191508.92</v>
      </c>
      <c r="J667">
        <v>527477.42000000004</v>
      </c>
      <c r="K667">
        <v>913.20958399999995</v>
      </c>
      <c r="L667">
        <f>IFERROR(SUM(Table5[[#This Row],[reg_salben]:[pupil_gf_total]])/Table5[[#This Row],[adm1]],0)+IFERROR(Table5[[#This Row],[disability_salben]]/Table5[[#This Row],[disadm_nospch]], 0)</f>
        <v>28795.611107664787</v>
      </c>
    </row>
    <row r="668" spans="1:12" x14ac:dyDescent="0.25">
      <c r="A668">
        <v>48264</v>
      </c>
      <c r="B668">
        <v>303.18621300000001</v>
      </c>
      <c r="C668">
        <v>1928830.33</v>
      </c>
      <c r="D668">
        <v>11591691.48</v>
      </c>
      <c r="E668">
        <v>297620.39</v>
      </c>
      <c r="F668">
        <v>39739.06</v>
      </c>
      <c r="G668">
        <v>3106621.1</v>
      </c>
      <c r="H668">
        <v>5022625.67</v>
      </c>
      <c r="I668">
        <v>1075398.33</v>
      </c>
      <c r="J668">
        <v>2314849.9</v>
      </c>
      <c r="K668">
        <v>2184.074271</v>
      </c>
      <c r="L668">
        <f>IFERROR(SUM(Table5[[#This Row],[reg_salben]:[pupil_gf_total]])/Table5[[#This Row],[adm1]],0)+IFERROR(Table5[[#This Row],[disability_salben]]/Table5[[#This Row],[disadm_nospch]], 0)</f>
        <v>17098.015491458384</v>
      </c>
    </row>
    <row r="669" spans="1:12" x14ac:dyDescent="0.25">
      <c r="A669">
        <v>48272</v>
      </c>
      <c r="B669">
        <v>165.23986099999999</v>
      </c>
      <c r="C669">
        <v>780231.01</v>
      </c>
      <c r="D669">
        <v>6005131.8399999999</v>
      </c>
      <c r="E669">
        <v>199961.48</v>
      </c>
      <c r="F669">
        <v>759.82</v>
      </c>
      <c r="G669">
        <v>2691390.54</v>
      </c>
      <c r="H669">
        <v>2676488.08</v>
      </c>
      <c r="I669">
        <v>517978.68</v>
      </c>
      <c r="J669">
        <v>1063690.1299999999</v>
      </c>
      <c r="K669">
        <v>1070.1456270000001</v>
      </c>
      <c r="L669">
        <f>IFERROR(SUM(Table5[[#This Row],[reg_salben]:[pupil_gf_total]])/Table5[[#This Row],[adm1]],0)+IFERROR(Table5[[#This Row],[disability_salben]]/Table5[[#This Row],[disadm_nospch]], 0)</f>
        <v>17014.902478076325</v>
      </c>
    </row>
    <row r="670" spans="1:12" x14ac:dyDescent="0.25">
      <c r="A670">
        <v>48280</v>
      </c>
      <c r="B670">
        <v>133.65205700000001</v>
      </c>
      <c r="C670">
        <v>1702825.1</v>
      </c>
      <c r="D670">
        <v>9684.8799999999992</v>
      </c>
      <c r="E670">
        <v>253139</v>
      </c>
      <c r="F670">
        <v>5776.64</v>
      </c>
      <c r="G670">
        <v>0</v>
      </c>
      <c r="H670">
        <v>0</v>
      </c>
      <c r="I670">
        <v>0</v>
      </c>
      <c r="J670">
        <v>0</v>
      </c>
      <c r="K670">
        <v>0</v>
      </c>
      <c r="L670">
        <f>IFERROR(SUM(Table5[[#This Row],[reg_salben]:[pupil_gf_total]])/Table5[[#This Row],[adm1]],0)+IFERROR(Table5[[#This Row],[disability_salben]]/Table5[[#This Row],[disadm_nospch]], 0)</f>
        <v>12740.732452774744</v>
      </c>
    </row>
    <row r="671" spans="1:12" x14ac:dyDescent="0.25">
      <c r="A671">
        <v>48298</v>
      </c>
      <c r="B671">
        <v>631.20833900000002</v>
      </c>
      <c r="C671">
        <v>3498716.37</v>
      </c>
      <c r="D671">
        <v>21055352.620000001</v>
      </c>
      <c r="E671">
        <v>319433.51</v>
      </c>
      <c r="F671">
        <v>0</v>
      </c>
      <c r="G671">
        <v>5203456.45</v>
      </c>
      <c r="H671">
        <v>6006673.0800000001</v>
      </c>
      <c r="I671">
        <v>805727.69</v>
      </c>
      <c r="J671">
        <v>3297627.21</v>
      </c>
      <c r="K671">
        <v>4117.1865280000002</v>
      </c>
      <c r="L671">
        <f>IFERROR(SUM(Table5[[#This Row],[reg_salben]:[pupil_gf_total]])/Table5[[#This Row],[adm1]],0)+IFERROR(Table5[[#This Row],[disability_salben]]/Table5[[#This Row],[disadm_nospch]], 0)</f>
        <v>14453.891999443975</v>
      </c>
    </row>
    <row r="672" spans="1:12" x14ac:dyDescent="0.25">
      <c r="A672">
        <v>48306</v>
      </c>
      <c r="B672">
        <v>523.77369499999998</v>
      </c>
      <c r="C672">
        <v>3707408.21</v>
      </c>
      <c r="D672">
        <v>21506234.129999999</v>
      </c>
      <c r="E672">
        <v>984259.88</v>
      </c>
      <c r="F672">
        <v>7896.28</v>
      </c>
      <c r="G672">
        <v>5695489.5300000003</v>
      </c>
      <c r="H672">
        <v>8005859.5899999999</v>
      </c>
      <c r="I672">
        <v>656410.56000000006</v>
      </c>
      <c r="J672">
        <v>2779467.49</v>
      </c>
      <c r="K672">
        <v>3625.8469359999999</v>
      </c>
      <c r="L672">
        <f>IFERROR(SUM(Table5[[#This Row],[reg_salben]:[pupil_gf_total]])/Table5[[#This Row],[adm1]],0)+IFERROR(Table5[[#This Row],[disability_salben]]/Table5[[#This Row],[disadm_nospch]], 0)</f>
        <v>18009.672916316056</v>
      </c>
    </row>
    <row r="673" spans="1:12" x14ac:dyDescent="0.25">
      <c r="A673">
        <v>48314</v>
      </c>
      <c r="B673">
        <v>227.69617</v>
      </c>
      <c r="C673">
        <v>1782733.97</v>
      </c>
      <c r="D673">
        <v>14491952.390000001</v>
      </c>
      <c r="E673">
        <v>416677.5</v>
      </c>
      <c r="F673">
        <v>15303.93</v>
      </c>
      <c r="G673">
        <v>3169224.74</v>
      </c>
      <c r="H673">
        <v>4410045.6399999997</v>
      </c>
      <c r="I673">
        <v>454991.61</v>
      </c>
      <c r="J673">
        <v>1448279.48</v>
      </c>
      <c r="K673">
        <v>2433.286533</v>
      </c>
      <c r="L673">
        <f>IFERROR(SUM(Table5[[#This Row],[reg_salben]:[pupil_gf_total]])/Table5[[#This Row],[adm1]],0)+IFERROR(Table5[[#This Row],[disability_salben]]/Table5[[#This Row],[disadm_nospch]], 0)</f>
        <v>17859.693309003105</v>
      </c>
    </row>
    <row r="674" spans="1:12" x14ac:dyDescent="0.25">
      <c r="A674">
        <v>48322</v>
      </c>
      <c r="B674">
        <v>68.843929000000003</v>
      </c>
      <c r="C674">
        <v>817312.26</v>
      </c>
      <c r="D674">
        <v>3792530.83</v>
      </c>
      <c r="E674">
        <v>147323.54999999999</v>
      </c>
      <c r="F674">
        <v>9650</v>
      </c>
      <c r="G674">
        <v>1497208.53</v>
      </c>
      <c r="H674">
        <v>1723453.98</v>
      </c>
      <c r="I674">
        <v>175492.64</v>
      </c>
      <c r="J674">
        <v>403797.73</v>
      </c>
      <c r="K674">
        <v>761.23077000000001</v>
      </c>
      <c r="L674">
        <f>IFERROR(SUM(Table5[[#This Row],[reg_salben]:[pupil_gf_total]])/Table5[[#This Row],[adm1]],0)+IFERROR(Table5[[#This Row],[disability_salben]]/Table5[[#This Row],[disadm_nospch]], 0)</f>
        <v>22052.126559710905</v>
      </c>
    </row>
    <row r="675" spans="1:12" x14ac:dyDescent="0.25">
      <c r="A675">
        <v>48330</v>
      </c>
      <c r="B675">
        <v>61.622937999999998</v>
      </c>
      <c r="C675">
        <v>223457.55</v>
      </c>
      <c r="D675">
        <v>2807624.81</v>
      </c>
      <c r="E675">
        <v>111452.42</v>
      </c>
      <c r="F675">
        <v>0</v>
      </c>
      <c r="G675">
        <v>965707.02</v>
      </c>
      <c r="H675">
        <v>721883.51</v>
      </c>
      <c r="I675">
        <v>59384.959999999999</v>
      </c>
      <c r="J675">
        <v>330854.36</v>
      </c>
      <c r="K675">
        <v>442.17584599999998</v>
      </c>
      <c r="L675">
        <f>IFERROR(SUM(Table5[[#This Row],[reg_salben]:[pupil_gf_total]])/Table5[[#This Row],[adm1]],0)+IFERROR(Table5[[#This Row],[disability_salben]]/Table5[[#This Row],[disadm_nospch]], 0)</f>
        <v>14926.931078240572</v>
      </c>
    </row>
    <row r="676" spans="1:12" x14ac:dyDescent="0.25">
      <c r="A676">
        <v>48348</v>
      </c>
      <c r="B676">
        <v>172.33912599999999</v>
      </c>
      <c r="C676">
        <v>967417.99</v>
      </c>
      <c r="D676">
        <v>8188407.21</v>
      </c>
      <c r="E676">
        <v>323538.69</v>
      </c>
      <c r="F676">
        <v>0</v>
      </c>
      <c r="G676">
        <v>2853321.23</v>
      </c>
      <c r="H676">
        <v>3540692.08</v>
      </c>
      <c r="I676">
        <v>219863.62</v>
      </c>
      <c r="J676">
        <v>1406776.09</v>
      </c>
      <c r="K676">
        <v>1729.5744890000001</v>
      </c>
      <c r="L676">
        <f>IFERROR(SUM(Table5[[#This Row],[reg_salben]:[pupil_gf_total]])/Table5[[#This Row],[adm1]],0)+IFERROR(Table5[[#This Row],[disability_salben]]/Table5[[#This Row],[disadm_nospch]], 0)</f>
        <v>15172.221992661031</v>
      </c>
    </row>
    <row r="677" spans="1:12" x14ac:dyDescent="0.25">
      <c r="A677">
        <v>48355</v>
      </c>
      <c r="B677">
        <v>71.976878999999997</v>
      </c>
      <c r="C677">
        <v>555772.11</v>
      </c>
      <c r="D677">
        <v>2245878</v>
      </c>
      <c r="E677">
        <v>170904.18</v>
      </c>
      <c r="F677">
        <v>0</v>
      </c>
      <c r="G677">
        <v>1385477.74</v>
      </c>
      <c r="H677">
        <v>1703928.56</v>
      </c>
      <c r="I677">
        <v>34083.99</v>
      </c>
      <c r="J677">
        <v>291282.89</v>
      </c>
      <c r="K677">
        <v>368.04913199999999</v>
      </c>
      <c r="L677">
        <f>IFERROR(SUM(Table5[[#This Row],[reg_salben]:[pupil_gf_total]])/Table5[[#This Row],[adm1]],0)+IFERROR(Table5[[#This Row],[disability_salben]]/Table5[[#This Row],[disadm_nospch]], 0)</f>
        <v>23566.039074585849</v>
      </c>
    </row>
    <row r="678" spans="1:12" x14ac:dyDescent="0.25">
      <c r="A678">
        <v>48363</v>
      </c>
      <c r="B678">
        <v>114.902002</v>
      </c>
      <c r="C678">
        <v>963571.56</v>
      </c>
      <c r="D678">
        <v>5921153.5800000001</v>
      </c>
      <c r="E678">
        <v>248717.38</v>
      </c>
      <c r="F678">
        <v>0</v>
      </c>
      <c r="G678">
        <v>1947898.93</v>
      </c>
      <c r="H678">
        <v>2390935.35</v>
      </c>
      <c r="I678">
        <v>317561.27</v>
      </c>
      <c r="J678">
        <v>957339.13</v>
      </c>
      <c r="K678">
        <v>1214.1100670000001</v>
      </c>
      <c r="L678">
        <f>IFERROR(SUM(Table5[[#This Row],[reg_salben]:[pupil_gf_total]])/Table5[[#This Row],[adm1]],0)+IFERROR(Table5[[#This Row],[disability_salben]]/Table5[[#This Row],[disadm_nospch]], 0)</f>
        <v>18091.579075825117</v>
      </c>
    </row>
    <row r="679" spans="1:12" x14ac:dyDescent="0.25">
      <c r="A679">
        <v>48371</v>
      </c>
      <c r="B679">
        <v>106.955536</v>
      </c>
      <c r="C679">
        <v>861323.97</v>
      </c>
      <c r="D679">
        <v>5127814.32</v>
      </c>
      <c r="E679">
        <v>181403.94</v>
      </c>
      <c r="F679">
        <v>104877.01</v>
      </c>
      <c r="G679">
        <v>2148659.59</v>
      </c>
      <c r="H679">
        <v>1871987.65</v>
      </c>
      <c r="I679">
        <v>331689.40999999997</v>
      </c>
      <c r="J679">
        <v>385542.97</v>
      </c>
      <c r="K679">
        <v>881.58731499999999</v>
      </c>
      <c r="L679">
        <f>IFERROR(SUM(Table5[[#This Row],[reg_salben]:[pupil_gf_total]])/Table5[[#This Row],[adm1]],0)+IFERROR(Table5[[#This Row],[disability_salben]]/Table5[[#This Row],[disadm_nospch]], 0)</f>
        <v>19568.666915245652</v>
      </c>
    </row>
    <row r="680" spans="1:12" x14ac:dyDescent="0.25">
      <c r="A680">
        <v>48389</v>
      </c>
      <c r="B680">
        <v>235.994055</v>
      </c>
      <c r="C680">
        <v>1839674.47</v>
      </c>
      <c r="D680">
        <v>8059376.3200000003</v>
      </c>
      <c r="E680">
        <v>317783.99</v>
      </c>
      <c r="F680">
        <v>52868.28</v>
      </c>
      <c r="G680">
        <v>2360977.63</v>
      </c>
      <c r="H680">
        <v>3496267.45</v>
      </c>
      <c r="I680">
        <v>600456.64</v>
      </c>
      <c r="J680">
        <v>1278218.4099999999</v>
      </c>
      <c r="K680">
        <v>1730.2264110000001</v>
      </c>
      <c r="L680">
        <f>IFERROR(SUM(Table5[[#This Row],[reg_salben]:[pupil_gf_total]])/Table5[[#This Row],[adm1]],0)+IFERROR(Table5[[#This Row],[disability_salben]]/Table5[[#This Row],[disadm_nospch]], 0)</f>
        <v>17138.683422273025</v>
      </c>
    </row>
    <row r="681" spans="1:12" x14ac:dyDescent="0.25">
      <c r="A681">
        <v>48397</v>
      </c>
      <c r="B681">
        <v>55.912399000000001</v>
      </c>
      <c r="C681">
        <v>497727.88</v>
      </c>
      <c r="D681">
        <v>3688626.49</v>
      </c>
      <c r="E681">
        <v>61541.48</v>
      </c>
      <c r="F681">
        <v>0</v>
      </c>
      <c r="G681">
        <v>1134975.01</v>
      </c>
      <c r="H681">
        <v>1189023.3999999999</v>
      </c>
      <c r="I681">
        <v>182545.74</v>
      </c>
      <c r="J681">
        <v>236363.24</v>
      </c>
      <c r="K681">
        <v>538.35169299999995</v>
      </c>
      <c r="L681">
        <f>IFERROR(SUM(Table5[[#This Row],[reg_salben]:[pupil_gf_total]])/Table5[[#This Row],[adm1]],0)+IFERROR(Table5[[#This Row],[disability_salben]]/Table5[[#This Row],[disadm_nospch]], 0)</f>
        <v>20962.952127461234</v>
      </c>
    </row>
    <row r="682" spans="1:12" x14ac:dyDescent="0.25">
      <c r="A682">
        <v>48413</v>
      </c>
      <c r="B682">
        <v>131.45053300000001</v>
      </c>
      <c r="C682">
        <v>1054916.72</v>
      </c>
      <c r="D682">
        <v>4842844.9400000004</v>
      </c>
      <c r="E682">
        <v>311315.67</v>
      </c>
      <c r="F682">
        <v>51083.77</v>
      </c>
      <c r="G682">
        <v>2060335.51</v>
      </c>
      <c r="H682">
        <v>2253281.35</v>
      </c>
      <c r="I682">
        <v>241233.19</v>
      </c>
      <c r="J682">
        <v>830136.01</v>
      </c>
      <c r="K682">
        <v>969.28920700000003</v>
      </c>
      <c r="L682">
        <f>IFERROR(SUM(Table5[[#This Row],[reg_salben]:[pupil_gf_total]])/Table5[[#This Row],[adm1]],0)+IFERROR(Table5[[#This Row],[disability_salben]]/Table5[[#This Row],[disadm_nospch]], 0)</f>
        <v>18950.968743816633</v>
      </c>
    </row>
    <row r="683" spans="1:12" x14ac:dyDescent="0.25">
      <c r="A683">
        <v>48421</v>
      </c>
      <c r="B683">
        <v>137.01250899999999</v>
      </c>
      <c r="C683">
        <v>465998.31</v>
      </c>
      <c r="D683">
        <v>5011270</v>
      </c>
      <c r="E683">
        <v>177647.19</v>
      </c>
      <c r="F683">
        <v>0</v>
      </c>
      <c r="G683">
        <v>2480556.9</v>
      </c>
      <c r="H683">
        <v>1874899.66</v>
      </c>
      <c r="I683">
        <v>475592.65</v>
      </c>
      <c r="J683">
        <v>307033.82</v>
      </c>
      <c r="K683">
        <v>1237.9807310000001</v>
      </c>
      <c r="L683">
        <f>IFERROR(SUM(Table5[[#This Row],[reg_salben]:[pupil_gf_total]])/Table5[[#This Row],[adm1]],0)+IFERROR(Table5[[#This Row],[disability_salben]]/Table5[[#This Row],[disadm_nospch]], 0)</f>
        <v>11742.947116154046</v>
      </c>
    </row>
    <row r="684" spans="1:12" x14ac:dyDescent="0.25">
      <c r="A684">
        <v>48439</v>
      </c>
      <c r="B684">
        <v>67.082899999999995</v>
      </c>
      <c r="C684">
        <v>482782.77</v>
      </c>
      <c r="D684">
        <v>3495828.35</v>
      </c>
      <c r="E684">
        <v>189395.18</v>
      </c>
      <c r="F684">
        <v>1924.53</v>
      </c>
      <c r="G684">
        <v>1443852.55</v>
      </c>
      <c r="H684">
        <v>1379427.98</v>
      </c>
      <c r="I684">
        <v>210655.34</v>
      </c>
      <c r="J684">
        <v>324798.11</v>
      </c>
      <c r="K684">
        <v>616.82742399999995</v>
      </c>
      <c r="L684">
        <f>IFERROR(SUM(Table5[[#This Row],[reg_salben]:[pupil_gf_total]])/Table5[[#This Row],[adm1]],0)+IFERROR(Table5[[#This Row],[disability_salben]]/Table5[[#This Row],[disadm_nospch]], 0)</f>
        <v>18619.58516105813</v>
      </c>
    </row>
    <row r="685" spans="1:12" x14ac:dyDescent="0.25">
      <c r="A685">
        <v>48447</v>
      </c>
      <c r="B685">
        <v>148.661959</v>
      </c>
      <c r="C685">
        <v>951393.31</v>
      </c>
      <c r="D685">
        <v>8772910.5299999993</v>
      </c>
      <c r="E685">
        <v>247414.58</v>
      </c>
      <c r="F685">
        <v>410.55</v>
      </c>
      <c r="G685">
        <v>3015264.33</v>
      </c>
      <c r="H685">
        <v>3195293.61</v>
      </c>
      <c r="I685">
        <v>371970.46</v>
      </c>
      <c r="J685">
        <v>919670.6</v>
      </c>
      <c r="K685">
        <v>1837.7600689999999</v>
      </c>
      <c r="L685">
        <f>IFERROR(SUM(Table5[[#This Row],[reg_salben]:[pupil_gf_total]])/Table5[[#This Row],[adm1]],0)+IFERROR(Table5[[#This Row],[disability_salben]]/Table5[[#This Row],[disadm_nospch]], 0)</f>
        <v>15390.510001193112</v>
      </c>
    </row>
    <row r="686" spans="1:12" x14ac:dyDescent="0.25">
      <c r="A686">
        <v>48454</v>
      </c>
      <c r="B686">
        <v>0</v>
      </c>
      <c r="C686">
        <v>2023509.51</v>
      </c>
      <c r="D686">
        <v>242652.26</v>
      </c>
      <c r="E686">
        <v>39087.21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f>IFERROR(SUM(Table5[[#This Row],[reg_salben]:[pupil_gf_total]])/Table5[[#This Row],[adm1]],0)+IFERROR(Table5[[#This Row],[disability_salben]]/Table5[[#This Row],[disadm_nospch]], 0)</f>
        <v>0</v>
      </c>
    </row>
    <row r="687" spans="1:12" x14ac:dyDescent="0.25">
      <c r="A687">
        <v>48462</v>
      </c>
      <c r="B687">
        <v>85.075219000000004</v>
      </c>
      <c r="C687">
        <v>974499.4</v>
      </c>
      <c r="D687">
        <v>6287878.79</v>
      </c>
      <c r="E687">
        <v>526748.88</v>
      </c>
      <c r="F687">
        <v>9549.4699999999993</v>
      </c>
      <c r="G687">
        <v>2533025.25</v>
      </c>
      <c r="H687">
        <v>2456725.91</v>
      </c>
      <c r="I687">
        <v>207478.96</v>
      </c>
      <c r="J687">
        <v>656808</v>
      </c>
      <c r="K687">
        <v>968.32131700000002</v>
      </c>
      <c r="L687">
        <f>IFERROR(SUM(Table5[[#This Row],[reg_salben]:[pupil_gf_total]])/Table5[[#This Row],[adm1]],0)+IFERROR(Table5[[#This Row],[disability_salben]]/Table5[[#This Row],[disadm_nospch]], 0)</f>
        <v>24547.546085882139</v>
      </c>
    </row>
    <row r="688" spans="1:12" x14ac:dyDescent="0.25">
      <c r="A688">
        <v>48470</v>
      </c>
      <c r="B688">
        <v>206.74625800000001</v>
      </c>
      <c r="C688">
        <v>1793752.98</v>
      </c>
      <c r="D688">
        <v>11094551.460000001</v>
      </c>
      <c r="E688">
        <v>182156.06</v>
      </c>
      <c r="F688">
        <v>0</v>
      </c>
      <c r="G688">
        <v>3502408.5</v>
      </c>
      <c r="H688">
        <v>2933939.79</v>
      </c>
      <c r="I688">
        <v>910480.47</v>
      </c>
      <c r="J688">
        <v>1336269.45</v>
      </c>
      <c r="K688">
        <v>2073.5533660000001</v>
      </c>
      <c r="L688">
        <f>IFERROR(SUM(Table5[[#This Row],[reg_salben]:[pupil_gf_total]])/Table5[[#This Row],[adm1]],0)+IFERROR(Table5[[#This Row],[disability_salben]]/Table5[[#This Row],[disadm_nospch]], 0)</f>
        <v>18302.002964020947</v>
      </c>
    </row>
    <row r="689" spans="1:12" x14ac:dyDescent="0.25">
      <c r="A689">
        <v>48488</v>
      </c>
      <c r="B689">
        <v>281.45604500000002</v>
      </c>
      <c r="C689">
        <v>2535205.69</v>
      </c>
      <c r="D689">
        <v>14151879.220000001</v>
      </c>
      <c r="E689">
        <v>580139.81999999995</v>
      </c>
      <c r="F689">
        <v>13259.55</v>
      </c>
      <c r="G689">
        <v>3309587.89</v>
      </c>
      <c r="H689">
        <v>5057411.1399999997</v>
      </c>
      <c r="I689">
        <v>611350.15</v>
      </c>
      <c r="J689">
        <v>2498801.65</v>
      </c>
      <c r="K689">
        <v>2260.6280029999998</v>
      </c>
      <c r="L689">
        <f>IFERROR(SUM(Table5[[#This Row],[reg_salben]:[pupil_gf_total]])/Table5[[#This Row],[adm1]],0)+IFERROR(Table5[[#This Row],[disability_salben]]/Table5[[#This Row],[disadm_nospch]], 0)</f>
        <v>20607.087369126213</v>
      </c>
    </row>
    <row r="690" spans="1:12" x14ac:dyDescent="0.25">
      <c r="A690">
        <v>48496</v>
      </c>
      <c r="B690">
        <v>327.57308799999998</v>
      </c>
      <c r="C690">
        <v>2347206.35</v>
      </c>
      <c r="D690">
        <v>13592850.560000001</v>
      </c>
      <c r="E690">
        <v>418115.03</v>
      </c>
      <c r="F690">
        <v>101351.33</v>
      </c>
      <c r="G690">
        <v>3996317.86</v>
      </c>
      <c r="H690">
        <v>5808194.5099999998</v>
      </c>
      <c r="I690">
        <v>813040.7</v>
      </c>
      <c r="J690">
        <v>2830123.94</v>
      </c>
      <c r="K690">
        <v>3343.9771479999999</v>
      </c>
      <c r="L690">
        <f>IFERROR(SUM(Table5[[#This Row],[reg_salben]:[pupil_gf_total]])/Table5[[#This Row],[adm1]],0)+IFERROR(Table5[[#This Row],[disability_salben]]/Table5[[#This Row],[disadm_nospch]], 0)</f>
        <v>15407.124482458978</v>
      </c>
    </row>
    <row r="691" spans="1:12" x14ac:dyDescent="0.25">
      <c r="A691">
        <v>48512</v>
      </c>
      <c r="B691">
        <v>98.106915000000001</v>
      </c>
      <c r="C691">
        <v>679786.99</v>
      </c>
      <c r="D691">
        <v>3841026.16</v>
      </c>
      <c r="E691">
        <v>128677.19</v>
      </c>
      <c r="F691">
        <v>24000</v>
      </c>
      <c r="G691">
        <v>1430171.35</v>
      </c>
      <c r="H691">
        <v>1783568.57</v>
      </c>
      <c r="I691">
        <v>56581.36</v>
      </c>
      <c r="J691">
        <v>630767.4</v>
      </c>
      <c r="K691">
        <v>702.23750099999995</v>
      </c>
      <c r="L691">
        <f>IFERROR(SUM(Table5[[#This Row],[reg_salben]:[pupil_gf_total]])/Table5[[#This Row],[adm1]],0)+IFERROR(Table5[[#This Row],[disability_salben]]/Table5[[#This Row],[disadm_nospch]], 0)</f>
        <v>18171.381544438973</v>
      </c>
    </row>
    <row r="692" spans="1:12" x14ac:dyDescent="0.25">
      <c r="A692">
        <v>48520</v>
      </c>
      <c r="B692">
        <v>229.481211</v>
      </c>
      <c r="C692">
        <v>2139463.21</v>
      </c>
      <c r="D692">
        <v>8143892.6100000003</v>
      </c>
      <c r="E692">
        <v>141360.69</v>
      </c>
      <c r="F692">
        <v>0</v>
      </c>
      <c r="G692">
        <v>2945559.51</v>
      </c>
      <c r="H692">
        <v>5170325.2300000004</v>
      </c>
      <c r="I692">
        <v>1077435.43</v>
      </c>
      <c r="J692">
        <v>1194317.03</v>
      </c>
      <c r="K692">
        <v>1584.5575100000001</v>
      </c>
      <c r="L692">
        <f>IFERROR(SUM(Table5[[#This Row],[reg_salben]:[pupil_gf_total]])/Table5[[#This Row],[adm1]],0)+IFERROR(Table5[[#This Row],[disability_salben]]/Table5[[#This Row],[disadm_nospch]], 0)</f>
        <v>21107.336385431765</v>
      </c>
    </row>
    <row r="693" spans="1:12" x14ac:dyDescent="0.25">
      <c r="A693">
        <v>48538</v>
      </c>
      <c r="B693">
        <v>110.535222</v>
      </c>
      <c r="C693">
        <v>683951.37</v>
      </c>
      <c r="D693">
        <v>3352318.53</v>
      </c>
      <c r="E693">
        <v>198061.44</v>
      </c>
      <c r="F693">
        <v>3521.98</v>
      </c>
      <c r="G693">
        <v>1520348.91</v>
      </c>
      <c r="H693">
        <v>1303291.8</v>
      </c>
      <c r="I693">
        <v>177490.53</v>
      </c>
      <c r="J693">
        <v>530710.62</v>
      </c>
      <c r="K693">
        <v>683.24209199999996</v>
      </c>
      <c r="L693">
        <f>IFERROR(SUM(Table5[[#This Row],[reg_salben]:[pupil_gf_total]])/Table5[[#This Row],[adm1]],0)+IFERROR(Table5[[#This Row],[disability_salben]]/Table5[[#This Row],[disadm_nospch]], 0)</f>
        <v>16558.398773906796</v>
      </c>
    </row>
    <row r="694" spans="1:12" x14ac:dyDescent="0.25">
      <c r="A694">
        <v>48546</v>
      </c>
      <c r="B694">
        <v>67.182753000000005</v>
      </c>
      <c r="C694">
        <v>820677.73</v>
      </c>
      <c r="D694">
        <v>7632.64</v>
      </c>
      <c r="E694">
        <v>188488.28</v>
      </c>
      <c r="F694">
        <v>18744.150000000001</v>
      </c>
      <c r="G694">
        <v>0</v>
      </c>
      <c r="H694">
        <v>0</v>
      </c>
      <c r="I694">
        <v>0</v>
      </c>
      <c r="J694">
        <v>0</v>
      </c>
      <c r="K694">
        <v>0</v>
      </c>
      <c r="L694">
        <f>IFERROR(SUM(Table5[[#This Row],[reg_salben]:[pupil_gf_total]])/Table5[[#This Row],[adm1]],0)+IFERROR(Table5[[#This Row],[disability_salben]]/Table5[[#This Row],[disadm_nospch]], 0)</f>
        <v>12215.601376144856</v>
      </c>
    </row>
    <row r="695" spans="1:12" x14ac:dyDescent="0.25">
      <c r="A695">
        <v>48553</v>
      </c>
      <c r="B695">
        <v>78.490775999999997</v>
      </c>
      <c r="C695">
        <v>635895.29</v>
      </c>
      <c r="D695">
        <v>4840905.76</v>
      </c>
      <c r="E695">
        <v>119456.84</v>
      </c>
      <c r="F695">
        <v>21085.599999999999</v>
      </c>
      <c r="G695">
        <v>1157299.8500000001</v>
      </c>
      <c r="H695">
        <v>1162124.68</v>
      </c>
      <c r="I695">
        <v>391353.91</v>
      </c>
      <c r="J695">
        <v>240751.81</v>
      </c>
      <c r="K695">
        <v>910.42769899999996</v>
      </c>
      <c r="L695">
        <f>IFERROR(SUM(Table5[[#This Row],[reg_salben]:[pupil_gf_total]])/Table5[[#This Row],[adm1]],0)+IFERROR(Table5[[#This Row],[disability_salben]]/Table5[[#This Row],[disadm_nospch]], 0)</f>
        <v>16814.992316154232</v>
      </c>
    </row>
    <row r="696" spans="1:12" x14ac:dyDescent="0.25">
      <c r="A696">
        <v>48579</v>
      </c>
      <c r="B696">
        <v>103.375477</v>
      </c>
      <c r="C696">
        <v>1178831.9099999999</v>
      </c>
      <c r="D696">
        <v>4932927.0999999996</v>
      </c>
      <c r="E696">
        <v>268788.96000000002</v>
      </c>
      <c r="F696">
        <v>259244.08</v>
      </c>
      <c r="G696">
        <v>1573588.39</v>
      </c>
      <c r="H696">
        <v>2297262.9700000002</v>
      </c>
      <c r="I696">
        <v>0</v>
      </c>
      <c r="J696">
        <v>275743.09999999998</v>
      </c>
      <c r="K696">
        <v>969.24440100000004</v>
      </c>
      <c r="L696">
        <f>IFERROR(SUM(Table5[[#This Row],[reg_salben]:[pupil_gf_total]])/Table5[[#This Row],[adm1]],0)+IFERROR(Table5[[#This Row],[disability_salben]]/Table5[[#This Row],[disadm_nospch]], 0)</f>
        <v>21315.816877135381</v>
      </c>
    </row>
    <row r="697" spans="1:12" x14ac:dyDescent="0.25">
      <c r="A697">
        <v>48587</v>
      </c>
      <c r="B697">
        <v>68.138529000000005</v>
      </c>
      <c r="C697">
        <v>737641.97</v>
      </c>
      <c r="D697">
        <v>5230524.4800000004</v>
      </c>
      <c r="E697">
        <v>157891.57</v>
      </c>
      <c r="F697">
        <v>91742.27</v>
      </c>
      <c r="G697">
        <v>1252326.4099999999</v>
      </c>
      <c r="H697">
        <v>1471189.65</v>
      </c>
      <c r="I697">
        <v>167212.26</v>
      </c>
      <c r="J697">
        <v>368210.94</v>
      </c>
      <c r="K697">
        <v>1014.181638</v>
      </c>
      <c r="L697">
        <f>IFERROR(SUM(Table5[[#This Row],[reg_salben]:[pupil_gf_total]])/Table5[[#This Row],[adm1]],0)+IFERROR(Table5[[#This Row],[disability_salben]]/Table5[[#This Row],[disadm_nospch]], 0)</f>
        <v>19442.51804937136</v>
      </c>
    </row>
    <row r="698" spans="1:12" x14ac:dyDescent="0.25">
      <c r="A698">
        <v>48595</v>
      </c>
      <c r="B698">
        <v>67.106047000000004</v>
      </c>
      <c r="C698">
        <v>572112.93000000005</v>
      </c>
      <c r="D698">
        <v>4898838.71</v>
      </c>
      <c r="E698">
        <v>251000.7</v>
      </c>
      <c r="F698">
        <v>0</v>
      </c>
      <c r="G698">
        <v>1427244.09</v>
      </c>
      <c r="H698">
        <v>1289246.1499999999</v>
      </c>
      <c r="I698">
        <v>442538.35</v>
      </c>
      <c r="J698">
        <v>256080.81</v>
      </c>
      <c r="K698">
        <v>972.13066500000002</v>
      </c>
      <c r="L698">
        <f>IFERROR(SUM(Table5[[#This Row],[reg_salben]:[pupil_gf_total]])/Table5[[#This Row],[adm1]],0)+IFERROR(Table5[[#This Row],[disability_salben]]/Table5[[#This Row],[disadm_nospch]], 0)</f>
        <v>17335.996207278273</v>
      </c>
    </row>
    <row r="699" spans="1:12" x14ac:dyDescent="0.25">
      <c r="A699">
        <v>48603</v>
      </c>
      <c r="B699">
        <v>112.185886</v>
      </c>
      <c r="C699">
        <v>3080952.59</v>
      </c>
      <c r="D699">
        <v>751984.71</v>
      </c>
      <c r="E699">
        <v>239807.15</v>
      </c>
      <c r="F699">
        <v>67321.77</v>
      </c>
      <c r="G699">
        <v>0</v>
      </c>
      <c r="H699">
        <v>0</v>
      </c>
      <c r="I699">
        <v>0</v>
      </c>
      <c r="J699">
        <v>0</v>
      </c>
      <c r="K699">
        <v>0</v>
      </c>
      <c r="L699">
        <f>IFERROR(SUM(Table5[[#This Row],[reg_salben]:[pupil_gf_total]])/Table5[[#This Row],[adm1]],0)+IFERROR(Table5[[#This Row],[disability_salben]]/Table5[[#This Row],[disadm_nospch]], 0)</f>
        <v>27462.925149069109</v>
      </c>
    </row>
    <row r="700" spans="1:12" x14ac:dyDescent="0.25">
      <c r="A700">
        <v>48611</v>
      </c>
      <c r="B700">
        <v>117.053381</v>
      </c>
      <c r="C700">
        <v>605099.06999999995</v>
      </c>
      <c r="D700">
        <v>7875234.4800000004</v>
      </c>
      <c r="E700">
        <v>302888.38</v>
      </c>
      <c r="F700">
        <v>2750.28</v>
      </c>
      <c r="G700">
        <v>2409022.36</v>
      </c>
      <c r="H700">
        <v>2463366.9700000002</v>
      </c>
      <c r="I700">
        <v>602074.85</v>
      </c>
      <c r="J700">
        <v>680389.88</v>
      </c>
      <c r="K700">
        <v>1906.990419</v>
      </c>
      <c r="L700">
        <f>IFERROR(SUM(Table5[[#This Row],[reg_salben]:[pupil_gf_total]])/Table5[[#This Row],[adm1]],0)+IFERROR(Table5[[#This Row],[disability_salben]]/Table5[[#This Row],[disadm_nospch]], 0)</f>
        <v>12686.88995809148</v>
      </c>
    </row>
    <row r="701" spans="1:12" x14ac:dyDescent="0.25">
      <c r="A701">
        <v>48629</v>
      </c>
      <c r="B701">
        <v>113.79758699999999</v>
      </c>
      <c r="C701">
        <v>754680.05</v>
      </c>
      <c r="D701">
        <v>7642611.3399999999</v>
      </c>
      <c r="E701">
        <v>564445.73</v>
      </c>
      <c r="F701">
        <v>8212.65</v>
      </c>
      <c r="G701">
        <v>3181283.44</v>
      </c>
      <c r="H701">
        <v>2838590.54</v>
      </c>
      <c r="I701">
        <v>898802.79</v>
      </c>
      <c r="J701">
        <v>632520.52</v>
      </c>
      <c r="K701">
        <v>1290.498883</v>
      </c>
      <c r="L701">
        <f>IFERROR(SUM(Table5[[#This Row],[reg_salben]:[pupil_gf_total]])/Table5[[#This Row],[adm1]],0)+IFERROR(Table5[[#This Row],[disability_salben]]/Table5[[#This Row],[disadm_nospch]], 0)</f>
        <v>18849.11812943374</v>
      </c>
    </row>
    <row r="702" spans="1:12" x14ac:dyDescent="0.25">
      <c r="A702">
        <v>48637</v>
      </c>
      <c r="B702">
        <v>20.627438000000001</v>
      </c>
      <c r="C702">
        <v>289772.75</v>
      </c>
      <c r="D702">
        <v>2916358.47</v>
      </c>
      <c r="E702">
        <v>254276.95</v>
      </c>
      <c r="F702">
        <v>0</v>
      </c>
      <c r="G702">
        <v>1411425.47</v>
      </c>
      <c r="H702">
        <v>1427038.32</v>
      </c>
      <c r="I702">
        <v>144734</v>
      </c>
      <c r="J702">
        <v>192209.84</v>
      </c>
      <c r="K702">
        <v>572.07370400000002</v>
      </c>
      <c r="L702">
        <f>IFERROR(SUM(Table5[[#This Row],[reg_salben]:[pupil_gf_total]])/Table5[[#This Row],[adm1]],0)+IFERROR(Table5[[#This Row],[disability_salben]]/Table5[[#This Row],[disadm_nospch]], 0)</f>
        <v>25140.978810690372</v>
      </c>
    </row>
    <row r="703" spans="1:12" x14ac:dyDescent="0.25">
      <c r="A703">
        <v>48652</v>
      </c>
      <c r="B703">
        <v>345.04606000000001</v>
      </c>
      <c r="C703">
        <v>2943945.88</v>
      </c>
      <c r="D703">
        <v>13411023.83</v>
      </c>
      <c r="E703">
        <v>401388.58</v>
      </c>
      <c r="F703">
        <v>175013.94</v>
      </c>
      <c r="G703">
        <v>6370223.1699999999</v>
      </c>
      <c r="H703">
        <v>9900142.8300000001</v>
      </c>
      <c r="I703">
        <v>3278041.88</v>
      </c>
      <c r="J703">
        <v>2403282.11</v>
      </c>
      <c r="K703">
        <v>1939.6320800000001</v>
      </c>
      <c r="L703">
        <f>IFERROR(SUM(Table5[[#This Row],[reg_salben]:[pupil_gf_total]])/Table5[[#This Row],[adm1]],0)+IFERROR(Table5[[#This Row],[disability_salben]]/Table5[[#This Row],[disadm_nospch]], 0)</f>
        <v>27060.869059361132</v>
      </c>
    </row>
    <row r="704" spans="1:12" x14ac:dyDescent="0.25">
      <c r="A704">
        <v>48660</v>
      </c>
      <c r="B704">
        <v>10.754491</v>
      </c>
      <c r="C704">
        <v>4757979.05</v>
      </c>
      <c r="D704">
        <v>449383.48</v>
      </c>
      <c r="E704">
        <v>208843.96</v>
      </c>
      <c r="F704">
        <v>12420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f>IFERROR(SUM(Table5[[#This Row],[reg_salben]:[pupil_gf_total]])/Table5[[#This Row],[adm1]],0)+IFERROR(Table5[[#This Row],[disability_salben]]/Table5[[#This Row],[disadm_nospch]], 0)</f>
        <v>442417.87454190064</v>
      </c>
    </row>
    <row r="705" spans="1:12" x14ac:dyDescent="0.25">
      <c r="A705">
        <v>48678</v>
      </c>
      <c r="B705">
        <v>130.99925400000001</v>
      </c>
      <c r="C705">
        <v>1222785.53</v>
      </c>
      <c r="D705">
        <v>6624320.7400000002</v>
      </c>
      <c r="E705">
        <v>149366.73000000001</v>
      </c>
      <c r="F705">
        <v>22111.89</v>
      </c>
      <c r="G705">
        <v>1903559.28</v>
      </c>
      <c r="H705">
        <v>2058316.7</v>
      </c>
      <c r="I705">
        <v>884875.05</v>
      </c>
      <c r="J705">
        <v>1687666.9</v>
      </c>
      <c r="K705">
        <v>1516.9694480000001</v>
      </c>
      <c r="L705">
        <f>IFERROR(SUM(Table5[[#This Row],[reg_salben]:[pupil_gf_total]])/Table5[[#This Row],[adm1]],0)+IFERROR(Table5[[#This Row],[disability_salben]]/Table5[[#This Row],[disadm_nospch]], 0)</f>
        <v>18121.693817995012</v>
      </c>
    </row>
    <row r="706" spans="1:12" x14ac:dyDescent="0.25">
      <c r="A706">
        <v>48686</v>
      </c>
      <c r="B706">
        <v>54.327581000000002</v>
      </c>
      <c r="C706">
        <v>265117.52</v>
      </c>
      <c r="D706">
        <v>1301927.27</v>
      </c>
      <c r="E706">
        <v>49090.82</v>
      </c>
      <c r="F706">
        <v>248394.42</v>
      </c>
      <c r="G706">
        <v>1367608.96</v>
      </c>
      <c r="H706">
        <v>1726473.19</v>
      </c>
      <c r="I706">
        <v>294132.84000000003</v>
      </c>
      <c r="J706">
        <v>657775.71</v>
      </c>
      <c r="K706">
        <v>251.206265</v>
      </c>
      <c r="L706">
        <f>IFERROR(SUM(Table5[[#This Row],[reg_salben]:[pupil_gf_total]])/Table5[[#This Row],[adm1]],0)+IFERROR(Table5[[#This Row],[disability_salben]]/Table5[[#This Row],[disadm_nospch]], 0)</f>
        <v>27353.158613276399</v>
      </c>
    </row>
    <row r="707" spans="1:12" x14ac:dyDescent="0.25">
      <c r="A707">
        <v>48694</v>
      </c>
      <c r="B707">
        <v>321.93508500000002</v>
      </c>
      <c r="C707">
        <v>1888387.45</v>
      </c>
      <c r="D707">
        <v>12756260.699999999</v>
      </c>
      <c r="E707">
        <v>596253.01</v>
      </c>
      <c r="F707">
        <v>12819.09</v>
      </c>
      <c r="G707">
        <v>6651359.4900000002</v>
      </c>
      <c r="H707">
        <v>6310450.4500000002</v>
      </c>
      <c r="I707">
        <v>916158.53</v>
      </c>
      <c r="J707">
        <v>2200901.9900000002</v>
      </c>
      <c r="K707">
        <v>2447.638371</v>
      </c>
      <c r="L707">
        <f>IFERROR(SUM(Table5[[#This Row],[reg_salben]:[pupil_gf_total]])/Table5[[#This Row],[adm1]],0)+IFERROR(Table5[[#This Row],[disability_salben]]/Table5[[#This Row],[disadm_nospch]], 0)</f>
        <v>17895.377705876352</v>
      </c>
    </row>
    <row r="708" spans="1:12" x14ac:dyDescent="0.25">
      <c r="A708">
        <v>48702</v>
      </c>
      <c r="B708">
        <v>451.221295</v>
      </c>
      <c r="C708">
        <v>3643055.19</v>
      </c>
      <c r="D708">
        <v>18605114.940000001</v>
      </c>
      <c r="E708">
        <v>597753.18999999994</v>
      </c>
      <c r="F708">
        <v>500395.73</v>
      </c>
      <c r="G708">
        <v>5384426.0800000001</v>
      </c>
      <c r="H708">
        <v>6399025.5499999998</v>
      </c>
      <c r="I708">
        <v>1953778.28</v>
      </c>
      <c r="J708">
        <v>4084892.71</v>
      </c>
      <c r="K708">
        <v>3718.5693150000002</v>
      </c>
      <c r="L708">
        <f>IFERROR(SUM(Table5[[#This Row],[reg_salben]:[pupil_gf_total]])/Table5[[#This Row],[adm1]],0)+IFERROR(Table5[[#This Row],[disability_salben]]/Table5[[#This Row],[disadm_nospch]], 0)</f>
        <v>18165.11663259074</v>
      </c>
    </row>
    <row r="709" spans="1:12" x14ac:dyDescent="0.25">
      <c r="A709">
        <v>48710</v>
      </c>
      <c r="B709">
        <v>172.83632900000001</v>
      </c>
      <c r="C709">
        <v>922859.81</v>
      </c>
      <c r="D709">
        <v>5639070.6100000003</v>
      </c>
      <c r="E709">
        <v>233182.79</v>
      </c>
      <c r="F709">
        <v>44418.25</v>
      </c>
      <c r="G709">
        <v>1738041.01</v>
      </c>
      <c r="H709">
        <v>2223147.94</v>
      </c>
      <c r="I709">
        <v>399560.51</v>
      </c>
      <c r="J709">
        <v>651911.47</v>
      </c>
      <c r="K709">
        <v>1061.177533</v>
      </c>
      <c r="L709">
        <f>IFERROR(SUM(Table5[[#This Row],[reg_salben]:[pupil_gf_total]])/Table5[[#This Row],[adm1]],0)+IFERROR(Table5[[#This Row],[disability_salben]]/Table5[[#This Row],[disadm_nospch]], 0)</f>
        <v>15638.75121884333</v>
      </c>
    </row>
    <row r="710" spans="1:12" x14ac:dyDescent="0.25">
      <c r="A710">
        <v>48728</v>
      </c>
      <c r="B710">
        <v>676.47521900000004</v>
      </c>
      <c r="C710">
        <v>5041237.2300000004</v>
      </c>
      <c r="D710">
        <v>25656691.59</v>
      </c>
      <c r="E710">
        <v>363728.51</v>
      </c>
      <c r="F710">
        <v>148961.47</v>
      </c>
      <c r="G710">
        <v>7979754.7400000002</v>
      </c>
      <c r="H710">
        <v>7372509.7599999998</v>
      </c>
      <c r="I710">
        <v>876946.83</v>
      </c>
      <c r="J710">
        <v>5662914.6200000001</v>
      </c>
      <c r="K710">
        <v>4644.0944650000001</v>
      </c>
      <c r="L710">
        <f>IFERROR(SUM(Table5[[#This Row],[reg_salben]:[pupil_gf_total]])/Table5[[#This Row],[adm1]],0)+IFERROR(Table5[[#This Row],[disability_salben]]/Table5[[#This Row],[disadm_nospch]], 0)</f>
        <v>17801.164032226632</v>
      </c>
    </row>
    <row r="711" spans="1:12" x14ac:dyDescent="0.25">
      <c r="A711">
        <v>48736</v>
      </c>
      <c r="B711">
        <v>204.13768400000001</v>
      </c>
      <c r="C711">
        <v>1611778.25</v>
      </c>
      <c r="D711">
        <v>10298818.300000001</v>
      </c>
      <c r="E711">
        <v>277785</v>
      </c>
      <c r="F711">
        <v>314875.15999999997</v>
      </c>
      <c r="G711">
        <v>3447752.73</v>
      </c>
      <c r="H711">
        <v>3485563.3</v>
      </c>
      <c r="I711">
        <v>742514.69</v>
      </c>
      <c r="J711">
        <v>2090115.41</v>
      </c>
      <c r="K711">
        <v>1649.0388660000001</v>
      </c>
      <c r="L711">
        <f>IFERROR(SUM(Table5[[#This Row],[reg_salben]:[pupil_gf_total]])/Table5[[#This Row],[adm1]],0)+IFERROR(Table5[[#This Row],[disability_salben]]/Table5[[#This Row],[disadm_nospch]], 0)</f>
        <v>20422.493183330036</v>
      </c>
    </row>
    <row r="712" spans="1:12" x14ac:dyDescent="0.25">
      <c r="A712">
        <v>48744</v>
      </c>
      <c r="B712">
        <v>227.121815</v>
      </c>
      <c r="C712">
        <v>1248820.51</v>
      </c>
      <c r="D712">
        <v>8542426.0399999991</v>
      </c>
      <c r="E712">
        <v>209352.29</v>
      </c>
      <c r="F712">
        <v>6400</v>
      </c>
      <c r="G712">
        <v>3019920.35</v>
      </c>
      <c r="H712">
        <v>3462260.24</v>
      </c>
      <c r="I712">
        <v>379227.19</v>
      </c>
      <c r="J712">
        <v>1871991.89</v>
      </c>
      <c r="K712">
        <v>1722.220945</v>
      </c>
      <c r="L712">
        <f>IFERROR(SUM(Table5[[#This Row],[reg_salben]:[pupil_gf_total]])/Table5[[#This Row],[adm1]],0)+IFERROR(Table5[[#This Row],[disability_salben]]/Table5[[#This Row],[disadm_nospch]], 0)</f>
        <v>15654.868960436408</v>
      </c>
    </row>
    <row r="713" spans="1:12" x14ac:dyDescent="0.25">
      <c r="A713">
        <v>48751</v>
      </c>
      <c r="B713">
        <v>836.50864899999999</v>
      </c>
      <c r="C713">
        <v>7527174.0499999998</v>
      </c>
      <c r="D713">
        <v>30265257.18</v>
      </c>
      <c r="E713">
        <v>489190.19</v>
      </c>
      <c r="F713">
        <v>10000</v>
      </c>
      <c r="G713">
        <v>9571373.1899999995</v>
      </c>
      <c r="H713">
        <v>8522356.9299999997</v>
      </c>
      <c r="I713">
        <v>1466729.25</v>
      </c>
      <c r="J713">
        <v>5305731.3099999996</v>
      </c>
      <c r="K713">
        <v>5798.3610349999999</v>
      </c>
      <c r="L713">
        <f>IFERROR(SUM(Table5[[#This Row],[reg_salben]:[pupil_gf_total]])/Table5[[#This Row],[adm1]],0)+IFERROR(Table5[[#This Row],[disability_salben]]/Table5[[#This Row],[disadm_nospch]], 0)</f>
        <v>18592.522294988245</v>
      </c>
    </row>
    <row r="714" spans="1:12" x14ac:dyDescent="0.25">
      <c r="A714">
        <v>48777</v>
      </c>
      <c r="B714">
        <v>270.01183099999997</v>
      </c>
      <c r="C714">
        <v>1614032.66</v>
      </c>
      <c r="D714">
        <v>8894203.9100000001</v>
      </c>
      <c r="E714">
        <v>806275.57</v>
      </c>
      <c r="F714">
        <v>85116</v>
      </c>
      <c r="G714">
        <v>3694128.63</v>
      </c>
      <c r="H714">
        <v>5299603.1900000004</v>
      </c>
      <c r="I714">
        <v>540018.31000000006</v>
      </c>
      <c r="J714">
        <v>1486920.51</v>
      </c>
      <c r="K714">
        <v>1625.466265</v>
      </c>
      <c r="L714">
        <f>IFERROR(SUM(Table5[[#This Row],[reg_salben]:[pupil_gf_total]])/Table5[[#This Row],[adm1]],0)+IFERROR(Table5[[#This Row],[disability_salben]]/Table5[[#This Row],[disadm_nospch]], 0)</f>
        <v>18777.820097268028</v>
      </c>
    </row>
    <row r="715" spans="1:12" x14ac:dyDescent="0.25">
      <c r="A715">
        <v>48793</v>
      </c>
      <c r="B715">
        <v>166.20591400000001</v>
      </c>
      <c r="C715">
        <v>680364.22</v>
      </c>
      <c r="D715">
        <v>4664729.34</v>
      </c>
      <c r="E715">
        <v>50257.08</v>
      </c>
      <c r="F715">
        <v>12953.85</v>
      </c>
      <c r="G715">
        <v>2004385.5</v>
      </c>
      <c r="H715">
        <v>2024818.95</v>
      </c>
      <c r="I715">
        <v>16762.75</v>
      </c>
      <c r="J715">
        <v>450826.64</v>
      </c>
      <c r="K715">
        <v>956.83881099999996</v>
      </c>
      <c r="L715">
        <f>IFERROR(SUM(Table5[[#This Row],[reg_salben]:[pupil_gf_total]])/Table5[[#This Row],[adm1]],0)+IFERROR(Table5[[#This Row],[disability_salben]]/Table5[[#This Row],[disadm_nospch]], 0)</f>
        <v>13734.346289466486</v>
      </c>
    </row>
    <row r="716" spans="1:12" x14ac:dyDescent="0.25">
      <c r="A716">
        <v>48801</v>
      </c>
      <c r="B716">
        <v>234.77519000000001</v>
      </c>
      <c r="C716">
        <v>1447131.24</v>
      </c>
      <c r="D716">
        <v>7304657.9800000004</v>
      </c>
      <c r="E716">
        <v>299353.78999999998</v>
      </c>
      <c r="F716">
        <v>130425.25</v>
      </c>
      <c r="G716">
        <v>2744880.1</v>
      </c>
      <c r="H716">
        <v>3698041.36</v>
      </c>
      <c r="I716">
        <v>197338.94</v>
      </c>
      <c r="J716">
        <v>2866284.12</v>
      </c>
      <c r="K716">
        <v>1691.493084</v>
      </c>
      <c r="L716">
        <f>IFERROR(SUM(Table5[[#This Row],[reg_salben]:[pupil_gf_total]])/Table5[[#This Row],[adm1]],0)+IFERROR(Table5[[#This Row],[disability_salben]]/Table5[[#This Row],[disadm_nospch]], 0)</f>
        <v>16356.661010365688</v>
      </c>
    </row>
    <row r="717" spans="1:12" x14ac:dyDescent="0.25">
      <c r="A717">
        <v>48819</v>
      </c>
      <c r="B717">
        <v>0</v>
      </c>
      <c r="C717">
        <v>758473.73</v>
      </c>
      <c r="D717">
        <v>5317873.54</v>
      </c>
      <c r="E717">
        <v>86525.77</v>
      </c>
      <c r="F717">
        <v>3222.29</v>
      </c>
      <c r="G717">
        <v>1917055.08</v>
      </c>
      <c r="H717">
        <v>2343730.5699999998</v>
      </c>
      <c r="I717">
        <v>258487.63</v>
      </c>
      <c r="J717">
        <v>620027.63</v>
      </c>
      <c r="K717">
        <v>1007.655364</v>
      </c>
      <c r="L717">
        <f>IFERROR(SUM(Table5[[#This Row],[reg_salben]:[pupil_gf_total]])/Table5[[#This Row],[adm1]],0)+IFERROR(Table5[[#This Row],[disability_salben]]/Table5[[#This Row],[disadm_nospch]], 0)</f>
        <v>10466.795381441549</v>
      </c>
    </row>
    <row r="718" spans="1:12" x14ac:dyDescent="0.25">
      <c r="A718">
        <v>48835</v>
      </c>
      <c r="B718">
        <v>256.195739</v>
      </c>
      <c r="C718">
        <v>832096.62</v>
      </c>
      <c r="D718">
        <v>8972270.7599999998</v>
      </c>
      <c r="E718">
        <v>204264.07</v>
      </c>
      <c r="F718">
        <v>18891.75</v>
      </c>
      <c r="G718">
        <v>3231728.09</v>
      </c>
      <c r="H718">
        <v>3464972.87</v>
      </c>
      <c r="I718">
        <v>363856.02</v>
      </c>
      <c r="J718">
        <v>789023.2</v>
      </c>
      <c r="K718">
        <v>2028.7807519999999</v>
      </c>
      <c r="L718">
        <f>IFERROR(SUM(Table5[[#This Row],[reg_salben]:[pupil_gf_total]])/Table5[[#This Row],[adm1]],0)+IFERROR(Table5[[#This Row],[disability_salben]]/Table5[[#This Row],[disadm_nospch]], 0)</f>
        <v>11649.495244329009</v>
      </c>
    </row>
    <row r="719" spans="1:12" x14ac:dyDescent="0.25">
      <c r="A719">
        <v>48843</v>
      </c>
      <c r="B719">
        <v>314.807344</v>
      </c>
      <c r="C719">
        <v>647169.94999999995</v>
      </c>
      <c r="D719">
        <v>11231746.24</v>
      </c>
      <c r="E719">
        <v>161665.93</v>
      </c>
      <c r="F719">
        <v>17788.59</v>
      </c>
      <c r="G719">
        <v>2375372.1800000002</v>
      </c>
      <c r="H719">
        <v>3765805.45</v>
      </c>
      <c r="I719">
        <v>672104.57</v>
      </c>
      <c r="J719">
        <v>2223858.17</v>
      </c>
      <c r="K719">
        <v>1766.8710390000001</v>
      </c>
      <c r="L719">
        <f>IFERROR(SUM(Table5[[#This Row],[reg_salben]:[pupil_gf_total]])/Table5[[#This Row],[adm1]],0)+IFERROR(Table5[[#This Row],[disability_salben]]/Table5[[#This Row],[disadm_nospch]], 0)</f>
        <v>13628.958996400386</v>
      </c>
    </row>
    <row r="720" spans="1:12" x14ac:dyDescent="0.25">
      <c r="A720">
        <v>48850</v>
      </c>
      <c r="B720">
        <v>339.09753499999999</v>
      </c>
      <c r="C720">
        <v>1166154.1299999999</v>
      </c>
      <c r="D720">
        <v>8346369.54</v>
      </c>
      <c r="E720">
        <v>302613.45</v>
      </c>
      <c r="F720">
        <v>361929.83</v>
      </c>
      <c r="G720">
        <v>2750602.23</v>
      </c>
      <c r="H720">
        <v>3448449.48</v>
      </c>
      <c r="I720">
        <v>235273.3</v>
      </c>
      <c r="J720">
        <v>1141479.74</v>
      </c>
      <c r="K720">
        <v>1915.4294480000001</v>
      </c>
      <c r="L720">
        <f>IFERROR(SUM(Table5[[#This Row],[reg_salben]:[pupil_gf_total]])/Table5[[#This Row],[adm1]],0)+IFERROR(Table5[[#This Row],[disability_salben]]/Table5[[#This Row],[disadm_nospch]], 0)</f>
        <v>12098.522612968472</v>
      </c>
    </row>
    <row r="721" spans="1:12" x14ac:dyDescent="0.25">
      <c r="A721">
        <v>48876</v>
      </c>
      <c r="B721">
        <v>377.16705200000001</v>
      </c>
      <c r="C721">
        <v>1934125.84</v>
      </c>
      <c r="D721">
        <v>12620608.220000001</v>
      </c>
      <c r="E721">
        <v>492161.1</v>
      </c>
      <c r="F721">
        <v>540892.93999999994</v>
      </c>
      <c r="G721">
        <v>5415610.0899999999</v>
      </c>
      <c r="H721">
        <v>5171615.05</v>
      </c>
      <c r="I721">
        <v>22118.45</v>
      </c>
      <c r="J721">
        <v>1326973.8600000001</v>
      </c>
      <c r="K721">
        <v>2810.3502570000001</v>
      </c>
      <c r="L721">
        <f>IFERROR(SUM(Table5[[#This Row],[reg_salben]:[pupil_gf_total]])/Table5[[#This Row],[adm1]],0)+IFERROR(Table5[[#This Row],[disability_salben]]/Table5[[#This Row],[disadm_nospch]], 0)</f>
        <v>14233.654351239376</v>
      </c>
    </row>
    <row r="722" spans="1:12" x14ac:dyDescent="0.25">
      <c r="A722">
        <v>48884</v>
      </c>
      <c r="B722">
        <v>168.371216</v>
      </c>
      <c r="C722">
        <v>628916.97</v>
      </c>
      <c r="D722">
        <v>5776972.1200000001</v>
      </c>
      <c r="E722">
        <v>183155.57</v>
      </c>
      <c r="F722">
        <v>12927</v>
      </c>
      <c r="G722">
        <v>2400656.69</v>
      </c>
      <c r="H722">
        <v>3846938.61</v>
      </c>
      <c r="I722">
        <v>238755.59</v>
      </c>
      <c r="J722">
        <v>573312.18000000005</v>
      </c>
      <c r="K722">
        <v>1587.820412</v>
      </c>
      <c r="L722">
        <f>IFERROR(SUM(Table5[[#This Row],[reg_salben]:[pupil_gf_total]])/Table5[[#This Row],[adm1]],0)+IFERROR(Table5[[#This Row],[disability_salben]]/Table5[[#This Row],[disadm_nospch]], 0)</f>
        <v>11943.229151887881</v>
      </c>
    </row>
    <row r="723" spans="1:12" x14ac:dyDescent="0.25">
      <c r="A723">
        <v>48900</v>
      </c>
      <c r="B723">
        <v>109.313873</v>
      </c>
      <c r="C723">
        <v>1044529.5</v>
      </c>
      <c r="D723">
        <v>6348708.5800000001</v>
      </c>
      <c r="E723">
        <v>248656.4</v>
      </c>
      <c r="F723">
        <v>127880.7</v>
      </c>
      <c r="G723">
        <v>2418190.5099999998</v>
      </c>
      <c r="H723">
        <v>3209554.77</v>
      </c>
      <c r="I723">
        <v>447396.58</v>
      </c>
      <c r="J723">
        <v>1076319.95</v>
      </c>
      <c r="K723">
        <v>1049.793371</v>
      </c>
      <c r="L723">
        <f>IFERROR(SUM(Table5[[#This Row],[reg_salben]:[pupil_gf_total]])/Table5[[#This Row],[adm1]],0)+IFERROR(Table5[[#This Row],[disability_salben]]/Table5[[#This Row],[disadm_nospch]], 0)</f>
        <v>22773.837396075847</v>
      </c>
    </row>
    <row r="724" spans="1:12" x14ac:dyDescent="0.25">
      <c r="A724">
        <v>48926</v>
      </c>
      <c r="B724">
        <v>168.86340000000001</v>
      </c>
      <c r="C724">
        <v>1265553.46</v>
      </c>
      <c r="D724">
        <v>7507742.71</v>
      </c>
      <c r="E724">
        <v>422560.53</v>
      </c>
      <c r="F724">
        <v>205469.18</v>
      </c>
      <c r="G724">
        <v>3319129.23</v>
      </c>
      <c r="H724">
        <v>2946095.08</v>
      </c>
      <c r="I724">
        <v>78090.09</v>
      </c>
      <c r="J724">
        <v>1884635.83</v>
      </c>
      <c r="K724">
        <v>1236.9619339999999</v>
      </c>
      <c r="L724">
        <f>IFERROR(SUM(Table5[[#This Row],[reg_salben]:[pupil_gf_total]])/Table5[[#This Row],[adm1]],0)+IFERROR(Table5[[#This Row],[disability_salben]]/Table5[[#This Row],[disadm_nospch]], 0)</f>
        <v>20723.501914232289</v>
      </c>
    </row>
    <row r="725" spans="1:12" x14ac:dyDescent="0.25">
      <c r="A725">
        <v>48934</v>
      </c>
      <c r="B725">
        <v>84.494355999999996</v>
      </c>
      <c r="C725">
        <v>551665.34</v>
      </c>
      <c r="D725">
        <v>4264066.76</v>
      </c>
      <c r="E725">
        <v>239417.83</v>
      </c>
      <c r="F725">
        <v>30583</v>
      </c>
      <c r="G725">
        <v>1867621.14</v>
      </c>
      <c r="H725">
        <v>1442498.01</v>
      </c>
      <c r="I725">
        <v>337115.48</v>
      </c>
      <c r="J725">
        <v>664223.16</v>
      </c>
      <c r="K725">
        <v>521.97859100000005</v>
      </c>
      <c r="L725">
        <f>IFERROR(SUM(Table5[[#This Row],[reg_salben]:[pupil_gf_total]])/Table5[[#This Row],[adm1]],0)+IFERROR(Table5[[#This Row],[disability_salben]]/Table5[[#This Row],[disadm_nospch]], 0)</f>
        <v>23475.165936272253</v>
      </c>
    </row>
    <row r="726" spans="1:12" x14ac:dyDescent="0.25">
      <c r="A726">
        <v>48942</v>
      </c>
      <c r="B726">
        <v>103.211975</v>
      </c>
      <c r="C726">
        <v>410930.5</v>
      </c>
      <c r="D726">
        <v>7443146.5599999996</v>
      </c>
      <c r="E726">
        <v>90360.97</v>
      </c>
      <c r="F726">
        <v>0</v>
      </c>
      <c r="G726">
        <v>2063433.52</v>
      </c>
      <c r="H726">
        <v>1418701.3</v>
      </c>
      <c r="I726">
        <v>236346.12</v>
      </c>
      <c r="J726">
        <v>515581.42</v>
      </c>
      <c r="K726">
        <v>1240.433297</v>
      </c>
      <c r="L726">
        <f>IFERROR(SUM(Table5[[#This Row],[reg_salben]:[pupil_gf_total]])/Table5[[#This Row],[adm1]],0)+IFERROR(Table5[[#This Row],[disability_salben]]/Table5[[#This Row],[disadm_nospch]], 0)</f>
        <v>13468.083463085572</v>
      </c>
    </row>
    <row r="727" spans="1:12" x14ac:dyDescent="0.25">
      <c r="A727">
        <v>48975</v>
      </c>
      <c r="B727">
        <v>6.2932759999999996</v>
      </c>
      <c r="C727">
        <v>101859.25</v>
      </c>
      <c r="D727">
        <v>1750592.3</v>
      </c>
      <c r="E727">
        <v>30591.97</v>
      </c>
      <c r="F727">
        <v>9223.64</v>
      </c>
      <c r="G727">
        <v>518945.89</v>
      </c>
      <c r="H727">
        <v>290944.49</v>
      </c>
      <c r="I727">
        <v>28517.26</v>
      </c>
      <c r="J727">
        <v>130338.99</v>
      </c>
      <c r="K727">
        <v>68.856453000000002</v>
      </c>
      <c r="L727">
        <f>IFERROR(SUM(Table5[[#This Row],[reg_salben]:[pupil_gf_total]])/Table5[[#This Row],[adm1]],0)+IFERROR(Table5[[#This Row],[disability_salben]]/Table5[[#This Row],[disadm_nospch]], 0)</f>
        <v>56256.520180486594</v>
      </c>
    </row>
    <row r="728" spans="1:12" x14ac:dyDescent="0.25">
      <c r="A728">
        <v>48991</v>
      </c>
      <c r="B728">
        <v>100.07163199999999</v>
      </c>
      <c r="C728">
        <v>417652.18</v>
      </c>
      <c r="D728">
        <v>3984742.88</v>
      </c>
      <c r="E728">
        <v>118833.3</v>
      </c>
      <c r="F728">
        <v>238626.71</v>
      </c>
      <c r="G728">
        <v>1534154.92</v>
      </c>
      <c r="H728">
        <v>1570504.98</v>
      </c>
      <c r="I728">
        <v>317261.28000000003</v>
      </c>
      <c r="J728">
        <v>450994.02</v>
      </c>
      <c r="K728">
        <v>659.27360099999999</v>
      </c>
      <c r="L728">
        <f>IFERROR(SUM(Table5[[#This Row],[reg_salben]:[pupil_gf_total]])/Table5[[#This Row],[adm1]],0)+IFERROR(Table5[[#This Row],[disability_salben]]/Table5[[#This Row],[disadm_nospch]], 0)</f>
        <v>16634.395319187897</v>
      </c>
    </row>
    <row r="729" spans="1:12" x14ac:dyDescent="0.25">
      <c r="A729">
        <v>49031</v>
      </c>
      <c r="B729">
        <v>118.507302</v>
      </c>
      <c r="C729">
        <v>671856.84</v>
      </c>
      <c r="D729">
        <v>5316129.2699999996</v>
      </c>
      <c r="E729">
        <v>137171.62</v>
      </c>
      <c r="F729">
        <v>0</v>
      </c>
      <c r="G729">
        <v>1768340.43</v>
      </c>
      <c r="H729">
        <v>1979758.32</v>
      </c>
      <c r="I729">
        <v>723175.2</v>
      </c>
      <c r="J729">
        <v>755839.24</v>
      </c>
      <c r="K729">
        <v>856.53085699999997</v>
      </c>
      <c r="L729">
        <f>IFERROR(SUM(Table5[[#This Row],[reg_salben]:[pupil_gf_total]])/Table5[[#This Row],[adm1]],0)+IFERROR(Table5[[#This Row],[disability_salben]]/Table5[[#This Row],[disadm_nospch]], 0)</f>
        <v>18138.714866403054</v>
      </c>
    </row>
    <row r="730" spans="1:12" x14ac:dyDescent="0.25">
      <c r="A730">
        <v>49056</v>
      </c>
      <c r="B730">
        <v>274.31679200000002</v>
      </c>
      <c r="C730">
        <v>1178125.4099999999</v>
      </c>
      <c r="D730">
        <v>7942765.2699999996</v>
      </c>
      <c r="E730">
        <v>222901.85</v>
      </c>
      <c r="F730">
        <v>0</v>
      </c>
      <c r="G730">
        <v>3107208.67</v>
      </c>
      <c r="H730">
        <v>4274970.17</v>
      </c>
      <c r="I730">
        <v>569003.25</v>
      </c>
      <c r="J730">
        <v>876632.5</v>
      </c>
      <c r="K730">
        <v>2180.8448739999999</v>
      </c>
      <c r="L730">
        <f>IFERROR(SUM(Table5[[#This Row],[reg_salben]:[pupil_gf_total]])/Table5[[#This Row],[adm1]],0)+IFERROR(Table5[[#This Row],[disability_salben]]/Table5[[#This Row],[disadm_nospch]], 0)</f>
        <v>12086.917469133761</v>
      </c>
    </row>
    <row r="731" spans="1:12" x14ac:dyDescent="0.25">
      <c r="A731">
        <v>49064</v>
      </c>
      <c r="B731">
        <v>122.08018300000001</v>
      </c>
      <c r="C731">
        <v>393843.7</v>
      </c>
      <c r="D731">
        <v>3960654.79</v>
      </c>
      <c r="E731">
        <v>46868</v>
      </c>
      <c r="F731">
        <v>11906.57</v>
      </c>
      <c r="G731">
        <v>1542505.95</v>
      </c>
      <c r="H731">
        <v>1556174.55</v>
      </c>
      <c r="I731">
        <v>35595.040000000001</v>
      </c>
      <c r="J731">
        <v>225491.33</v>
      </c>
      <c r="K731">
        <v>584.19602899999995</v>
      </c>
      <c r="L731">
        <f>IFERROR(SUM(Table5[[#This Row],[reg_salben]:[pupil_gf_total]])/Table5[[#This Row],[adm1]],0)+IFERROR(Table5[[#This Row],[disability_salben]]/Table5[[#This Row],[disadm_nospch]], 0)</f>
        <v>15857.476790400009</v>
      </c>
    </row>
    <row r="732" spans="1:12" x14ac:dyDescent="0.25">
      <c r="A732">
        <v>49072</v>
      </c>
      <c r="B732">
        <v>28.157098999999999</v>
      </c>
      <c r="C732">
        <v>0</v>
      </c>
      <c r="D732">
        <v>41428.199999999997</v>
      </c>
      <c r="E732">
        <v>1858.13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f>IFERROR(SUM(Table5[[#This Row],[reg_salben]:[pupil_gf_total]])/Table5[[#This Row],[adm1]],0)+IFERROR(Table5[[#This Row],[disability_salben]]/Table5[[#This Row],[disadm_nospch]], 0)</f>
        <v>0</v>
      </c>
    </row>
    <row r="733" spans="1:12" x14ac:dyDescent="0.25">
      <c r="A733">
        <v>49080</v>
      </c>
      <c r="B733">
        <v>282.24102599999998</v>
      </c>
      <c r="C733">
        <v>1479486.89</v>
      </c>
      <c r="D733">
        <v>9109922.7200000007</v>
      </c>
      <c r="E733">
        <v>336454.76</v>
      </c>
      <c r="F733">
        <v>98332.19</v>
      </c>
      <c r="G733">
        <v>3559515.58</v>
      </c>
      <c r="H733">
        <v>4070566.31</v>
      </c>
      <c r="I733">
        <v>445705.11</v>
      </c>
      <c r="J733">
        <v>1712832.48</v>
      </c>
      <c r="K733">
        <v>1646.6112539999999</v>
      </c>
      <c r="L733">
        <f>IFERROR(SUM(Table5[[#This Row],[reg_salben]:[pupil_gf_total]])/Table5[[#This Row],[adm1]],0)+IFERROR(Table5[[#This Row],[disability_salben]]/Table5[[#This Row],[disadm_nospch]], 0)</f>
        <v>16983.210383673053</v>
      </c>
    </row>
    <row r="734" spans="1:12" x14ac:dyDescent="0.25">
      <c r="A734">
        <v>49098</v>
      </c>
      <c r="B734">
        <v>841.05847800000004</v>
      </c>
      <c r="C734">
        <v>5072946.93</v>
      </c>
      <c r="D734">
        <v>20981248.710000001</v>
      </c>
      <c r="E734">
        <v>850611.83</v>
      </c>
      <c r="F734">
        <v>88531.12</v>
      </c>
      <c r="G734">
        <v>6713435.8799999999</v>
      </c>
      <c r="H734">
        <v>7432221</v>
      </c>
      <c r="I734">
        <v>1012789.61</v>
      </c>
      <c r="J734">
        <v>2566950.48</v>
      </c>
      <c r="K734">
        <v>4420.229703</v>
      </c>
      <c r="L734">
        <f>IFERROR(SUM(Table5[[#This Row],[reg_salben]:[pupil_gf_total]])/Table5[[#This Row],[adm1]],0)+IFERROR(Table5[[#This Row],[disability_salben]]/Table5[[#This Row],[disadm_nospch]], 0)</f>
        <v>15000.791449599803</v>
      </c>
    </row>
    <row r="735" spans="1:12" x14ac:dyDescent="0.25">
      <c r="A735">
        <v>49106</v>
      </c>
      <c r="B735">
        <v>203.67723100000001</v>
      </c>
      <c r="C735">
        <v>1112312.57</v>
      </c>
      <c r="D735">
        <v>7339836.4100000001</v>
      </c>
      <c r="E735">
        <v>88782.02</v>
      </c>
      <c r="F735">
        <v>8336.9699999999993</v>
      </c>
      <c r="G735">
        <v>2562854.59</v>
      </c>
      <c r="H735">
        <v>2800485.31</v>
      </c>
      <c r="I735">
        <v>2264419.96</v>
      </c>
      <c r="J735">
        <v>11997.74</v>
      </c>
      <c r="K735">
        <v>1287.5446420000001</v>
      </c>
      <c r="L735">
        <f>IFERROR(SUM(Table5[[#This Row],[reg_salben]:[pupil_gf_total]])/Table5[[#This Row],[adm1]],0)+IFERROR(Table5[[#This Row],[disability_salben]]/Table5[[#This Row],[disadm_nospch]], 0)</f>
        <v>17170.815575780962</v>
      </c>
    </row>
    <row r="736" spans="1:12" x14ac:dyDescent="0.25">
      <c r="A736">
        <v>49122</v>
      </c>
      <c r="B736">
        <v>85.612735000000001</v>
      </c>
      <c r="C736">
        <v>1005431.58</v>
      </c>
      <c r="D736">
        <v>5377706.3200000003</v>
      </c>
      <c r="E736">
        <v>164039.87</v>
      </c>
      <c r="F736">
        <v>65889.59</v>
      </c>
      <c r="G736">
        <v>1374163.32</v>
      </c>
      <c r="H736">
        <v>2185334.35</v>
      </c>
      <c r="I736">
        <v>128411.93</v>
      </c>
      <c r="J736">
        <v>750489.62</v>
      </c>
      <c r="K736">
        <v>738.04709500000001</v>
      </c>
      <c r="L736">
        <f>IFERROR(SUM(Table5[[#This Row],[reg_salben]:[pupil_gf_total]])/Table5[[#This Row],[adm1]],0)+IFERROR(Table5[[#This Row],[disability_salben]]/Table5[[#This Row],[disadm_nospch]], 0)</f>
        <v>25355.593772938766</v>
      </c>
    </row>
    <row r="737" spans="1:12" x14ac:dyDescent="0.25">
      <c r="A737">
        <v>49130</v>
      </c>
      <c r="B737">
        <v>189.56400400000001</v>
      </c>
      <c r="C737">
        <v>887376.82</v>
      </c>
      <c r="D737">
        <v>6490132.4500000002</v>
      </c>
      <c r="E737">
        <v>205771.06</v>
      </c>
      <c r="F737">
        <v>29858</v>
      </c>
      <c r="G737">
        <v>2368654.56</v>
      </c>
      <c r="H737">
        <v>2995857.37</v>
      </c>
      <c r="I737">
        <v>218789.73</v>
      </c>
      <c r="J737">
        <v>892973.95</v>
      </c>
      <c r="K737">
        <v>1165.8400670000001</v>
      </c>
      <c r="L737">
        <f>IFERROR(SUM(Table5[[#This Row],[reg_salben]:[pupil_gf_total]])/Table5[[#This Row],[adm1]],0)+IFERROR(Table5[[#This Row],[disability_salben]]/Table5[[#This Row],[disadm_nospch]], 0)</f>
        <v>16005.201284619789</v>
      </c>
    </row>
    <row r="738" spans="1:12" x14ac:dyDescent="0.25">
      <c r="A738">
        <v>49148</v>
      </c>
      <c r="B738">
        <v>259.41443700000002</v>
      </c>
      <c r="C738">
        <v>1552408.22</v>
      </c>
      <c r="D738">
        <v>7413431.5899999999</v>
      </c>
      <c r="E738">
        <v>859095.63</v>
      </c>
      <c r="F738">
        <v>8116.78</v>
      </c>
      <c r="G738">
        <v>2749136.02</v>
      </c>
      <c r="H738">
        <v>3413545.47</v>
      </c>
      <c r="I738">
        <v>611747.47</v>
      </c>
      <c r="J738">
        <v>1448378.78</v>
      </c>
      <c r="K738">
        <v>1657.2118439999999</v>
      </c>
      <c r="L738">
        <f>IFERROR(SUM(Table5[[#This Row],[reg_salben]:[pupil_gf_total]])/Table5[[#This Row],[adm1]],0)+IFERROR(Table5[[#This Row],[disability_salben]]/Table5[[#This Row],[disadm_nospch]], 0)</f>
        <v>15942.843354105902</v>
      </c>
    </row>
    <row r="739" spans="1:12" x14ac:dyDescent="0.25">
      <c r="A739">
        <v>49155</v>
      </c>
      <c r="B739">
        <v>91.831196000000006</v>
      </c>
      <c r="C739">
        <v>933460.54</v>
      </c>
      <c r="D739">
        <v>4126690.7</v>
      </c>
      <c r="E739">
        <v>124470.38</v>
      </c>
      <c r="F739">
        <v>4716</v>
      </c>
      <c r="G739">
        <v>1759161.65</v>
      </c>
      <c r="H739">
        <v>2845453.25</v>
      </c>
      <c r="I739">
        <v>205809.23</v>
      </c>
      <c r="J739">
        <v>757533.49</v>
      </c>
      <c r="K739">
        <v>674.31290899999999</v>
      </c>
      <c r="L739">
        <f>IFERROR(SUM(Table5[[#This Row],[reg_salben]:[pupil_gf_total]])/Table5[[#This Row],[adm1]],0)+IFERROR(Table5[[#This Row],[disability_salben]]/Table5[[#This Row],[disadm_nospch]], 0)</f>
        <v>24733.619959729705</v>
      </c>
    </row>
    <row r="740" spans="1:12" x14ac:dyDescent="0.25">
      <c r="A740">
        <v>49171</v>
      </c>
      <c r="B740">
        <v>383.65139499999998</v>
      </c>
      <c r="C740">
        <v>3125298.72</v>
      </c>
      <c r="D740">
        <v>20291607.27</v>
      </c>
      <c r="E740">
        <v>193648.91</v>
      </c>
      <c r="F740">
        <v>158095.92000000001</v>
      </c>
      <c r="G740">
        <v>4898608.3899999997</v>
      </c>
      <c r="H740">
        <v>5907591.5899999999</v>
      </c>
      <c r="I740">
        <v>1410227.03</v>
      </c>
      <c r="J740">
        <v>3157057.73</v>
      </c>
      <c r="K740">
        <v>2996.7149279999999</v>
      </c>
      <c r="L740">
        <f>IFERROR(SUM(Table5[[#This Row],[reg_salben]:[pupil_gf_total]])/Table5[[#This Row],[adm1]],0)+IFERROR(Table5[[#This Row],[disability_salben]]/Table5[[#This Row],[disadm_nospch]], 0)</f>
        <v>20164.967197899477</v>
      </c>
    </row>
    <row r="741" spans="1:12" x14ac:dyDescent="0.25">
      <c r="A741">
        <v>49189</v>
      </c>
      <c r="B741">
        <v>190.734557</v>
      </c>
      <c r="C741">
        <v>960912.6</v>
      </c>
      <c r="D741">
        <v>6949328.0499999998</v>
      </c>
      <c r="E741">
        <v>277731.58</v>
      </c>
      <c r="F741">
        <v>31124.080000000002</v>
      </c>
      <c r="G741">
        <v>2908042.41</v>
      </c>
      <c r="H741">
        <v>3705402.78</v>
      </c>
      <c r="I741">
        <v>5755.41</v>
      </c>
      <c r="J741">
        <v>1202367.3899999999</v>
      </c>
      <c r="K741">
        <v>1318.576063</v>
      </c>
      <c r="L741">
        <f>IFERROR(SUM(Table5[[#This Row],[reg_salben]:[pupil_gf_total]])/Table5[[#This Row],[adm1]],0)+IFERROR(Table5[[#This Row],[disability_salben]]/Table5[[#This Row],[disadm_nospch]], 0)</f>
        <v>16474.348754790517</v>
      </c>
    </row>
    <row r="742" spans="1:12" x14ac:dyDescent="0.25">
      <c r="A742">
        <v>49197</v>
      </c>
      <c r="B742">
        <v>232.512879</v>
      </c>
      <c r="C742">
        <v>1565776.52</v>
      </c>
      <c r="D742">
        <v>9308833.3399999999</v>
      </c>
      <c r="E742">
        <v>322785.14</v>
      </c>
      <c r="F742">
        <v>63036.06</v>
      </c>
      <c r="G742">
        <v>3967419.81</v>
      </c>
      <c r="H742">
        <v>3641008</v>
      </c>
      <c r="I742">
        <v>565433.16</v>
      </c>
      <c r="J742">
        <v>1378884.7</v>
      </c>
      <c r="K742">
        <v>1903.7199860000001</v>
      </c>
      <c r="L742">
        <f>IFERROR(SUM(Table5[[#This Row],[reg_salben]:[pupil_gf_total]])/Table5[[#This Row],[adm1]],0)+IFERROR(Table5[[#This Row],[disability_salben]]/Table5[[#This Row],[disadm_nospch]], 0)</f>
        <v>16844.565220107681</v>
      </c>
    </row>
    <row r="743" spans="1:12" x14ac:dyDescent="0.25">
      <c r="A743">
        <v>49205</v>
      </c>
      <c r="B743">
        <v>140.68505200000001</v>
      </c>
      <c r="C743">
        <v>972229.35</v>
      </c>
      <c r="D743">
        <v>6931251.5300000003</v>
      </c>
      <c r="E743">
        <v>106415.01</v>
      </c>
      <c r="F743">
        <v>8605.39</v>
      </c>
      <c r="G743">
        <v>2095154.79</v>
      </c>
      <c r="H743">
        <v>2405659.14</v>
      </c>
      <c r="I743">
        <v>118610.56</v>
      </c>
      <c r="J743">
        <v>1159808.72</v>
      </c>
      <c r="K743">
        <v>1180.10951</v>
      </c>
      <c r="L743">
        <f>IFERROR(SUM(Table5[[#This Row],[reg_salben]:[pupil_gf_total]])/Table5[[#This Row],[adm1]],0)+IFERROR(Table5[[#This Row],[disability_salben]]/Table5[[#This Row],[disadm_nospch]], 0)</f>
        <v>17778.743362178226</v>
      </c>
    </row>
    <row r="744" spans="1:12" x14ac:dyDescent="0.25">
      <c r="A744">
        <v>49213</v>
      </c>
      <c r="B744">
        <v>116.69893500000001</v>
      </c>
      <c r="C744">
        <v>767169.54</v>
      </c>
      <c r="D744">
        <v>5109479.71</v>
      </c>
      <c r="E744">
        <v>139233.74</v>
      </c>
      <c r="F744">
        <v>0</v>
      </c>
      <c r="G744">
        <v>1974332.46</v>
      </c>
      <c r="H744">
        <v>1983021.89</v>
      </c>
      <c r="I744">
        <v>325380.42</v>
      </c>
      <c r="J744">
        <v>600801.16</v>
      </c>
      <c r="K744">
        <v>936.36226299999998</v>
      </c>
      <c r="L744">
        <f>IFERROR(SUM(Table5[[#This Row],[reg_salben]:[pupil_gf_total]])/Table5[[#This Row],[adm1]],0)+IFERROR(Table5[[#This Row],[disability_salben]]/Table5[[#This Row],[disadm_nospch]], 0)</f>
        <v>17394.785385122799</v>
      </c>
    </row>
    <row r="745" spans="1:12" x14ac:dyDescent="0.25">
      <c r="A745">
        <v>49221</v>
      </c>
      <c r="B745">
        <v>147.09482299999999</v>
      </c>
      <c r="C745">
        <v>1041249.29</v>
      </c>
      <c r="D745">
        <v>7997207.3300000001</v>
      </c>
      <c r="E745">
        <v>146861.85</v>
      </c>
      <c r="F745">
        <v>0</v>
      </c>
      <c r="G745">
        <v>2446723.4500000002</v>
      </c>
      <c r="H745">
        <v>3620736.4</v>
      </c>
      <c r="I745">
        <v>917116.49</v>
      </c>
      <c r="J745">
        <v>1140890.71</v>
      </c>
      <c r="K745">
        <v>1396.0751270000001</v>
      </c>
      <c r="L745">
        <f>IFERROR(SUM(Table5[[#This Row],[reg_salben]:[pupil_gf_total]])/Table5[[#This Row],[adm1]],0)+IFERROR(Table5[[#This Row],[disability_salben]]/Table5[[#This Row],[disadm_nospch]], 0)</f>
        <v>18732.530738631616</v>
      </c>
    </row>
    <row r="746" spans="1:12" x14ac:dyDescent="0.25">
      <c r="A746">
        <v>49239</v>
      </c>
      <c r="B746">
        <v>247.78724600000001</v>
      </c>
      <c r="C746">
        <v>2375926.11</v>
      </c>
      <c r="D746">
        <v>11468681.83</v>
      </c>
      <c r="E746">
        <v>83202</v>
      </c>
      <c r="F746">
        <v>293.26</v>
      </c>
      <c r="G746">
        <v>4198587.1100000003</v>
      </c>
      <c r="H746">
        <v>3799361.72</v>
      </c>
      <c r="I746">
        <v>698725.7</v>
      </c>
      <c r="J746">
        <v>1946603.78</v>
      </c>
      <c r="K746">
        <v>1907.1511829999999</v>
      </c>
      <c r="L746">
        <f>IFERROR(SUM(Table5[[#This Row],[reg_salben]:[pupil_gf_total]])/Table5[[#This Row],[adm1]],0)+IFERROR(Table5[[#This Row],[disability_salben]]/Table5[[#This Row],[disadm_nospch]], 0)</f>
        <v>21226.588748255937</v>
      </c>
    </row>
    <row r="747" spans="1:12" x14ac:dyDescent="0.25">
      <c r="A747">
        <v>49247</v>
      </c>
      <c r="B747">
        <v>127.416419</v>
      </c>
      <c r="C747">
        <v>549926.42000000004</v>
      </c>
      <c r="D747">
        <v>3745410.13</v>
      </c>
      <c r="E747">
        <v>45239.4</v>
      </c>
      <c r="F747">
        <v>0</v>
      </c>
      <c r="G747">
        <v>1735741.56</v>
      </c>
      <c r="H747">
        <v>1685807.84</v>
      </c>
      <c r="I747">
        <v>134264.56</v>
      </c>
      <c r="J747">
        <v>886066.29</v>
      </c>
      <c r="K747">
        <v>806.49362900000006</v>
      </c>
      <c r="L747">
        <f>IFERROR(SUM(Table5[[#This Row],[reg_salben]:[pupil_gf_total]])/Table5[[#This Row],[adm1]],0)+IFERROR(Table5[[#This Row],[disability_salben]]/Table5[[#This Row],[disadm_nospch]], 0)</f>
        <v>14523.782777277564</v>
      </c>
    </row>
    <row r="748" spans="1:12" x14ac:dyDescent="0.25">
      <c r="A748">
        <v>49254</v>
      </c>
      <c r="B748">
        <v>20.815328000000001</v>
      </c>
      <c r="C748">
        <v>757318.87</v>
      </c>
      <c r="D748">
        <v>122372.53</v>
      </c>
      <c r="E748">
        <v>17425.79</v>
      </c>
      <c r="F748">
        <v>4871.18</v>
      </c>
      <c r="G748">
        <v>0</v>
      </c>
      <c r="H748">
        <v>0</v>
      </c>
      <c r="I748">
        <v>0</v>
      </c>
      <c r="J748">
        <v>0</v>
      </c>
      <c r="K748">
        <v>0</v>
      </c>
      <c r="L748">
        <f>IFERROR(SUM(Table5[[#This Row],[reg_salben]:[pupil_gf_total]])/Table5[[#This Row],[adm1]],0)+IFERROR(Table5[[#This Row],[disability_salben]]/Table5[[#This Row],[disadm_nospch]], 0)</f>
        <v>36382.749769785034</v>
      </c>
    </row>
    <row r="749" spans="1:12" x14ac:dyDescent="0.25">
      <c r="A749">
        <v>49270</v>
      </c>
      <c r="B749">
        <v>140.07625999999999</v>
      </c>
      <c r="C749">
        <v>838414.91</v>
      </c>
      <c r="D749">
        <v>6772246.3399999999</v>
      </c>
      <c r="E749">
        <v>221999.41</v>
      </c>
      <c r="F749">
        <v>0</v>
      </c>
      <c r="G749">
        <v>1884105.74</v>
      </c>
      <c r="H749">
        <v>3203891.12</v>
      </c>
      <c r="I749">
        <v>418832.86</v>
      </c>
      <c r="J749">
        <v>402509.41</v>
      </c>
      <c r="K749">
        <v>867.77166499999998</v>
      </c>
      <c r="L749">
        <f>IFERROR(SUM(Table5[[#This Row],[reg_salben]:[pupil_gf_total]])/Table5[[#This Row],[adm1]],0)+IFERROR(Table5[[#This Row],[disability_salben]]/Table5[[#This Row],[disadm_nospch]], 0)</f>
        <v>20855.21041346257</v>
      </c>
    </row>
    <row r="750" spans="1:12" x14ac:dyDescent="0.25">
      <c r="A750">
        <v>49288</v>
      </c>
      <c r="B750">
        <v>202.3366</v>
      </c>
      <c r="C750">
        <v>982158.47</v>
      </c>
      <c r="D750">
        <v>6102556.2999999998</v>
      </c>
      <c r="E750">
        <v>301601.71000000002</v>
      </c>
      <c r="F750">
        <v>113588.13</v>
      </c>
      <c r="G750">
        <v>2417909.0499999998</v>
      </c>
      <c r="H750">
        <v>3009490.39</v>
      </c>
      <c r="I750">
        <v>210019.95</v>
      </c>
      <c r="J750">
        <v>1522015.66</v>
      </c>
      <c r="K750">
        <v>1286.9183049999999</v>
      </c>
      <c r="L750">
        <f>IFERROR(SUM(Table5[[#This Row],[reg_salben]:[pupil_gf_total]])/Table5[[#This Row],[adm1]],0)+IFERROR(Table5[[#This Row],[disability_salben]]/Table5[[#This Row],[disadm_nospch]], 0)</f>
        <v>15481.937145722419</v>
      </c>
    </row>
    <row r="751" spans="1:12" x14ac:dyDescent="0.25">
      <c r="A751">
        <v>49296</v>
      </c>
      <c r="B751">
        <v>101.093823</v>
      </c>
      <c r="C751">
        <v>645647.56999999995</v>
      </c>
      <c r="D751">
        <v>4307734.0999999996</v>
      </c>
      <c r="E751">
        <v>114311.07</v>
      </c>
      <c r="F751">
        <v>12378.8</v>
      </c>
      <c r="G751">
        <v>1876775.64</v>
      </c>
      <c r="H751">
        <v>1806319.24</v>
      </c>
      <c r="I751">
        <v>213751.7</v>
      </c>
      <c r="J751">
        <v>437402.84</v>
      </c>
      <c r="K751">
        <v>741.24401799999998</v>
      </c>
      <c r="L751">
        <f>IFERROR(SUM(Table5[[#This Row],[reg_salben]:[pupil_gf_total]])/Table5[[#This Row],[adm1]],0)+IFERROR(Table5[[#This Row],[disability_salben]]/Table5[[#This Row],[disadm_nospch]], 0)</f>
        <v>18216.289119928217</v>
      </c>
    </row>
    <row r="752" spans="1:12" x14ac:dyDescent="0.25">
      <c r="A752">
        <v>49304</v>
      </c>
      <c r="B752">
        <v>56.610025</v>
      </c>
      <c r="C752">
        <v>502502.45</v>
      </c>
      <c r="D752">
        <v>0</v>
      </c>
      <c r="E752">
        <v>40949.160000000003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f>IFERROR(SUM(Table5[[#This Row],[reg_salben]:[pupil_gf_total]])/Table5[[#This Row],[adm1]],0)+IFERROR(Table5[[#This Row],[disability_salben]]/Table5[[#This Row],[disadm_nospch]], 0)</f>
        <v>8876.5629409278663</v>
      </c>
    </row>
    <row r="753" spans="1:12" x14ac:dyDescent="0.25">
      <c r="A753">
        <v>49312</v>
      </c>
      <c r="B753">
        <v>101.369072</v>
      </c>
      <c r="C753">
        <v>775105.34</v>
      </c>
      <c r="D753">
        <v>4137319.91</v>
      </c>
      <c r="E753">
        <v>77674.42</v>
      </c>
      <c r="F753">
        <v>100376.63</v>
      </c>
      <c r="G753">
        <v>1397281</v>
      </c>
      <c r="H753">
        <v>1521022.59</v>
      </c>
      <c r="I753">
        <v>146517.46</v>
      </c>
      <c r="J753">
        <v>443811.29</v>
      </c>
      <c r="K753">
        <v>699.985814</v>
      </c>
      <c r="L753">
        <f>IFERROR(SUM(Table5[[#This Row],[reg_salben]:[pupil_gf_total]])/Table5[[#This Row],[adm1]],0)+IFERROR(Table5[[#This Row],[disability_salben]]/Table5[[#This Row],[disadm_nospch]], 0)</f>
        <v>18823.743190511483</v>
      </c>
    </row>
    <row r="754" spans="1:12" x14ac:dyDescent="0.25">
      <c r="A754">
        <v>49320</v>
      </c>
      <c r="B754">
        <v>84.288075000000006</v>
      </c>
      <c r="C754">
        <v>487169.1</v>
      </c>
      <c r="D754">
        <v>2791711.39</v>
      </c>
      <c r="E754">
        <v>60306.44</v>
      </c>
      <c r="F754">
        <v>0</v>
      </c>
      <c r="G754">
        <v>1068007.6299999999</v>
      </c>
      <c r="H754">
        <v>1140124.6200000001</v>
      </c>
      <c r="I754">
        <v>320626.67</v>
      </c>
      <c r="J754">
        <v>277346.27</v>
      </c>
      <c r="K754">
        <v>463.76858299999998</v>
      </c>
      <c r="L754">
        <f>IFERROR(SUM(Table5[[#This Row],[reg_salben]:[pupil_gf_total]])/Table5[[#This Row],[adm1]],0)+IFERROR(Table5[[#This Row],[disability_salben]]/Table5[[#This Row],[disadm_nospch]], 0)</f>
        <v>17980.125964219747</v>
      </c>
    </row>
    <row r="755" spans="1:12" x14ac:dyDescent="0.25">
      <c r="A755">
        <v>49338</v>
      </c>
      <c r="B755">
        <v>42.232061999999999</v>
      </c>
      <c r="C755">
        <v>215973.32</v>
      </c>
      <c r="D755">
        <v>2161139.75</v>
      </c>
      <c r="E755">
        <v>73161.070000000007</v>
      </c>
      <c r="F755">
        <v>2583</v>
      </c>
      <c r="G755">
        <v>869614.55</v>
      </c>
      <c r="H755">
        <v>710847.41</v>
      </c>
      <c r="I755">
        <v>187122.69</v>
      </c>
      <c r="J755">
        <v>131040.78</v>
      </c>
      <c r="K755">
        <v>339.04851500000001</v>
      </c>
      <c r="L755">
        <f>IFERROR(SUM(Table5[[#This Row],[reg_salben]:[pupil_gf_total]])/Table5[[#This Row],[adm1]],0)+IFERROR(Table5[[#This Row],[disability_salben]]/Table5[[#This Row],[disadm_nospch]], 0)</f>
        <v>17311.362518070029</v>
      </c>
    </row>
    <row r="756" spans="1:12" x14ac:dyDescent="0.25">
      <c r="A756">
        <v>49346</v>
      </c>
      <c r="B756">
        <v>42.657136999999999</v>
      </c>
      <c r="C756">
        <v>309353.69</v>
      </c>
      <c r="D756">
        <v>3093535.65</v>
      </c>
      <c r="E756">
        <v>113258.68</v>
      </c>
      <c r="F756">
        <v>76096.92</v>
      </c>
      <c r="G756">
        <v>1135816.18</v>
      </c>
      <c r="H756">
        <v>877389.27</v>
      </c>
      <c r="I756">
        <v>182776.32000000001</v>
      </c>
      <c r="J756">
        <v>183742.5</v>
      </c>
      <c r="K756">
        <v>598.96849399999996</v>
      </c>
      <c r="L756">
        <f>IFERROR(SUM(Table5[[#This Row],[reg_salben]:[pupil_gf_total]])/Table5[[#This Row],[adm1]],0)+IFERROR(Table5[[#This Row],[disability_salben]]/Table5[[#This Row],[disadm_nospch]], 0)</f>
        <v>16706.042412450377</v>
      </c>
    </row>
    <row r="757" spans="1:12" x14ac:dyDescent="0.25">
      <c r="A757">
        <v>49353</v>
      </c>
      <c r="B757">
        <v>98.454937000000001</v>
      </c>
      <c r="C757">
        <v>778054.09</v>
      </c>
      <c r="D757">
        <v>3569224.12</v>
      </c>
      <c r="E757">
        <v>91657.52</v>
      </c>
      <c r="F757">
        <v>9442</v>
      </c>
      <c r="G757">
        <v>1104785.06</v>
      </c>
      <c r="H757">
        <v>1013094.79</v>
      </c>
      <c r="I757">
        <v>39602.410000000003</v>
      </c>
      <c r="J757">
        <v>171777.25</v>
      </c>
      <c r="K757">
        <v>631.15364699999998</v>
      </c>
      <c r="L757">
        <f>IFERROR(SUM(Table5[[#This Row],[reg_salben]:[pupil_gf_total]])/Table5[[#This Row],[adm1]],0)+IFERROR(Table5[[#This Row],[disability_salben]]/Table5[[#This Row],[disadm_nospch]], 0)</f>
        <v>17408.382772692003</v>
      </c>
    </row>
    <row r="758" spans="1:12" x14ac:dyDescent="0.25">
      <c r="A758">
        <v>49361</v>
      </c>
      <c r="B758">
        <v>46.686124</v>
      </c>
      <c r="C758">
        <v>288255.07</v>
      </c>
      <c r="D758">
        <v>2899314.82</v>
      </c>
      <c r="E758">
        <v>123076.15</v>
      </c>
      <c r="F758">
        <v>-18452.5</v>
      </c>
      <c r="G758">
        <v>852639.04</v>
      </c>
      <c r="H758">
        <v>1114199.47</v>
      </c>
      <c r="I758">
        <v>194028.01</v>
      </c>
      <c r="J758">
        <v>434675.76</v>
      </c>
      <c r="K758">
        <v>522.66545299999996</v>
      </c>
      <c r="L758">
        <f>IFERROR(SUM(Table5[[#This Row],[reg_salben]:[pupil_gf_total]])/Table5[[#This Row],[adm1]],0)+IFERROR(Table5[[#This Row],[disability_salben]]/Table5[[#This Row],[disadm_nospch]], 0)</f>
        <v>16887.637146821882</v>
      </c>
    </row>
    <row r="759" spans="1:12" x14ac:dyDescent="0.25">
      <c r="A759">
        <v>49379</v>
      </c>
      <c r="B759">
        <v>214.774922</v>
      </c>
      <c r="C759">
        <v>839154.99</v>
      </c>
      <c r="D759">
        <v>7642772.4500000002</v>
      </c>
      <c r="E759">
        <v>263177.57</v>
      </c>
      <c r="F759">
        <v>98801.5</v>
      </c>
      <c r="G759">
        <v>2253900.5</v>
      </c>
      <c r="H759">
        <v>2460962.1800000002</v>
      </c>
      <c r="I759">
        <v>501479.06</v>
      </c>
      <c r="J759">
        <v>864627.9</v>
      </c>
      <c r="K759">
        <v>1394.218359</v>
      </c>
      <c r="L759">
        <f>IFERROR(SUM(Table5[[#This Row],[reg_salben]:[pupil_gf_total]])/Table5[[#This Row],[adm1]],0)+IFERROR(Table5[[#This Row],[disability_salben]]/Table5[[#This Row],[disadm_nospch]], 0)</f>
        <v>14010.08874770522</v>
      </c>
    </row>
    <row r="760" spans="1:12" x14ac:dyDescent="0.25">
      <c r="A760">
        <v>49387</v>
      </c>
      <c r="B760">
        <v>58.917006999999998</v>
      </c>
      <c r="C760">
        <v>421974.87</v>
      </c>
      <c r="D760">
        <v>2899921.09</v>
      </c>
      <c r="E760">
        <v>95440.93</v>
      </c>
      <c r="F760">
        <v>72938.53</v>
      </c>
      <c r="G760">
        <v>951255.03</v>
      </c>
      <c r="H760">
        <v>775034.38</v>
      </c>
      <c r="I760">
        <v>230198.39</v>
      </c>
      <c r="J760">
        <v>295808.71000000002</v>
      </c>
      <c r="K760">
        <v>481.59629999999999</v>
      </c>
      <c r="L760">
        <f>IFERROR(SUM(Table5[[#This Row],[reg_salben]:[pupil_gf_total]])/Table5[[#This Row],[adm1]],0)+IFERROR(Table5[[#This Row],[disability_salben]]/Table5[[#This Row],[disadm_nospch]], 0)</f>
        <v>18210.027463768623</v>
      </c>
    </row>
    <row r="761" spans="1:12" x14ac:dyDescent="0.25">
      <c r="A761">
        <v>49395</v>
      </c>
      <c r="B761">
        <v>78.255454999999998</v>
      </c>
      <c r="C761">
        <v>434996.49</v>
      </c>
      <c r="D761">
        <v>2986552.09</v>
      </c>
      <c r="E761">
        <v>149356.69</v>
      </c>
      <c r="F761">
        <v>19053.150000000001</v>
      </c>
      <c r="G761">
        <v>1099265.43</v>
      </c>
      <c r="H761">
        <v>1601707.32</v>
      </c>
      <c r="I761">
        <v>312571.53999999998</v>
      </c>
      <c r="J761">
        <v>334429.64</v>
      </c>
      <c r="K761">
        <v>506.58342800000003</v>
      </c>
      <c r="L761">
        <f>IFERROR(SUM(Table5[[#This Row],[reg_salben]:[pupil_gf_total]])/Table5[[#This Row],[adm1]],0)+IFERROR(Table5[[#This Row],[disability_salben]]/Table5[[#This Row],[disadm_nospch]], 0)</f>
        <v>18395.523820926148</v>
      </c>
    </row>
    <row r="762" spans="1:12" x14ac:dyDescent="0.25">
      <c r="A762">
        <v>49411</v>
      </c>
      <c r="B762">
        <v>0</v>
      </c>
      <c r="C762">
        <v>1361540.33</v>
      </c>
      <c r="D762">
        <v>7218798.3200000003</v>
      </c>
      <c r="E762">
        <v>482717.64</v>
      </c>
      <c r="F762">
        <v>78317.919999999998</v>
      </c>
      <c r="G762">
        <v>2266486.37</v>
      </c>
      <c r="H762">
        <v>2991940.04</v>
      </c>
      <c r="I762">
        <v>657515.86</v>
      </c>
      <c r="J762">
        <v>1045463.03</v>
      </c>
      <c r="K762">
        <v>1522.363544</v>
      </c>
      <c r="L762">
        <f>IFERROR(SUM(Table5[[#This Row],[reg_salben]:[pupil_gf_total]])/Table5[[#This Row],[adm1]],0)+IFERROR(Table5[[#This Row],[disability_salben]]/Table5[[#This Row],[disadm_nospch]], 0)</f>
        <v>9683.126765678775</v>
      </c>
    </row>
    <row r="763" spans="1:12" x14ac:dyDescent="0.25">
      <c r="A763">
        <v>49429</v>
      </c>
      <c r="B763">
        <v>0</v>
      </c>
      <c r="C763">
        <v>599864.26</v>
      </c>
      <c r="D763">
        <v>4750188.8099999996</v>
      </c>
      <c r="E763">
        <v>116731.46</v>
      </c>
      <c r="F763">
        <v>137027.88</v>
      </c>
      <c r="G763">
        <v>1693078.06</v>
      </c>
      <c r="H763">
        <v>2375365.6800000002</v>
      </c>
      <c r="I763">
        <v>827384.58</v>
      </c>
      <c r="J763">
        <v>795373.42</v>
      </c>
      <c r="K763">
        <v>893.03034500000001</v>
      </c>
      <c r="L763">
        <f>IFERROR(SUM(Table5[[#This Row],[reg_salben]:[pupil_gf_total]])/Table5[[#This Row],[adm1]],0)+IFERROR(Table5[[#This Row],[disability_salben]]/Table5[[#This Row],[disadm_nospch]], 0)</f>
        <v>11976.244648215172</v>
      </c>
    </row>
    <row r="764" spans="1:12" x14ac:dyDescent="0.25">
      <c r="A764">
        <v>49437</v>
      </c>
      <c r="B764">
        <v>0</v>
      </c>
      <c r="C764">
        <v>2105784.09</v>
      </c>
      <c r="D764">
        <v>10942668.050000001</v>
      </c>
      <c r="E764">
        <v>424387.79</v>
      </c>
      <c r="F764">
        <v>12755.8</v>
      </c>
      <c r="G764">
        <v>3295222.98</v>
      </c>
      <c r="H764">
        <v>3850922.26</v>
      </c>
      <c r="I764">
        <v>1077950.99</v>
      </c>
      <c r="J764">
        <v>1596581.59</v>
      </c>
      <c r="K764">
        <v>2266.2581500000001</v>
      </c>
      <c r="L764">
        <f>IFERROR(SUM(Table5[[#This Row],[reg_salben]:[pupil_gf_total]])/Table5[[#This Row],[adm1]],0)+IFERROR(Table5[[#This Row],[disability_salben]]/Table5[[#This Row],[disadm_nospch]], 0)</f>
        <v>9354.8431188212162</v>
      </c>
    </row>
    <row r="765" spans="1:12" x14ac:dyDescent="0.25">
      <c r="A765">
        <v>49445</v>
      </c>
      <c r="B765">
        <v>0</v>
      </c>
      <c r="C765">
        <v>330535.34000000003</v>
      </c>
      <c r="D765">
        <v>2655297.27</v>
      </c>
      <c r="E765">
        <v>70547.7</v>
      </c>
      <c r="F765">
        <v>5668.9</v>
      </c>
      <c r="G765">
        <v>1114635.68</v>
      </c>
      <c r="H765">
        <v>1177485.46</v>
      </c>
      <c r="I765">
        <v>310493.87</v>
      </c>
      <c r="J765">
        <v>267849.06</v>
      </c>
      <c r="K765">
        <v>386.17582800000002</v>
      </c>
      <c r="L765">
        <f>IFERROR(SUM(Table5[[#This Row],[reg_salben]:[pupil_gf_total]])/Table5[[#This Row],[adm1]],0)+IFERROR(Table5[[#This Row],[disability_salben]]/Table5[[#This Row],[disadm_nospch]], 0)</f>
        <v>14506.288415338102</v>
      </c>
    </row>
    <row r="766" spans="1:12" x14ac:dyDescent="0.25">
      <c r="A766">
        <v>49452</v>
      </c>
      <c r="B766">
        <v>0</v>
      </c>
      <c r="C766">
        <v>3280995.2</v>
      </c>
      <c r="D766">
        <v>14640287.27</v>
      </c>
      <c r="E766">
        <v>449003.56</v>
      </c>
      <c r="F766">
        <v>58591.12</v>
      </c>
      <c r="G766">
        <v>4611447.1900000004</v>
      </c>
      <c r="H766">
        <v>4868259.7</v>
      </c>
      <c r="I766">
        <v>1037175.41</v>
      </c>
      <c r="J766">
        <v>2066097.75</v>
      </c>
      <c r="K766">
        <v>2650.032389</v>
      </c>
      <c r="L766">
        <f>IFERROR(SUM(Table5[[#This Row],[reg_salben]:[pupil_gf_total]])/Table5[[#This Row],[adm1]],0)+IFERROR(Table5[[#This Row],[disability_salben]]/Table5[[#This Row],[disadm_nospch]], 0)</f>
        <v>10464.348328385657</v>
      </c>
    </row>
    <row r="767" spans="1:12" x14ac:dyDescent="0.25">
      <c r="A767">
        <v>49460</v>
      </c>
      <c r="B767">
        <v>88.103376999999995</v>
      </c>
      <c r="C767">
        <v>1086089.67</v>
      </c>
      <c r="D767">
        <v>3778543.7</v>
      </c>
      <c r="E767">
        <v>54595.32</v>
      </c>
      <c r="F767">
        <v>8475.23</v>
      </c>
      <c r="G767">
        <v>1356260.55</v>
      </c>
      <c r="H767">
        <v>1510009.57</v>
      </c>
      <c r="I767">
        <v>408915.6</v>
      </c>
      <c r="J767">
        <v>518762.97</v>
      </c>
      <c r="K767">
        <v>643.926196</v>
      </c>
      <c r="L767">
        <f>IFERROR(SUM(Table5[[#This Row],[reg_salben]:[pupil_gf_total]])/Table5[[#This Row],[adm1]],0)+IFERROR(Table5[[#This Row],[disability_salben]]/Table5[[#This Row],[disadm_nospch]], 0)</f>
        <v>24185.269668980596</v>
      </c>
    </row>
    <row r="768" spans="1:12" x14ac:dyDescent="0.25">
      <c r="A768">
        <v>49478</v>
      </c>
      <c r="B768">
        <v>0</v>
      </c>
      <c r="C768">
        <v>1139893.18</v>
      </c>
      <c r="D768">
        <v>7875951.9699999997</v>
      </c>
      <c r="E768">
        <v>220652.36</v>
      </c>
      <c r="F768">
        <v>219060.01</v>
      </c>
      <c r="G768">
        <v>3153435.16</v>
      </c>
      <c r="H768">
        <v>2698556.58</v>
      </c>
      <c r="I768">
        <v>729621.37</v>
      </c>
      <c r="J768">
        <v>1519413.64</v>
      </c>
      <c r="K768">
        <v>1900.185796</v>
      </c>
      <c r="L768">
        <f>IFERROR(SUM(Table5[[#This Row],[reg_salben]:[pupil_gf_total]])/Table5[[#This Row],[adm1]],0)+IFERROR(Table5[[#This Row],[disability_salben]]/Table5[[#This Row],[disadm_nospch]], 0)</f>
        <v>8639.5188957617065</v>
      </c>
    </row>
    <row r="769" spans="1:12" x14ac:dyDescent="0.25">
      <c r="A769">
        <v>49494</v>
      </c>
      <c r="B769">
        <v>118.450785</v>
      </c>
      <c r="C769">
        <v>617326.27</v>
      </c>
      <c r="D769">
        <v>5158186.55</v>
      </c>
      <c r="E769">
        <v>44011.65</v>
      </c>
      <c r="F769">
        <v>258.48</v>
      </c>
      <c r="G769">
        <v>2306898.9900000002</v>
      </c>
      <c r="H769">
        <v>2140617.2000000002</v>
      </c>
      <c r="I769">
        <v>201352.24</v>
      </c>
      <c r="J769">
        <v>293295.18</v>
      </c>
      <c r="K769">
        <v>1100.9190229999999</v>
      </c>
      <c r="L769">
        <f>IFERROR(SUM(Table5[[#This Row],[reg_salben]:[pupil_gf_total]])/Table5[[#This Row],[adm1]],0)+IFERROR(Table5[[#This Row],[disability_salben]]/Table5[[#This Row],[disadm_nospch]], 0)</f>
        <v>14426.352320015843</v>
      </c>
    </row>
    <row r="770" spans="1:12" x14ac:dyDescent="0.25">
      <c r="A770">
        <v>49502</v>
      </c>
      <c r="B770">
        <v>129.50685799999999</v>
      </c>
      <c r="C770">
        <v>817403.32</v>
      </c>
      <c r="D770">
        <v>4879144.99</v>
      </c>
      <c r="E770">
        <v>365492.2</v>
      </c>
      <c r="F770">
        <v>8724.49</v>
      </c>
      <c r="G770">
        <v>1135273.6399999999</v>
      </c>
      <c r="H770">
        <v>2638418.86</v>
      </c>
      <c r="I770">
        <v>297639.93</v>
      </c>
      <c r="J770">
        <v>667210.63</v>
      </c>
      <c r="K770">
        <v>999.83014800000001</v>
      </c>
      <c r="L770">
        <f>IFERROR(SUM(Table5[[#This Row],[reg_salben]:[pupil_gf_total]])/Table5[[#This Row],[adm1]],0)+IFERROR(Table5[[#This Row],[disability_salben]]/Table5[[#This Row],[disadm_nospch]], 0)</f>
        <v>16305.26267240744</v>
      </c>
    </row>
    <row r="771" spans="1:12" x14ac:dyDescent="0.25">
      <c r="A771">
        <v>49510</v>
      </c>
      <c r="B771">
        <v>61.672317999999997</v>
      </c>
      <c r="C771">
        <v>215181.79</v>
      </c>
      <c r="D771">
        <v>4335694.2699999996</v>
      </c>
      <c r="E771">
        <v>83127.460000000006</v>
      </c>
      <c r="F771">
        <v>64554.57</v>
      </c>
      <c r="G771">
        <v>1668029.37</v>
      </c>
      <c r="H771">
        <v>2398426.5</v>
      </c>
      <c r="I771">
        <v>132589.43</v>
      </c>
      <c r="J771">
        <v>248944.13</v>
      </c>
      <c r="K771">
        <v>740.19600500000001</v>
      </c>
      <c r="L771">
        <f>IFERROR(SUM(Table5[[#This Row],[reg_salben]:[pupil_gf_total]])/Table5[[#This Row],[adm1]],0)+IFERROR(Table5[[#This Row],[disability_salben]]/Table5[[#This Row],[disadm_nospch]], 0)</f>
        <v>15555.331828792487</v>
      </c>
    </row>
    <row r="772" spans="1:12" x14ac:dyDescent="0.25">
      <c r="A772">
        <v>49528</v>
      </c>
      <c r="B772">
        <v>129.67889400000001</v>
      </c>
      <c r="C772">
        <v>383836.41</v>
      </c>
      <c r="D772">
        <v>5772852.9699999997</v>
      </c>
      <c r="E772">
        <v>549632.4</v>
      </c>
      <c r="F772">
        <v>289256.78000000003</v>
      </c>
      <c r="G772">
        <v>1728698.1</v>
      </c>
      <c r="H772">
        <v>2214700.64</v>
      </c>
      <c r="I772">
        <v>122132.31</v>
      </c>
      <c r="J772">
        <v>415658.56</v>
      </c>
      <c r="K772">
        <v>904.51086199999997</v>
      </c>
      <c r="L772">
        <f>IFERROR(SUM(Table5[[#This Row],[reg_salben]:[pupil_gf_total]])/Table5[[#This Row],[adm1]],0)+IFERROR(Table5[[#This Row],[disability_salben]]/Table5[[#This Row],[disadm_nospch]], 0)</f>
        <v>15223.910518044951</v>
      </c>
    </row>
    <row r="773" spans="1:12" x14ac:dyDescent="0.25">
      <c r="A773">
        <v>49536</v>
      </c>
      <c r="B773">
        <v>254.383939</v>
      </c>
      <c r="C773">
        <v>1225775.8400000001</v>
      </c>
      <c r="D773">
        <v>9824601.9499999993</v>
      </c>
      <c r="E773">
        <v>187165.79</v>
      </c>
      <c r="F773">
        <v>189.53</v>
      </c>
      <c r="G773">
        <v>3300369.65</v>
      </c>
      <c r="H773">
        <v>2886712.75</v>
      </c>
      <c r="I773">
        <v>869058.62</v>
      </c>
      <c r="J773">
        <v>944259.08</v>
      </c>
      <c r="K773">
        <v>2018.8114270000001</v>
      </c>
      <c r="L773">
        <f>IFERROR(SUM(Table5[[#This Row],[reg_salben]:[pupil_gf_total]])/Table5[[#This Row],[adm1]],0)+IFERROR(Table5[[#This Row],[disability_salben]]/Table5[[#This Row],[disadm_nospch]], 0)</f>
        <v>13740.863948197204</v>
      </c>
    </row>
    <row r="774" spans="1:12" x14ac:dyDescent="0.25">
      <c r="A774">
        <v>49544</v>
      </c>
      <c r="B774">
        <v>161.64799400000001</v>
      </c>
      <c r="C774">
        <v>878389.86</v>
      </c>
      <c r="D774">
        <v>7244866.0999999996</v>
      </c>
      <c r="E774">
        <v>34153.839999999997</v>
      </c>
      <c r="F774">
        <v>0</v>
      </c>
      <c r="G774">
        <v>2219997.4</v>
      </c>
      <c r="H774">
        <v>2219905.56</v>
      </c>
      <c r="I774">
        <v>138966.04999999999</v>
      </c>
      <c r="J774">
        <v>1287785</v>
      </c>
      <c r="K774">
        <v>1161.929846</v>
      </c>
      <c r="L774">
        <f>IFERROR(SUM(Table5[[#This Row],[reg_salben]:[pupil_gf_total]])/Table5[[#This Row],[adm1]],0)+IFERROR(Table5[[#This Row],[disability_salben]]/Table5[[#This Row],[disadm_nospch]], 0)</f>
        <v>16747.622432147487</v>
      </c>
    </row>
    <row r="775" spans="1:12" x14ac:dyDescent="0.25">
      <c r="A775">
        <v>49569</v>
      </c>
      <c r="B775">
        <v>100.646632</v>
      </c>
      <c r="C775">
        <v>552362.63</v>
      </c>
      <c r="D775">
        <v>4862987.51</v>
      </c>
      <c r="E775">
        <v>531537.9</v>
      </c>
      <c r="F775">
        <v>43283.66</v>
      </c>
      <c r="G775">
        <v>1649659.27</v>
      </c>
      <c r="H775">
        <v>2560102.87</v>
      </c>
      <c r="I775">
        <v>271780.68</v>
      </c>
      <c r="J775">
        <v>702613.76</v>
      </c>
      <c r="K775">
        <v>915.22206000000006</v>
      </c>
      <c r="L775">
        <f>IFERROR(SUM(Table5[[#This Row],[reg_salben]:[pupil_gf_total]])/Table5[[#This Row],[adm1]],0)+IFERROR(Table5[[#This Row],[disability_salben]]/Table5[[#This Row],[disadm_nospch]], 0)</f>
        <v>17094.027254257824</v>
      </c>
    </row>
    <row r="776" spans="1:12" x14ac:dyDescent="0.25">
      <c r="A776">
        <v>49577</v>
      </c>
      <c r="B776">
        <v>132.42376999999999</v>
      </c>
      <c r="C776">
        <v>209966.8</v>
      </c>
      <c r="D776">
        <v>4592357.5199999996</v>
      </c>
      <c r="E776">
        <v>177462.69</v>
      </c>
      <c r="F776">
        <v>0</v>
      </c>
      <c r="G776">
        <v>1518341.58</v>
      </c>
      <c r="H776">
        <v>1946728.99</v>
      </c>
      <c r="I776">
        <v>306597.83</v>
      </c>
      <c r="J776">
        <v>758150.11</v>
      </c>
      <c r="K776">
        <v>947.50653899999998</v>
      </c>
      <c r="L776">
        <f>IFERROR(SUM(Table5[[#This Row],[reg_salben]:[pupil_gf_total]])/Table5[[#This Row],[adm1]],0)+IFERROR(Table5[[#This Row],[disability_salben]]/Table5[[#This Row],[disadm_nospch]], 0)</f>
        <v>11400.421700600109</v>
      </c>
    </row>
    <row r="777" spans="1:12" x14ac:dyDescent="0.25">
      <c r="A777">
        <v>49593</v>
      </c>
      <c r="B777">
        <v>101.005675</v>
      </c>
      <c r="C777">
        <v>340909.06</v>
      </c>
      <c r="D777">
        <v>4483658.74</v>
      </c>
      <c r="E777">
        <v>202789.68</v>
      </c>
      <c r="F777">
        <v>14123.6</v>
      </c>
      <c r="G777">
        <v>1396192.85</v>
      </c>
      <c r="H777">
        <v>2190936.1</v>
      </c>
      <c r="I777">
        <v>389372.1</v>
      </c>
      <c r="J777">
        <v>564268.37</v>
      </c>
      <c r="K777">
        <v>793.25118399999997</v>
      </c>
      <c r="L777">
        <f>IFERROR(SUM(Table5[[#This Row],[reg_salben]:[pupil_gf_total]])/Table5[[#This Row],[adm1]],0)+IFERROR(Table5[[#This Row],[disability_salben]]/Table5[[#This Row],[disadm_nospch]], 0)</f>
        <v>15025.103646870313</v>
      </c>
    </row>
    <row r="778" spans="1:12" x14ac:dyDescent="0.25">
      <c r="A778">
        <v>49601</v>
      </c>
      <c r="B778">
        <v>65.774150000000006</v>
      </c>
      <c r="C778">
        <v>311632.49</v>
      </c>
      <c r="D778">
        <v>2814581.8</v>
      </c>
      <c r="E778">
        <v>149539.18</v>
      </c>
      <c r="F778">
        <v>4016.62</v>
      </c>
      <c r="G778">
        <v>1255019.98</v>
      </c>
      <c r="H778">
        <v>1433115.66</v>
      </c>
      <c r="I778">
        <v>249502.62</v>
      </c>
      <c r="J778">
        <v>341212.31</v>
      </c>
      <c r="K778">
        <v>596.52495999999996</v>
      </c>
      <c r="L778">
        <f>IFERROR(SUM(Table5[[#This Row],[reg_salben]:[pupil_gf_total]])/Table5[[#This Row],[adm1]],0)+IFERROR(Table5[[#This Row],[disability_salben]]/Table5[[#This Row],[disadm_nospch]], 0)</f>
        <v>15210.217121071306</v>
      </c>
    </row>
    <row r="779" spans="1:12" x14ac:dyDescent="0.25">
      <c r="A779">
        <v>49619</v>
      </c>
      <c r="B779">
        <v>46.386347000000001</v>
      </c>
      <c r="C779">
        <v>159324.24</v>
      </c>
      <c r="D779">
        <v>2972430.58</v>
      </c>
      <c r="E779">
        <v>118816.2</v>
      </c>
      <c r="F779">
        <v>22393.64</v>
      </c>
      <c r="G779">
        <v>1038114.78</v>
      </c>
      <c r="H779">
        <v>1479069.82</v>
      </c>
      <c r="I779">
        <v>180803.52</v>
      </c>
      <c r="J779">
        <v>194740.76</v>
      </c>
      <c r="K779">
        <v>479.03477299999997</v>
      </c>
      <c r="L779">
        <f>IFERROR(SUM(Table5[[#This Row],[reg_salben]:[pupil_gf_total]])/Table5[[#This Row],[adm1]],0)+IFERROR(Table5[[#This Row],[disability_salben]]/Table5[[#This Row],[disadm_nospch]], 0)</f>
        <v>15973.205600934845</v>
      </c>
    </row>
    <row r="780" spans="1:12" x14ac:dyDescent="0.25">
      <c r="A780">
        <v>49627</v>
      </c>
      <c r="B780">
        <v>202.909672</v>
      </c>
      <c r="C780">
        <v>705135.55</v>
      </c>
      <c r="D780">
        <v>6984232.5199999996</v>
      </c>
      <c r="E780">
        <v>72198.12</v>
      </c>
      <c r="F780">
        <v>76057.56</v>
      </c>
      <c r="G780">
        <v>1720853.77</v>
      </c>
      <c r="H780">
        <v>3099234.7</v>
      </c>
      <c r="I780">
        <v>201209.14</v>
      </c>
      <c r="J780">
        <v>641732.07999999996</v>
      </c>
      <c r="K780">
        <v>1179.2842330000001</v>
      </c>
      <c r="L780">
        <f>IFERROR(SUM(Table5[[#This Row],[reg_salben]:[pupil_gf_total]])/Table5[[#This Row],[adm1]],0)+IFERROR(Table5[[#This Row],[disability_salben]]/Table5[[#This Row],[disadm_nospch]], 0)</f>
        <v>14325.361238478423</v>
      </c>
    </row>
    <row r="781" spans="1:12" x14ac:dyDescent="0.25">
      <c r="A781">
        <v>49635</v>
      </c>
      <c r="B781">
        <v>156.20080400000001</v>
      </c>
      <c r="C781">
        <v>1079634.58</v>
      </c>
      <c r="D781">
        <v>8221392.4100000001</v>
      </c>
      <c r="E781">
        <v>230822.72</v>
      </c>
      <c r="F781">
        <v>29.97</v>
      </c>
      <c r="G781">
        <v>2153980.3199999998</v>
      </c>
      <c r="H781">
        <v>3605643.06</v>
      </c>
      <c r="I781">
        <v>298059.5</v>
      </c>
      <c r="J781">
        <v>1149983.98</v>
      </c>
      <c r="K781">
        <v>1159.7852760000001</v>
      </c>
      <c r="L781">
        <f>IFERROR(SUM(Table5[[#This Row],[reg_salben]:[pupil_gf_total]])/Table5[[#This Row],[adm1]],0)+IFERROR(Table5[[#This Row],[disability_salben]]/Table5[[#This Row],[disadm_nospch]], 0)</f>
        <v>20414.261029617202</v>
      </c>
    </row>
    <row r="782" spans="1:12" x14ac:dyDescent="0.25">
      <c r="A782">
        <v>49643</v>
      </c>
      <c r="B782">
        <v>103.476496</v>
      </c>
      <c r="C782">
        <v>553743.76</v>
      </c>
      <c r="D782">
        <v>4931684.4000000004</v>
      </c>
      <c r="E782">
        <v>210628.24</v>
      </c>
      <c r="F782">
        <v>6271.1</v>
      </c>
      <c r="G782">
        <v>1782320.01</v>
      </c>
      <c r="H782">
        <v>2350572.65</v>
      </c>
      <c r="I782">
        <v>264233.83</v>
      </c>
      <c r="J782">
        <v>448256.06</v>
      </c>
      <c r="K782">
        <v>970.31173799999999</v>
      </c>
      <c r="L782">
        <f>IFERROR(SUM(Table5[[#This Row],[reg_salben]:[pupil_gf_total]])/Table5[[#This Row],[adm1]],0)+IFERROR(Table5[[#This Row],[disability_salben]]/Table5[[#This Row],[disadm_nospch]], 0)</f>
        <v>15651.144418555688</v>
      </c>
    </row>
    <row r="783" spans="1:12" x14ac:dyDescent="0.25">
      <c r="A783">
        <v>49650</v>
      </c>
      <c r="B783">
        <v>181.581222</v>
      </c>
      <c r="C783">
        <v>1143618.01</v>
      </c>
      <c r="D783">
        <v>7591260.3700000001</v>
      </c>
      <c r="E783">
        <v>329910.81</v>
      </c>
      <c r="F783">
        <v>15995</v>
      </c>
      <c r="G783">
        <v>2266464.4300000002</v>
      </c>
      <c r="H783">
        <v>2952423.94</v>
      </c>
      <c r="I783">
        <v>785783.46</v>
      </c>
      <c r="J783">
        <v>466186.65</v>
      </c>
      <c r="K783">
        <v>1127.3460050000001</v>
      </c>
      <c r="L783">
        <f>IFERROR(SUM(Table5[[#This Row],[reg_salben]:[pupil_gf_total]])/Table5[[#This Row],[adm1]],0)+IFERROR(Table5[[#This Row],[disability_salben]]/Table5[[#This Row],[disadm_nospch]], 0)</f>
        <v>19078.588656321146</v>
      </c>
    </row>
    <row r="784" spans="1:12" x14ac:dyDescent="0.25">
      <c r="A784">
        <v>49668</v>
      </c>
      <c r="B784">
        <v>145.274959</v>
      </c>
      <c r="C784">
        <v>656512.18999999994</v>
      </c>
      <c r="D784">
        <v>7311346.9699999997</v>
      </c>
      <c r="E784">
        <v>357500.5</v>
      </c>
      <c r="F784">
        <v>0</v>
      </c>
      <c r="G784">
        <v>2128432.02</v>
      </c>
      <c r="H784">
        <v>2134492.34</v>
      </c>
      <c r="I784">
        <v>245392.75</v>
      </c>
      <c r="J784">
        <v>301670.55</v>
      </c>
      <c r="K784">
        <v>1517.7870640000001</v>
      </c>
      <c r="L784">
        <f>IFERROR(SUM(Table5[[#This Row],[reg_salben]:[pupil_gf_total]])/Table5[[#This Row],[adm1]],0)+IFERROR(Table5[[#This Row],[disability_salben]]/Table5[[#This Row],[disadm_nospch]], 0)</f>
        <v>12740.830642447481</v>
      </c>
    </row>
    <row r="785" spans="1:12" x14ac:dyDescent="0.25">
      <c r="A785">
        <v>49684</v>
      </c>
      <c r="B785">
        <v>64.424159000000003</v>
      </c>
      <c r="C785">
        <v>654709.92000000004</v>
      </c>
      <c r="D785">
        <v>4363394.28</v>
      </c>
      <c r="E785">
        <v>203400.6</v>
      </c>
      <c r="F785">
        <v>14187.14</v>
      </c>
      <c r="G785">
        <v>1789838.79</v>
      </c>
      <c r="H785">
        <v>1865794.95</v>
      </c>
      <c r="I785">
        <v>348960.05</v>
      </c>
      <c r="J785">
        <v>284220.69</v>
      </c>
      <c r="K785">
        <v>757.15862700000002</v>
      </c>
      <c r="L785">
        <f>IFERROR(SUM(Table5[[#This Row],[reg_salben]:[pupil_gf_total]])/Table5[[#This Row],[adm1]],0)+IFERROR(Table5[[#This Row],[disability_salben]]/Table5[[#This Row],[disadm_nospch]], 0)</f>
        <v>21877.072324740995</v>
      </c>
    </row>
    <row r="786" spans="1:12" x14ac:dyDescent="0.25">
      <c r="A786">
        <v>49700</v>
      </c>
      <c r="B786">
        <v>71.524249999999995</v>
      </c>
      <c r="C786">
        <v>566220.98</v>
      </c>
      <c r="D786">
        <v>4093862.01</v>
      </c>
      <c r="E786">
        <v>291601.49</v>
      </c>
      <c r="F786">
        <v>33974.480000000003</v>
      </c>
      <c r="G786">
        <v>1183349.8799999999</v>
      </c>
      <c r="H786">
        <v>1024543.65</v>
      </c>
      <c r="I786">
        <v>303431.03000000003</v>
      </c>
      <c r="J786">
        <v>306374.52</v>
      </c>
      <c r="K786">
        <v>717.27517499999999</v>
      </c>
      <c r="L786">
        <f>IFERROR(SUM(Table5[[#This Row],[reg_salben]:[pupil_gf_total]])/Table5[[#This Row],[adm1]],0)+IFERROR(Table5[[#This Row],[disability_salben]]/Table5[[#This Row],[disadm_nospch]], 0)</f>
        <v>18006.253332915792</v>
      </c>
    </row>
    <row r="787" spans="1:12" x14ac:dyDescent="0.25">
      <c r="A787">
        <v>49718</v>
      </c>
      <c r="B787">
        <v>39.672637999999999</v>
      </c>
      <c r="C787">
        <v>253233.2</v>
      </c>
      <c r="D787">
        <v>2651982.5099999998</v>
      </c>
      <c r="E787">
        <v>87566.94</v>
      </c>
      <c r="F787">
        <v>122.18</v>
      </c>
      <c r="G787">
        <v>833555.96</v>
      </c>
      <c r="H787">
        <v>836765.15</v>
      </c>
      <c r="I787">
        <v>203879.8</v>
      </c>
      <c r="J787">
        <v>273548.65999999997</v>
      </c>
      <c r="K787">
        <v>390.23812199999998</v>
      </c>
      <c r="L787">
        <f>IFERROR(SUM(Table5[[#This Row],[reg_salben]:[pupil_gf_total]])/Table5[[#This Row],[adm1]],0)+IFERROR(Table5[[#This Row],[disability_salben]]/Table5[[#This Row],[disadm_nospch]], 0)</f>
        <v>18907.271696967382</v>
      </c>
    </row>
    <row r="788" spans="1:12" x14ac:dyDescent="0.25">
      <c r="A788">
        <v>49726</v>
      </c>
      <c r="B788">
        <v>97.294878999999995</v>
      </c>
      <c r="C788">
        <v>519710.58</v>
      </c>
      <c r="D788">
        <v>3876803.82</v>
      </c>
      <c r="E788">
        <v>80712.429999999993</v>
      </c>
      <c r="F788">
        <v>58183.26</v>
      </c>
      <c r="G788">
        <v>1527769.3</v>
      </c>
      <c r="H788">
        <v>1610377.17</v>
      </c>
      <c r="I788">
        <v>412334.99</v>
      </c>
      <c r="J788">
        <v>498818.91</v>
      </c>
      <c r="K788">
        <v>644.52468699999997</v>
      </c>
      <c r="L788">
        <f>IFERROR(SUM(Table5[[#This Row],[reg_salben]:[pupil_gf_total]])/Table5[[#This Row],[adm1]],0)+IFERROR(Table5[[#This Row],[disability_salben]]/Table5[[#This Row],[disadm_nospch]], 0)</f>
        <v>17854.699540622001</v>
      </c>
    </row>
    <row r="789" spans="1:12" x14ac:dyDescent="0.25">
      <c r="A789">
        <v>49759</v>
      </c>
      <c r="B789">
        <v>89.972260000000006</v>
      </c>
      <c r="C789">
        <v>591924.06000000006</v>
      </c>
      <c r="D789">
        <v>5791545.1100000003</v>
      </c>
      <c r="E789">
        <v>240985.52</v>
      </c>
      <c r="F789">
        <v>37790</v>
      </c>
      <c r="G789">
        <v>1875816.33</v>
      </c>
      <c r="H789">
        <v>1883395.16</v>
      </c>
      <c r="I789">
        <v>469296.43</v>
      </c>
      <c r="J789">
        <v>269450.99</v>
      </c>
      <c r="K789">
        <v>1070.126657</v>
      </c>
      <c r="L789">
        <f>IFERROR(SUM(Table5[[#This Row],[reg_salben]:[pupil_gf_total]])/Table5[[#This Row],[adm1]],0)+IFERROR(Table5[[#This Row],[disability_salben]]/Table5[[#This Row],[disadm_nospch]], 0)</f>
        <v>16454.689548527254</v>
      </c>
    </row>
    <row r="790" spans="1:12" x14ac:dyDescent="0.25">
      <c r="A790">
        <v>49767</v>
      </c>
      <c r="B790">
        <v>55.419756</v>
      </c>
      <c r="C790">
        <v>413781.4</v>
      </c>
      <c r="D790">
        <v>3421387.32</v>
      </c>
      <c r="E790">
        <v>105348.74</v>
      </c>
      <c r="F790">
        <v>0</v>
      </c>
      <c r="G790">
        <v>1020528.67</v>
      </c>
      <c r="H790">
        <v>873626.58</v>
      </c>
      <c r="I790">
        <v>400574.55</v>
      </c>
      <c r="J790">
        <v>319783.42</v>
      </c>
      <c r="K790">
        <v>605.56555700000001</v>
      </c>
      <c r="L790">
        <f>IFERROR(SUM(Table5[[#This Row],[reg_salben]:[pupil_gf_total]])/Table5[[#This Row],[adm1]],0)+IFERROR(Table5[[#This Row],[disability_salben]]/Table5[[#This Row],[disadm_nospch]], 0)</f>
        <v>17607.660879150535</v>
      </c>
    </row>
    <row r="791" spans="1:12" x14ac:dyDescent="0.25">
      <c r="A791">
        <v>49775</v>
      </c>
      <c r="B791">
        <v>67.426000000000002</v>
      </c>
      <c r="C791">
        <v>443382.22</v>
      </c>
      <c r="D791">
        <v>2609267.0299999998</v>
      </c>
      <c r="E791">
        <v>79073.83</v>
      </c>
      <c r="F791">
        <v>178529.97</v>
      </c>
      <c r="G791">
        <v>1065010.75</v>
      </c>
      <c r="H791">
        <v>1452495.86</v>
      </c>
      <c r="I791">
        <v>157267.10999999999</v>
      </c>
      <c r="J791">
        <v>385207.84</v>
      </c>
      <c r="K791">
        <v>510.70429899999999</v>
      </c>
      <c r="L791">
        <f>IFERROR(SUM(Table5[[#This Row],[reg_salben]:[pupil_gf_total]])/Table5[[#This Row],[adm1]],0)+IFERROR(Table5[[#This Row],[disability_salben]]/Table5[[#This Row],[disadm_nospch]], 0)</f>
        <v>18181.087137095194</v>
      </c>
    </row>
    <row r="792" spans="1:12" x14ac:dyDescent="0.25">
      <c r="A792">
        <v>49783</v>
      </c>
      <c r="B792">
        <v>53.554968000000002</v>
      </c>
      <c r="C792">
        <v>639062.05000000005</v>
      </c>
      <c r="D792">
        <v>4725643.8499999996</v>
      </c>
      <c r="E792">
        <v>327357.56</v>
      </c>
      <c r="F792">
        <v>18537.919999999998</v>
      </c>
      <c r="G792">
        <v>1455136.42</v>
      </c>
      <c r="H792">
        <v>1551672.48</v>
      </c>
      <c r="I792">
        <v>276736.86</v>
      </c>
      <c r="J792">
        <v>501720.79</v>
      </c>
      <c r="K792">
        <v>653.51973699999996</v>
      </c>
      <c r="L792">
        <f>IFERROR(SUM(Table5[[#This Row],[reg_salben]:[pupil_gf_total]])/Table5[[#This Row],[adm1]],0)+IFERROR(Table5[[#This Row],[disability_salben]]/Table5[[#This Row],[disadm_nospch]], 0)</f>
        <v>25485.293646358848</v>
      </c>
    </row>
    <row r="793" spans="1:12" x14ac:dyDescent="0.25">
      <c r="A793">
        <v>49791</v>
      </c>
      <c r="B793">
        <v>88.010802999999996</v>
      </c>
      <c r="C793">
        <v>629490.85</v>
      </c>
      <c r="D793">
        <v>4208704.7300000004</v>
      </c>
      <c r="E793">
        <v>173812.06</v>
      </c>
      <c r="F793">
        <v>4059.54</v>
      </c>
      <c r="G793">
        <v>1503727.45</v>
      </c>
      <c r="H793">
        <v>1998092.91</v>
      </c>
      <c r="I793">
        <v>108819.45</v>
      </c>
      <c r="J793">
        <v>987696.22</v>
      </c>
      <c r="K793">
        <v>681.385625</v>
      </c>
      <c r="L793">
        <f>IFERROR(SUM(Table5[[#This Row],[reg_salben]:[pupil_gf_total]])/Table5[[#This Row],[adm1]],0)+IFERROR(Table5[[#This Row],[disability_salben]]/Table5[[#This Row],[disadm_nospch]], 0)</f>
        <v>20338.66410181141</v>
      </c>
    </row>
    <row r="794" spans="1:12" x14ac:dyDescent="0.25">
      <c r="A794">
        <v>49809</v>
      </c>
      <c r="B794">
        <v>82.803625999999994</v>
      </c>
      <c r="C794">
        <v>432316.93</v>
      </c>
      <c r="D794">
        <v>3022879.63</v>
      </c>
      <c r="E794">
        <v>55679.19</v>
      </c>
      <c r="F794">
        <v>7151.6</v>
      </c>
      <c r="G794">
        <v>958902.21</v>
      </c>
      <c r="H794">
        <v>1054836.79</v>
      </c>
      <c r="I794">
        <v>126954.86</v>
      </c>
      <c r="J794">
        <v>276766.98</v>
      </c>
      <c r="K794">
        <v>504.67379599999998</v>
      </c>
      <c r="L794">
        <f>IFERROR(SUM(Table5[[#This Row],[reg_salben]:[pupil_gf_total]])/Table5[[#This Row],[adm1]],0)+IFERROR(Table5[[#This Row],[disability_salben]]/Table5[[#This Row],[disadm_nospch]], 0)</f>
        <v>16125.402843088299</v>
      </c>
    </row>
    <row r="795" spans="1:12" x14ac:dyDescent="0.25">
      <c r="A795">
        <v>49817</v>
      </c>
      <c r="B795">
        <v>25.123633000000002</v>
      </c>
      <c r="C795">
        <v>164669.96</v>
      </c>
      <c r="D795">
        <v>2733979.23</v>
      </c>
      <c r="E795">
        <v>83232.94</v>
      </c>
      <c r="F795">
        <v>177885.69</v>
      </c>
      <c r="G795">
        <v>752709.77</v>
      </c>
      <c r="H795">
        <v>498176.77</v>
      </c>
      <c r="I795">
        <v>49087.58</v>
      </c>
      <c r="J795">
        <v>106874.21</v>
      </c>
      <c r="K795">
        <v>404.02938</v>
      </c>
      <c r="L795">
        <f>IFERROR(SUM(Table5[[#This Row],[reg_salben]:[pupil_gf_total]])/Table5[[#This Row],[adm1]],0)+IFERROR(Table5[[#This Row],[disability_salben]]/Table5[[#This Row],[disadm_nospch]], 0)</f>
        <v>17449.498957407905</v>
      </c>
    </row>
    <row r="796" spans="1:12" x14ac:dyDescent="0.25">
      <c r="A796">
        <v>49825</v>
      </c>
      <c r="B796">
        <v>275.650351</v>
      </c>
      <c r="C796">
        <v>1508181.9</v>
      </c>
      <c r="D796">
        <v>971125.3</v>
      </c>
      <c r="E796">
        <v>265541.90999999997</v>
      </c>
      <c r="F796">
        <v>39742.6</v>
      </c>
      <c r="G796">
        <v>0</v>
      </c>
      <c r="H796">
        <v>0</v>
      </c>
      <c r="I796">
        <v>0</v>
      </c>
      <c r="J796">
        <v>0</v>
      </c>
      <c r="K796">
        <v>0</v>
      </c>
      <c r="L796">
        <f>IFERROR(SUM(Table5[[#This Row],[reg_salben]:[pupil_gf_total]])/Table5[[#This Row],[adm1]],0)+IFERROR(Table5[[#This Row],[disability_salben]]/Table5[[#This Row],[disadm_nospch]], 0)</f>
        <v>5471.3585327522396</v>
      </c>
    </row>
    <row r="797" spans="1:12" x14ac:dyDescent="0.25">
      <c r="A797">
        <v>49833</v>
      </c>
      <c r="B797">
        <v>247.303743</v>
      </c>
      <c r="C797">
        <v>1877112.76</v>
      </c>
      <c r="D797">
        <v>9855636.2200000007</v>
      </c>
      <c r="E797">
        <v>493653.08</v>
      </c>
      <c r="F797">
        <v>125123.79</v>
      </c>
      <c r="G797">
        <v>4159571.71</v>
      </c>
      <c r="H797">
        <v>3242294.77</v>
      </c>
      <c r="I797">
        <v>1111432.3999999999</v>
      </c>
      <c r="J797">
        <v>1423813.75</v>
      </c>
      <c r="K797">
        <v>1778.5909380000001</v>
      </c>
      <c r="L797">
        <f>IFERROR(SUM(Table5[[#This Row],[reg_salben]:[pupil_gf_total]])/Table5[[#This Row],[adm1]],0)+IFERROR(Table5[[#This Row],[disability_salben]]/Table5[[#This Row],[disadm_nospch]], 0)</f>
        <v>19066.546733778447</v>
      </c>
    </row>
    <row r="798" spans="1:12" x14ac:dyDescent="0.25">
      <c r="A798">
        <v>49841</v>
      </c>
      <c r="B798">
        <v>155.56675999999999</v>
      </c>
      <c r="C798">
        <v>1263059.43</v>
      </c>
      <c r="D798">
        <v>6914214.4299999997</v>
      </c>
      <c r="E798">
        <v>480974.3</v>
      </c>
      <c r="F798">
        <v>152303.98000000001</v>
      </c>
      <c r="G798">
        <v>3026005.15</v>
      </c>
      <c r="H798">
        <v>2689415.79</v>
      </c>
      <c r="I798">
        <v>116138.92</v>
      </c>
      <c r="J798">
        <v>1787496.01</v>
      </c>
      <c r="K798">
        <v>1215.41545</v>
      </c>
      <c r="L798">
        <f>IFERROR(SUM(Table5[[#This Row],[reg_salben]:[pupil_gf_total]])/Table5[[#This Row],[adm1]],0)+IFERROR(Table5[[#This Row],[disability_salben]]/Table5[[#This Row],[disadm_nospch]], 0)</f>
        <v>20597.572169579398</v>
      </c>
    </row>
    <row r="799" spans="1:12" x14ac:dyDescent="0.25">
      <c r="A799">
        <v>49858</v>
      </c>
      <c r="B799">
        <v>708.41792999999996</v>
      </c>
      <c r="C799">
        <v>2972950.28</v>
      </c>
      <c r="D799">
        <v>30139261.489999998</v>
      </c>
      <c r="E799">
        <v>843863.93</v>
      </c>
      <c r="F799">
        <v>59494.98</v>
      </c>
      <c r="G799">
        <v>7557435.8099999996</v>
      </c>
      <c r="H799">
        <v>10450567.210000001</v>
      </c>
      <c r="I799">
        <v>4218579.0199999996</v>
      </c>
      <c r="J799">
        <v>4694968.96</v>
      </c>
      <c r="K799">
        <v>5741.3418270000002</v>
      </c>
      <c r="L799">
        <f>IFERROR(SUM(Table5[[#This Row],[reg_salben]:[pupil_gf_total]])/Table5[[#This Row],[adm1]],0)+IFERROR(Table5[[#This Row],[disability_salben]]/Table5[[#This Row],[disadm_nospch]], 0)</f>
        <v>14292.532672501849</v>
      </c>
    </row>
    <row r="800" spans="1:12" x14ac:dyDescent="0.25">
      <c r="A800">
        <v>49866</v>
      </c>
      <c r="B800">
        <v>342.80340999999999</v>
      </c>
      <c r="C800">
        <v>2226160.48</v>
      </c>
      <c r="D800">
        <v>15223615.550000001</v>
      </c>
      <c r="E800">
        <v>655624.01</v>
      </c>
      <c r="F800">
        <v>345364.17</v>
      </c>
      <c r="G800">
        <v>3963357.77</v>
      </c>
      <c r="H800">
        <v>5935863.6799999997</v>
      </c>
      <c r="I800">
        <v>1740825.95</v>
      </c>
      <c r="J800">
        <v>2516410.92</v>
      </c>
      <c r="K800">
        <v>3194.744091</v>
      </c>
      <c r="L800">
        <f>IFERROR(SUM(Table5[[#This Row],[reg_salben]:[pupil_gf_total]])/Table5[[#This Row],[adm1]],0)+IFERROR(Table5[[#This Row],[disability_salben]]/Table5[[#This Row],[disadm_nospch]], 0)</f>
        <v>16003.687114120041</v>
      </c>
    </row>
    <row r="801" spans="1:12" x14ac:dyDescent="0.25">
      <c r="A801">
        <v>49874</v>
      </c>
      <c r="B801">
        <v>416.08549900000003</v>
      </c>
      <c r="C801">
        <v>2431312.92</v>
      </c>
      <c r="D801">
        <v>12680332.880000001</v>
      </c>
      <c r="E801">
        <v>435922.52</v>
      </c>
      <c r="F801">
        <v>24144.34</v>
      </c>
      <c r="G801">
        <v>3523151.85</v>
      </c>
      <c r="H801">
        <v>4080287.83</v>
      </c>
      <c r="I801">
        <v>1727149.5</v>
      </c>
      <c r="J801">
        <v>1847897.71</v>
      </c>
      <c r="K801">
        <v>2767.4703159999999</v>
      </c>
      <c r="L801">
        <f>IFERROR(SUM(Table5[[#This Row],[reg_salben]:[pupil_gf_total]])/Table5[[#This Row],[adm1]],0)+IFERROR(Table5[[#This Row],[disability_salben]]/Table5[[#This Row],[disadm_nospch]], 0)</f>
        <v>14630.707753786348</v>
      </c>
    </row>
    <row r="802" spans="1:12" x14ac:dyDescent="0.25">
      <c r="A802">
        <v>49882</v>
      </c>
      <c r="B802">
        <v>201.42403899999999</v>
      </c>
      <c r="C802">
        <v>1538647.49</v>
      </c>
      <c r="D802">
        <v>8593993.2400000002</v>
      </c>
      <c r="E802">
        <v>215460.67</v>
      </c>
      <c r="F802">
        <v>5040</v>
      </c>
      <c r="G802">
        <v>3384066.64</v>
      </c>
      <c r="H802">
        <v>3980726.93</v>
      </c>
      <c r="I802">
        <v>861078.37</v>
      </c>
      <c r="J802">
        <v>887168.23</v>
      </c>
      <c r="K802">
        <v>1824.535527</v>
      </c>
      <c r="L802">
        <f>IFERROR(SUM(Table5[[#This Row],[reg_salben]:[pupil_gf_total]])/Table5[[#This Row],[adm1]],0)+IFERROR(Table5[[#This Row],[disability_salben]]/Table5[[#This Row],[disadm_nospch]], 0)</f>
        <v>17464.654436807254</v>
      </c>
    </row>
    <row r="803" spans="1:12" x14ac:dyDescent="0.25">
      <c r="A803">
        <v>49890</v>
      </c>
      <c r="B803">
        <v>197.00405599999999</v>
      </c>
      <c r="C803">
        <v>1049098.08</v>
      </c>
      <c r="D803">
        <v>8573668.1300000008</v>
      </c>
      <c r="E803">
        <v>353102.76</v>
      </c>
      <c r="F803">
        <v>148773.39000000001</v>
      </c>
      <c r="G803">
        <v>3038911.37</v>
      </c>
      <c r="H803">
        <v>2946675.02</v>
      </c>
      <c r="I803">
        <v>370571.35</v>
      </c>
      <c r="J803">
        <v>1073578.81</v>
      </c>
      <c r="K803">
        <v>1615.9543610000001</v>
      </c>
      <c r="L803">
        <f>IFERROR(SUM(Table5[[#This Row],[reg_salben]:[pupil_gf_total]])/Table5[[#This Row],[adm1]],0)+IFERROR(Table5[[#This Row],[disability_salben]]/Table5[[#This Row],[disadm_nospch]], 0)</f>
        <v>15539.213665491123</v>
      </c>
    </row>
    <row r="804" spans="1:12" x14ac:dyDescent="0.25">
      <c r="A804">
        <v>49908</v>
      </c>
      <c r="B804">
        <v>188.050951</v>
      </c>
      <c r="C804">
        <v>1143564.53</v>
      </c>
      <c r="D804">
        <v>8696327.7400000002</v>
      </c>
      <c r="E804">
        <v>437582.45</v>
      </c>
      <c r="F804">
        <v>70748.09</v>
      </c>
      <c r="G804">
        <v>3285802.97</v>
      </c>
      <c r="H804">
        <v>3658758.42</v>
      </c>
      <c r="I804">
        <v>322947.15000000002</v>
      </c>
      <c r="J804">
        <v>1149206.1499999999</v>
      </c>
      <c r="K804">
        <v>1641.56176</v>
      </c>
      <c r="L804">
        <f>IFERROR(SUM(Table5[[#This Row],[reg_salben]:[pupil_gf_total]])/Table5[[#This Row],[adm1]],0)+IFERROR(Table5[[#This Row],[disability_salben]]/Table5[[#This Row],[disadm_nospch]], 0)</f>
        <v>16815.659180335359</v>
      </c>
    </row>
    <row r="805" spans="1:12" x14ac:dyDescent="0.25">
      <c r="A805">
        <v>49916</v>
      </c>
      <c r="B805">
        <v>103.362369</v>
      </c>
      <c r="C805">
        <v>565605.65</v>
      </c>
      <c r="D805">
        <v>4016494.21</v>
      </c>
      <c r="E805">
        <v>122822.81</v>
      </c>
      <c r="F805">
        <v>11185.16</v>
      </c>
      <c r="G805">
        <v>1640101.42</v>
      </c>
      <c r="H805">
        <v>1634509.43</v>
      </c>
      <c r="I805">
        <v>304140.55</v>
      </c>
      <c r="J805">
        <v>493586.67</v>
      </c>
      <c r="K805">
        <v>880.84760600000004</v>
      </c>
      <c r="L805">
        <f>IFERROR(SUM(Table5[[#This Row],[reg_salben]:[pupil_gf_total]])/Table5[[#This Row],[adm1]],0)+IFERROR(Table5[[#This Row],[disability_salben]]/Table5[[#This Row],[disadm_nospch]], 0)</f>
        <v>14807.210609083038</v>
      </c>
    </row>
    <row r="806" spans="1:12" x14ac:dyDescent="0.25">
      <c r="A806">
        <v>49924</v>
      </c>
      <c r="B806">
        <v>476.046716</v>
      </c>
      <c r="C806">
        <v>3631915.66</v>
      </c>
      <c r="D806">
        <v>20357666.789999999</v>
      </c>
      <c r="E806">
        <v>570560.14</v>
      </c>
      <c r="F806">
        <v>112694.71</v>
      </c>
      <c r="G806">
        <v>7226750.8399999999</v>
      </c>
      <c r="H806">
        <v>6999795.2599999998</v>
      </c>
      <c r="I806">
        <v>983037.04</v>
      </c>
      <c r="J806">
        <v>4134922.53</v>
      </c>
      <c r="K806">
        <v>4181.3942850000003</v>
      </c>
      <c r="L806">
        <f>IFERROR(SUM(Table5[[#This Row],[reg_salben]:[pupil_gf_total]])/Table5[[#This Row],[adm1]],0)+IFERROR(Table5[[#This Row],[disability_salben]]/Table5[[#This Row],[disadm_nospch]], 0)</f>
        <v>17287.689979418174</v>
      </c>
    </row>
    <row r="807" spans="1:12" x14ac:dyDescent="0.25">
      <c r="A807">
        <v>49932</v>
      </c>
      <c r="B807">
        <v>753.94457899999998</v>
      </c>
      <c r="C807">
        <v>2585489.39</v>
      </c>
      <c r="D807">
        <v>24441551.100000001</v>
      </c>
      <c r="E807">
        <v>1564831.75</v>
      </c>
      <c r="F807">
        <v>524449.64</v>
      </c>
      <c r="G807">
        <v>9176600.0899999999</v>
      </c>
      <c r="H807">
        <v>12988630.17</v>
      </c>
      <c r="I807">
        <v>1807588.89</v>
      </c>
      <c r="J807">
        <v>3374829.54</v>
      </c>
      <c r="K807">
        <v>5793.7876050000004</v>
      </c>
      <c r="L807">
        <f>IFERROR(SUM(Table5[[#This Row],[reg_salben]:[pupil_gf_total]])/Table5[[#This Row],[adm1]],0)+IFERROR(Table5[[#This Row],[disability_salben]]/Table5[[#This Row],[disadm_nospch]], 0)</f>
        <v>12728.636951498531</v>
      </c>
    </row>
    <row r="808" spans="1:12" x14ac:dyDescent="0.25">
      <c r="A808">
        <v>49940</v>
      </c>
      <c r="B808">
        <v>167.13714400000001</v>
      </c>
      <c r="C808">
        <v>891353.87</v>
      </c>
      <c r="D808">
        <v>6384641.1600000001</v>
      </c>
      <c r="E808">
        <v>210244.28</v>
      </c>
      <c r="F808">
        <v>4090</v>
      </c>
      <c r="G808">
        <v>2583957.85</v>
      </c>
      <c r="H808">
        <v>2744045.63</v>
      </c>
      <c r="I808">
        <v>242442.25</v>
      </c>
      <c r="J808">
        <v>2036754.15</v>
      </c>
      <c r="K808">
        <v>1223.5935340000001</v>
      </c>
      <c r="L808">
        <f>IFERROR(SUM(Table5[[#This Row],[reg_salben]:[pupil_gf_total]])/Table5[[#This Row],[adm1]],0)+IFERROR(Table5[[#This Row],[disability_salben]]/Table5[[#This Row],[disadm_nospch]], 0)</f>
        <v>16943.276596599342</v>
      </c>
    </row>
    <row r="809" spans="1:12" x14ac:dyDescent="0.25">
      <c r="A809">
        <v>49957</v>
      </c>
      <c r="B809">
        <v>138.532748</v>
      </c>
      <c r="C809">
        <v>1119129.69</v>
      </c>
      <c r="D809">
        <v>5696755.8700000001</v>
      </c>
      <c r="E809">
        <v>113869.13</v>
      </c>
      <c r="F809">
        <v>719.76</v>
      </c>
      <c r="G809">
        <v>2315154.54</v>
      </c>
      <c r="H809">
        <v>2341915.9900000002</v>
      </c>
      <c r="I809">
        <v>268446.75</v>
      </c>
      <c r="J809">
        <v>762326.06</v>
      </c>
      <c r="K809">
        <v>1206.397115</v>
      </c>
      <c r="L809">
        <f>IFERROR(SUM(Table5[[#This Row],[reg_salben]:[pupil_gf_total]])/Table5[[#This Row],[adm1]],0)+IFERROR(Table5[[#This Row],[disability_salben]]/Table5[[#This Row],[disadm_nospch]], 0)</f>
        <v>17610.291811575364</v>
      </c>
    </row>
    <row r="810" spans="1:12" x14ac:dyDescent="0.25">
      <c r="A810">
        <v>49965</v>
      </c>
      <c r="B810">
        <v>222.59313499999999</v>
      </c>
      <c r="C810">
        <v>249372.4</v>
      </c>
      <c r="D810">
        <v>1475100.34</v>
      </c>
      <c r="E810">
        <v>1338656.69</v>
      </c>
      <c r="F810">
        <v>1155194.17</v>
      </c>
      <c r="G810">
        <v>0</v>
      </c>
      <c r="H810">
        <v>0</v>
      </c>
      <c r="I810">
        <v>0</v>
      </c>
      <c r="J810">
        <v>0</v>
      </c>
      <c r="K810">
        <v>0</v>
      </c>
      <c r="L810">
        <f>IFERROR(SUM(Table5[[#This Row],[reg_salben]:[pupil_gf_total]])/Table5[[#This Row],[adm1]],0)+IFERROR(Table5[[#This Row],[disability_salben]]/Table5[[#This Row],[disadm_nospch]], 0)</f>
        <v>1120.305889038312</v>
      </c>
    </row>
    <row r="811" spans="1:12" x14ac:dyDescent="0.25">
      <c r="A811">
        <v>49973</v>
      </c>
      <c r="B811">
        <v>274.004051</v>
      </c>
      <c r="C811">
        <v>2404751.14</v>
      </c>
      <c r="D811">
        <v>11595320.57</v>
      </c>
      <c r="E811">
        <v>589205.16</v>
      </c>
      <c r="F811">
        <v>53153</v>
      </c>
      <c r="G811">
        <v>3808039.34</v>
      </c>
      <c r="H811">
        <v>4588797.34</v>
      </c>
      <c r="I811">
        <v>414463.23</v>
      </c>
      <c r="J811">
        <v>1792508.79</v>
      </c>
      <c r="K811">
        <v>1882.216727</v>
      </c>
      <c r="L811">
        <f>IFERROR(SUM(Table5[[#This Row],[reg_salben]:[pupil_gf_total]])/Table5[[#This Row],[adm1]],0)+IFERROR(Table5[[#This Row],[disability_salben]]/Table5[[#This Row],[disadm_nospch]], 0)</f>
        <v>20911.752621326472</v>
      </c>
    </row>
    <row r="812" spans="1:12" x14ac:dyDescent="0.25">
      <c r="A812">
        <v>49981</v>
      </c>
      <c r="B812">
        <v>295.41203400000001</v>
      </c>
      <c r="C812">
        <v>3130149.94</v>
      </c>
      <c r="D812">
        <v>18449866.059999999</v>
      </c>
      <c r="E812">
        <v>558985.31999999995</v>
      </c>
      <c r="F812">
        <v>141494.51</v>
      </c>
      <c r="G812">
        <v>4536395.41</v>
      </c>
      <c r="H812">
        <v>5463208.6299999999</v>
      </c>
      <c r="I812">
        <v>727657.18</v>
      </c>
      <c r="J812">
        <v>2915145.93</v>
      </c>
      <c r="K812">
        <v>2678.293991</v>
      </c>
      <c r="L812">
        <f>IFERROR(SUM(Table5[[#This Row],[reg_salben]:[pupil_gf_total]])/Table5[[#This Row],[adm1]],0)+IFERROR(Table5[[#This Row],[disability_salben]]/Table5[[#This Row],[disadm_nospch]], 0)</f>
        <v>22839.774214060533</v>
      </c>
    </row>
    <row r="813" spans="1:12" x14ac:dyDescent="0.25">
      <c r="A813">
        <v>49999</v>
      </c>
      <c r="B813">
        <v>248.64565200000001</v>
      </c>
      <c r="C813">
        <v>1667990.82</v>
      </c>
      <c r="D813">
        <v>8244843.4299999997</v>
      </c>
      <c r="E813">
        <v>50081.64</v>
      </c>
      <c r="F813">
        <v>45264.91</v>
      </c>
      <c r="G813">
        <v>3265615.32</v>
      </c>
      <c r="H813">
        <v>3016348.28</v>
      </c>
      <c r="I813">
        <v>222683.72</v>
      </c>
      <c r="J813">
        <v>1794960.43</v>
      </c>
      <c r="K813">
        <v>1380.933401</v>
      </c>
      <c r="L813">
        <f>IFERROR(SUM(Table5[[#This Row],[reg_salben]:[pupil_gf_total]])/Table5[[#This Row],[adm1]],0)+IFERROR(Table5[[#This Row],[disability_salben]]/Table5[[#This Row],[disadm_nospch]], 0)</f>
        <v>18757.979109744178</v>
      </c>
    </row>
    <row r="814" spans="1:12" x14ac:dyDescent="0.25">
      <c r="A814">
        <v>50005</v>
      </c>
      <c r="B814">
        <v>159.11656099999999</v>
      </c>
      <c r="C814">
        <v>1200063.5</v>
      </c>
      <c r="D814">
        <v>7667355.7000000002</v>
      </c>
      <c r="E814">
        <v>231656.44</v>
      </c>
      <c r="F814">
        <v>134522.99</v>
      </c>
      <c r="G814">
        <v>2383077.9700000002</v>
      </c>
      <c r="H814">
        <v>2865137.18</v>
      </c>
      <c r="I814">
        <v>447592.41</v>
      </c>
      <c r="J814">
        <v>1464466.64</v>
      </c>
      <c r="K814">
        <v>1186.120999</v>
      </c>
      <c r="L814">
        <f>IFERROR(SUM(Table5[[#This Row],[reg_salben]:[pupil_gf_total]])/Table5[[#This Row],[adm1]],0)+IFERROR(Table5[[#This Row],[disability_salben]]/Table5[[#This Row],[disadm_nospch]], 0)</f>
        <v>20351.702406622182</v>
      </c>
    </row>
    <row r="815" spans="1:12" x14ac:dyDescent="0.25">
      <c r="A815">
        <v>50013</v>
      </c>
      <c r="B815">
        <v>552.55861900000002</v>
      </c>
      <c r="C815">
        <v>3240906.86</v>
      </c>
      <c r="D815">
        <v>20718766.109999999</v>
      </c>
      <c r="E815">
        <v>312876.63</v>
      </c>
      <c r="F815">
        <v>0</v>
      </c>
      <c r="G815">
        <v>5965055.8499999996</v>
      </c>
      <c r="H815">
        <v>6089705.71</v>
      </c>
      <c r="I815">
        <v>1231988.6100000001</v>
      </c>
      <c r="J815">
        <v>2836817.48</v>
      </c>
      <c r="K815">
        <v>3807.361375</v>
      </c>
      <c r="L815">
        <f>IFERROR(SUM(Table5[[#This Row],[reg_salben]:[pupil_gf_total]])/Table5[[#This Row],[adm1]],0)+IFERROR(Table5[[#This Row],[disability_salben]]/Table5[[#This Row],[disadm_nospch]], 0)</f>
        <v>15624.05467044117</v>
      </c>
    </row>
    <row r="816" spans="1:12" x14ac:dyDescent="0.25">
      <c r="A816">
        <v>50021</v>
      </c>
      <c r="B816">
        <v>578.09731299999999</v>
      </c>
      <c r="C816">
        <v>7745394.3499999996</v>
      </c>
      <c r="D816">
        <v>30653224.68</v>
      </c>
      <c r="E816">
        <v>1070739.8500000001</v>
      </c>
      <c r="F816">
        <v>151436.87</v>
      </c>
      <c r="G816">
        <v>9277543.3499999996</v>
      </c>
      <c r="H816">
        <v>10538009.529999999</v>
      </c>
      <c r="I816">
        <v>2263540.7000000002</v>
      </c>
      <c r="J816">
        <v>6137621.2400000095</v>
      </c>
      <c r="K816">
        <v>4445.568886</v>
      </c>
      <c r="L816">
        <f>IFERROR(SUM(Table5[[#This Row],[reg_salben]:[pupil_gf_total]])/Table5[[#This Row],[adm1]],0)+IFERROR(Table5[[#This Row],[disability_salben]]/Table5[[#This Row],[disadm_nospch]], 0)</f>
        <v>26915.386803309601</v>
      </c>
    </row>
    <row r="817" spans="1:12" x14ac:dyDescent="0.25">
      <c r="A817">
        <v>50039</v>
      </c>
      <c r="B817">
        <v>109.293784</v>
      </c>
      <c r="C817">
        <v>487184.1</v>
      </c>
      <c r="D817">
        <v>5139076.96</v>
      </c>
      <c r="E817">
        <v>23441.84</v>
      </c>
      <c r="F817">
        <v>0</v>
      </c>
      <c r="G817">
        <v>1775137.24</v>
      </c>
      <c r="H817">
        <v>1531996.59</v>
      </c>
      <c r="I817">
        <v>486330.1</v>
      </c>
      <c r="J817">
        <v>760926.38</v>
      </c>
      <c r="K817">
        <v>719.58530699999994</v>
      </c>
      <c r="L817">
        <f>IFERROR(SUM(Table5[[#This Row],[reg_salben]:[pupil_gf_total]])/Table5[[#This Row],[adm1]],0)+IFERROR(Table5[[#This Row],[disability_salben]]/Table5[[#This Row],[disadm_nospch]], 0)</f>
        <v>17961.049174561093</v>
      </c>
    </row>
    <row r="818" spans="1:12" x14ac:dyDescent="0.25">
      <c r="A818">
        <v>50047</v>
      </c>
      <c r="B818">
        <v>408.63279499999999</v>
      </c>
      <c r="C818">
        <v>4385833.8499999996</v>
      </c>
      <c r="D818">
        <v>22540912.210000001</v>
      </c>
      <c r="E818">
        <v>1058811.53</v>
      </c>
      <c r="F818">
        <v>329543.15000000002</v>
      </c>
      <c r="G818">
        <v>6256547.3499999996</v>
      </c>
      <c r="H818">
        <v>8831207.8200000003</v>
      </c>
      <c r="I818">
        <v>1073575.5</v>
      </c>
      <c r="J818">
        <v>6802895.9000000004</v>
      </c>
      <c r="K818">
        <v>3293.2982059999999</v>
      </c>
      <c r="L818">
        <f>IFERROR(SUM(Table5[[#This Row],[reg_salben]:[pupil_gf_total]])/Table5[[#This Row],[adm1]],0)+IFERROR(Table5[[#This Row],[disability_salben]]/Table5[[#This Row],[disadm_nospch]], 0)</f>
        <v>24972.01320673251</v>
      </c>
    </row>
    <row r="819" spans="1:12" x14ac:dyDescent="0.25">
      <c r="A819">
        <v>50054</v>
      </c>
      <c r="B819">
        <v>247.63583600000001</v>
      </c>
      <c r="C819">
        <v>2778295.63</v>
      </c>
      <c r="D819">
        <v>17607623.199999999</v>
      </c>
      <c r="E819">
        <v>284731.18</v>
      </c>
      <c r="F819">
        <v>21076.41</v>
      </c>
      <c r="G819">
        <v>4980946.0999999996</v>
      </c>
      <c r="H819">
        <v>7018719.8600000003</v>
      </c>
      <c r="I819">
        <v>1829710.63</v>
      </c>
      <c r="J819">
        <v>2776580.86</v>
      </c>
      <c r="K819">
        <v>2848.971505</v>
      </c>
      <c r="L819">
        <f>IFERROR(SUM(Table5[[#This Row],[reg_salben]:[pupil_gf_total]])/Table5[[#This Row],[adm1]],0)+IFERROR(Table5[[#This Row],[disability_salben]]/Table5[[#This Row],[disadm_nospch]], 0)</f>
        <v>23335.717959926136</v>
      </c>
    </row>
    <row r="820" spans="1:12" x14ac:dyDescent="0.25">
      <c r="A820">
        <v>50062</v>
      </c>
      <c r="B820">
        <v>328.50991299999998</v>
      </c>
      <c r="C820">
        <v>1428548.61</v>
      </c>
      <c r="D820">
        <v>6432212.9699999997</v>
      </c>
      <c r="E820">
        <v>95169.98</v>
      </c>
      <c r="F820">
        <v>0</v>
      </c>
      <c r="G820">
        <v>2835048.98</v>
      </c>
      <c r="H820">
        <v>3675757.07</v>
      </c>
      <c r="I820">
        <v>1891083.55</v>
      </c>
      <c r="J820">
        <v>1968337.04</v>
      </c>
      <c r="K820">
        <v>1723.7132180000001</v>
      </c>
      <c r="L820">
        <f>IFERROR(SUM(Table5[[#This Row],[reg_salben]:[pupil_gf_total]])/Table5[[#This Row],[adm1]],0)+IFERROR(Table5[[#This Row],[disability_salben]]/Table5[[#This Row],[disadm_nospch]], 0)</f>
        <v>14151.599161303613</v>
      </c>
    </row>
    <row r="821" spans="1:12" x14ac:dyDescent="0.25">
      <c r="A821">
        <v>50070</v>
      </c>
      <c r="B821">
        <v>460.91911700000003</v>
      </c>
      <c r="C821">
        <v>3595986.46</v>
      </c>
      <c r="D821">
        <v>25701478.780000001</v>
      </c>
      <c r="E821">
        <v>333257.96999999997</v>
      </c>
      <c r="F821">
        <v>257358</v>
      </c>
      <c r="G821">
        <v>7699118.79</v>
      </c>
      <c r="H821">
        <v>7935287.1299999999</v>
      </c>
      <c r="I821">
        <v>889944.91</v>
      </c>
      <c r="J821">
        <v>4071041.24</v>
      </c>
      <c r="K821">
        <v>3871.851713</v>
      </c>
      <c r="L821">
        <f>IFERROR(SUM(Table5[[#This Row],[reg_salben]:[pupil_gf_total]])/Table5[[#This Row],[adm1]],0)+IFERROR(Table5[[#This Row],[disability_salben]]/Table5[[#This Row],[disadm_nospch]], 0)</f>
        <v>19911.608668597026</v>
      </c>
    </row>
    <row r="822" spans="1:12" x14ac:dyDescent="0.25">
      <c r="A822">
        <v>50088</v>
      </c>
      <c r="B822">
        <v>143.33185499999999</v>
      </c>
      <c r="C822">
        <v>3277653.5</v>
      </c>
      <c r="D822">
        <v>119066.53</v>
      </c>
      <c r="E822">
        <v>199829.42</v>
      </c>
      <c r="F822">
        <v>29833.05</v>
      </c>
      <c r="G822">
        <v>0</v>
      </c>
      <c r="H822">
        <v>0</v>
      </c>
      <c r="I822">
        <v>0</v>
      </c>
      <c r="J822">
        <v>0</v>
      </c>
      <c r="K822">
        <v>0</v>
      </c>
      <c r="L822">
        <f>IFERROR(SUM(Table5[[#This Row],[reg_salben]:[pupil_gf_total]])/Table5[[#This Row],[adm1]],0)+IFERROR(Table5[[#This Row],[disability_salben]]/Table5[[#This Row],[disadm_nospch]], 0)</f>
        <v>22867.585855216905</v>
      </c>
    </row>
    <row r="823" spans="1:12" x14ac:dyDescent="0.25">
      <c r="A823">
        <v>50096</v>
      </c>
      <c r="B823">
        <v>34.650557999999997</v>
      </c>
      <c r="C823">
        <v>197474.63</v>
      </c>
      <c r="D823">
        <v>1128082.83</v>
      </c>
      <c r="E823">
        <v>39771.03</v>
      </c>
      <c r="F823">
        <v>0</v>
      </c>
      <c r="G823">
        <v>765633</v>
      </c>
      <c r="H823">
        <v>702488.6</v>
      </c>
      <c r="I823">
        <v>74455.98</v>
      </c>
      <c r="J823">
        <v>260295.07</v>
      </c>
      <c r="K823">
        <v>207.59706700000001</v>
      </c>
      <c r="L823">
        <f>IFERROR(SUM(Table5[[#This Row],[reg_salben]:[pupil_gf_total]])/Table5[[#This Row],[adm1]],0)+IFERROR(Table5[[#This Row],[disability_salben]]/Table5[[#This Row],[disadm_nospch]], 0)</f>
        <v>20009.091866689625</v>
      </c>
    </row>
    <row r="824" spans="1:12" x14ac:dyDescent="0.25">
      <c r="A824">
        <v>50112</v>
      </c>
      <c r="B824">
        <v>79.301145000000005</v>
      </c>
      <c r="C824">
        <v>357217.5</v>
      </c>
      <c r="D824">
        <v>2696953.24</v>
      </c>
      <c r="E824">
        <v>71261.789999999994</v>
      </c>
      <c r="F824">
        <v>69990.91</v>
      </c>
      <c r="G824">
        <v>1120900.06</v>
      </c>
      <c r="H824">
        <v>1088974.47</v>
      </c>
      <c r="I824">
        <v>154066.49</v>
      </c>
      <c r="J824">
        <v>117356.1</v>
      </c>
      <c r="K824">
        <v>445.51328000000001</v>
      </c>
      <c r="L824">
        <f>IFERROR(SUM(Table5[[#This Row],[reg_salben]:[pupil_gf_total]])/Table5[[#This Row],[adm1]],0)+IFERROR(Table5[[#This Row],[disability_salben]]/Table5[[#This Row],[disadm_nospch]], 0)</f>
        <v>16444.736475038371</v>
      </c>
    </row>
    <row r="825" spans="1:12" x14ac:dyDescent="0.25">
      <c r="A825">
        <v>50120</v>
      </c>
      <c r="B825">
        <v>123.19927300000001</v>
      </c>
      <c r="C825">
        <v>403587.51</v>
      </c>
      <c r="D825">
        <v>4739062.34</v>
      </c>
      <c r="E825">
        <v>51649.04</v>
      </c>
      <c r="F825">
        <v>2495</v>
      </c>
      <c r="G825">
        <v>1847071.06</v>
      </c>
      <c r="H825">
        <v>2128081.33</v>
      </c>
      <c r="I825">
        <v>204998.14</v>
      </c>
      <c r="J825">
        <v>748252.64</v>
      </c>
      <c r="K825">
        <v>961.69042000000002</v>
      </c>
      <c r="L825">
        <f>IFERROR(SUM(Table5[[#This Row],[reg_salben]:[pupil_gf_total]])/Table5[[#This Row],[adm1]],0)+IFERROR(Table5[[#This Row],[disability_salben]]/Table5[[#This Row],[disadm_nospch]], 0)</f>
        <v>13384.768334586226</v>
      </c>
    </row>
    <row r="826" spans="1:12" x14ac:dyDescent="0.25">
      <c r="A826">
        <v>50138</v>
      </c>
      <c r="B826">
        <v>131.93592100000001</v>
      </c>
      <c r="C826">
        <v>1308450.69</v>
      </c>
      <c r="D826">
        <v>6731787.7599999998</v>
      </c>
      <c r="E826">
        <v>25870.14</v>
      </c>
      <c r="F826">
        <v>2442</v>
      </c>
      <c r="G826">
        <v>2338394.94</v>
      </c>
      <c r="H826">
        <v>2358662.52</v>
      </c>
      <c r="I826">
        <v>449793.34</v>
      </c>
      <c r="J826">
        <v>1180959.75</v>
      </c>
      <c r="K826">
        <v>1211.3021879999999</v>
      </c>
      <c r="L826">
        <f>IFERROR(SUM(Table5[[#This Row],[reg_salben]:[pupil_gf_total]])/Table5[[#This Row],[adm1]],0)+IFERROR(Table5[[#This Row],[disability_salben]]/Table5[[#This Row],[disadm_nospch]], 0)</f>
        <v>20722.146447674029</v>
      </c>
    </row>
    <row r="827" spans="1:12" x14ac:dyDescent="0.25">
      <c r="A827">
        <v>50153</v>
      </c>
      <c r="B827">
        <v>70.767059000000003</v>
      </c>
      <c r="C827">
        <v>415460.19</v>
      </c>
      <c r="D827">
        <v>3500253.78</v>
      </c>
      <c r="E827">
        <v>116199.74</v>
      </c>
      <c r="F827">
        <v>31470.5</v>
      </c>
      <c r="G827">
        <v>1496892.54</v>
      </c>
      <c r="H827">
        <v>2039141.21</v>
      </c>
      <c r="I827">
        <v>352232.69</v>
      </c>
      <c r="J827">
        <v>865250.34</v>
      </c>
      <c r="K827">
        <v>575.64098999999999</v>
      </c>
      <c r="L827">
        <f>IFERROR(SUM(Table5[[#This Row],[reg_salben]:[pupil_gf_total]])/Table5[[#This Row],[adm1]],0)+IFERROR(Table5[[#This Row],[disability_salben]]/Table5[[#This Row],[disadm_nospch]], 0)</f>
        <v>20465.744752690614</v>
      </c>
    </row>
    <row r="828" spans="1:12" x14ac:dyDescent="0.25">
      <c r="A828">
        <v>50161</v>
      </c>
      <c r="B828">
        <v>274.01920999999999</v>
      </c>
      <c r="C828">
        <v>2385829.09</v>
      </c>
      <c r="D828">
        <v>14792983.5</v>
      </c>
      <c r="E828">
        <v>250371.19</v>
      </c>
      <c r="F828">
        <v>6922.72</v>
      </c>
      <c r="G828">
        <v>4207148.4800000004</v>
      </c>
      <c r="H828">
        <v>5413574.6200000001</v>
      </c>
      <c r="I828">
        <v>666770.26</v>
      </c>
      <c r="J828">
        <v>1888854.24</v>
      </c>
      <c r="K828">
        <v>2358.844603</v>
      </c>
      <c r="L828">
        <f>IFERROR(SUM(Table5[[#This Row],[reg_salben]:[pupil_gf_total]])/Table5[[#This Row],[adm1]],0)+IFERROR(Table5[[#This Row],[disability_salben]]/Table5[[#This Row],[disadm_nospch]], 0)</f>
        <v>20249.151370834559</v>
      </c>
    </row>
    <row r="829" spans="1:12" x14ac:dyDescent="0.25">
      <c r="A829">
        <v>50179</v>
      </c>
      <c r="B829">
        <v>106.569321</v>
      </c>
      <c r="C829">
        <v>709063.98</v>
      </c>
      <c r="D829">
        <v>3285961.16</v>
      </c>
      <c r="E829">
        <v>202721.64</v>
      </c>
      <c r="F829">
        <v>18169.22</v>
      </c>
      <c r="G829">
        <v>1821542.46</v>
      </c>
      <c r="H829">
        <v>1494135.8</v>
      </c>
      <c r="I829">
        <v>45511</v>
      </c>
      <c r="J829">
        <v>547385.68999999994</v>
      </c>
      <c r="K829">
        <v>584.12370199999998</v>
      </c>
      <c r="L829">
        <f>IFERROR(SUM(Table5[[#This Row],[reg_salben]:[pupil_gf_total]])/Table5[[#This Row],[adm1]],0)+IFERROR(Table5[[#This Row],[disability_salben]]/Table5[[#This Row],[disadm_nospch]], 0)</f>
        <v>19348.506837359753</v>
      </c>
    </row>
    <row r="830" spans="1:12" x14ac:dyDescent="0.25">
      <c r="A830">
        <v>50187</v>
      </c>
      <c r="B830">
        <v>120.85183000000001</v>
      </c>
      <c r="C830">
        <v>844068.13</v>
      </c>
      <c r="D830">
        <v>6787092.2599999998</v>
      </c>
      <c r="E830">
        <v>151574.65</v>
      </c>
      <c r="F830">
        <v>0</v>
      </c>
      <c r="G830">
        <v>2603424.9900000002</v>
      </c>
      <c r="H830">
        <v>2462175.75</v>
      </c>
      <c r="I830">
        <v>260612.36</v>
      </c>
      <c r="J830">
        <v>767169.5</v>
      </c>
      <c r="K830">
        <v>1464.9372980000001</v>
      </c>
      <c r="L830">
        <f>IFERROR(SUM(Table5[[#This Row],[reg_salben]:[pupil_gf_total]])/Table5[[#This Row],[adm1]],0)+IFERROR(Table5[[#This Row],[disability_salben]]/Table5[[#This Row],[disadm_nospch]], 0)</f>
        <v>15880.299972532632</v>
      </c>
    </row>
    <row r="831" spans="1:12" x14ac:dyDescent="0.25">
      <c r="A831">
        <v>50195</v>
      </c>
      <c r="B831">
        <v>183.044397</v>
      </c>
      <c r="C831">
        <v>502777.97</v>
      </c>
      <c r="D831">
        <v>6072293.3099999996</v>
      </c>
      <c r="E831">
        <v>68995.710000000006</v>
      </c>
      <c r="F831">
        <v>15495</v>
      </c>
      <c r="G831">
        <v>2163070.4</v>
      </c>
      <c r="H831">
        <v>1928937.49</v>
      </c>
      <c r="I831">
        <v>204257.44</v>
      </c>
      <c r="J831">
        <v>743662.03</v>
      </c>
      <c r="K831">
        <v>1161.5829189999999</v>
      </c>
      <c r="L831">
        <f>IFERROR(SUM(Table5[[#This Row],[reg_salben]:[pupil_gf_total]])/Table5[[#This Row],[adm1]],0)+IFERROR(Table5[[#This Row],[disability_salben]]/Table5[[#This Row],[disadm_nospch]], 0)</f>
        <v>12385.938127963011</v>
      </c>
    </row>
    <row r="832" spans="1:12" x14ac:dyDescent="0.25">
      <c r="A832">
        <v>50203</v>
      </c>
      <c r="B832">
        <v>64.716238000000004</v>
      </c>
      <c r="C832">
        <v>269075.21000000002</v>
      </c>
      <c r="D832">
        <v>3060597.24</v>
      </c>
      <c r="E832">
        <v>141079.42000000001</v>
      </c>
      <c r="F832">
        <v>84364.800000000003</v>
      </c>
      <c r="G832">
        <v>1341804.8700000001</v>
      </c>
      <c r="H832">
        <v>1545163.79</v>
      </c>
      <c r="I832">
        <v>7695.45</v>
      </c>
      <c r="J832">
        <v>322416.38</v>
      </c>
      <c r="K832">
        <v>399.35511000000002</v>
      </c>
      <c r="L832">
        <f>IFERROR(SUM(Table5[[#This Row],[reg_salben]:[pupil_gf_total]])/Table5[[#This Row],[adm1]],0)+IFERROR(Table5[[#This Row],[disability_salben]]/Table5[[#This Row],[disadm_nospch]], 0)</f>
        <v>20441.828087742771</v>
      </c>
    </row>
    <row r="833" spans="1:12" x14ac:dyDescent="0.25">
      <c r="A833">
        <v>50211</v>
      </c>
      <c r="B833">
        <v>74.092363000000006</v>
      </c>
      <c r="C833">
        <v>151598.9</v>
      </c>
      <c r="D833">
        <v>4099517.52</v>
      </c>
      <c r="E833">
        <v>106400.83</v>
      </c>
      <c r="F833">
        <v>4749</v>
      </c>
      <c r="G833">
        <v>1140751.58</v>
      </c>
      <c r="H833">
        <v>1537742.66</v>
      </c>
      <c r="I833">
        <v>77425.58</v>
      </c>
      <c r="J833">
        <v>604026.93000000005</v>
      </c>
      <c r="K833">
        <v>601.02436399999999</v>
      </c>
      <c r="L833">
        <f>IFERROR(SUM(Table5[[#This Row],[reg_salben]:[pupil_gf_total]])/Table5[[#This Row],[adm1]],0)+IFERROR(Table5[[#This Row],[disability_salben]]/Table5[[#This Row],[disadm_nospch]], 0)</f>
        <v>14642.265007685135</v>
      </c>
    </row>
    <row r="834" spans="1:12" x14ac:dyDescent="0.25">
      <c r="A834">
        <v>50229</v>
      </c>
      <c r="B834">
        <v>66.989284999999995</v>
      </c>
      <c r="C834">
        <v>541120.23</v>
      </c>
      <c r="D834">
        <v>4676535.83</v>
      </c>
      <c r="E834">
        <v>174827.29</v>
      </c>
      <c r="F834">
        <v>0</v>
      </c>
      <c r="G834">
        <v>1306191.75</v>
      </c>
      <c r="H834">
        <v>1249411.8500000001</v>
      </c>
      <c r="I834">
        <v>26210.66</v>
      </c>
      <c r="J834">
        <v>247861.31</v>
      </c>
      <c r="K834">
        <v>692.19149800000002</v>
      </c>
      <c r="L834">
        <f>IFERROR(SUM(Table5[[#This Row],[reg_salben]:[pupil_gf_total]])/Table5[[#This Row],[adm1]],0)+IFERROR(Table5[[#This Row],[disability_salben]]/Table5[[#This Row],[disadm_nospch]], 0)</f>
        <v>19174.409265461472</v>
      </c>
    </row>
    <row r="835" spans="1:12" x14ac:dyDescent="0.25">
      <c r="A835">
        <v>50237</v>
      </c>
      <c r="B835">
        <v>61.362549999999999</v>
      </c>
      <c r="C835">
        <v>261099.2</v>
      </c>
      <c r="D835">
        <v>2170529.88</v>
      </c>
      <c r="E835">
        <v>150426.82999999999</v>
      </c>
      <c r="F835">
        <v>56656.5</v>
      </c>
      <c r="G835">
        <v>907286.94</v>
      </c>
      <c r="H835">
        <v>588884.81000000006</v>
      </c>
      <c r="I835">
        <v>38017.42</v>
      </c>
      <c r="J835">
        <v>190316.54</v>
      </c>
      <c r="K835">
        <v>415.21002499999997</v>
      </c>
      <c r="L835">
        <f>IFERROR(SUM(Table5[[#This Row],[reg_salben]:[pupil_gf_total]])/Table5[[#This Row],[adm1]],0)+IFERROR(Table5[[#This Row],[disability_salben]]/Table5[[#This Row],[disadm_nospch]], 0)</f>
        <v>14134.64923629125</v>
      </c>
    </row>
    <row r="836" spans="1:12" x14ac:dyDescent="0.25">
      <c r="A836">
        <v>50245</v>
      </c>
      <c r="B836">
        <v>127.595608</v>
      </c>
      <c r="C836">
        <v>474281.08</v>
      </c>
      <c r="D836">
        <v>5276562.7300000004</v>
      </c>
      <c r="E836">
        <v>159599.95000000001</v>
      </c>
      <c r="F836">
        <v>33119.699999999997</v>
      </c>
      <c r="G836">
        <v>1709503.18</v>
      </c>
      <c r="H836">
        <v>1678857.67</v>
      </c>
      <c r="I836">
        <v>133678.44</v>
      </c>
      <c r="J836">
        <v>797108.46</v>
      </c>
      <c r="K836">
        <v>998.02792499999998</v>
      </c>
      <c r="L836">
        <f>IFERROR(SUM(Table5[[#This Row],[reg_salben]:[pupil_gf_total]])/Table5[[#This Row],[adm1]],0)+IFERROR(Table5[[#This Row],[disability_salben]]/Table5[[#This Row],[disadm_nospch]], 0)</f>
        <v>13524.836096778625</v>
      </c>
    </row>
    <row r="837" spans="1:12" x14ac:dyDescent="0.25">
      <c r="A837">
        <v>50252</v>
      </c>
      <c r="B837">
        <v>131.980265</v>
      </c>
      <c r="C837">
        <v>411637.87</v>
      </c>
      <c r="D837">
        <v>4864736.97</v>
      </c>
      <c r="E837">
        <v>198233.29</v>
      </c>
      <c r="F837">
        <v>10665.34</v>
      </c>
      <c r="G837">
        <v>1780608.92</v>
      </c>
      <c r="H837">
        <v>2372695.09</v>
      </c>
      <c r="I837">
        <v>92669.63</v>
      </c>
      <c r="J837">
        <v>825305.55</v>
      </c>
      <c r="K837">
        <v>907.35340699999995</v>
      </c>
      <c r="L837">
        <f>IFERROR(SUM(Table5[[#This Row],[reg_salben]:[pupil_gf_total]])/Table5[[#This Row],[adm1]],0)+IFERROR(Table5[[#This Row],[disability_salben]]/Table5[[#This Row],[disadm_nospch]], 0)</f>
        <v>14299.710568524006</v>
      </c>
    </row>
    <row r="838" spans="1:12" x14ac:dyDescent="0.25">
      <c r="A838">
        <v>50260</v>
      </c>
      <c r="B838">
        <v>67.795349999999999</v>
      </c>
      <c r="C838">
        <v>1863964.62</v>
      </c>
      <c r="D838">
        <v>2426707.0699999998</v>
      </c>
      <c r="E838">
        <v>158137.31</v>
      </c>
      <c r="F838">
        <v>80000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f>IFERROR(SUM(Table5[[#This Row],[reg_salben]:[pupil_gf_total]])/Table5[[#This Row],[adm1]],0)+IFERROR(Table5[[#This Row],[disability_salben]]/Table5[[#This Row],[disadm_nospch]], 0)</f>
        <v>27493.989189524062</v>
      </c>
    </row>
    <row r="839" spans="1:12" x14ac:dyDescent="0.25">
      <c r="A839">
        <v>50278</v>
      </c>
      <c r="B839">
        <v>121.29320300000001</v>
      </c>
      <c r="C839">
        <v>846051.3</v>
      </c>
      <c r="D839">
        <v>4931796.71</v>
      </c>
      <c r="E839">
        <v>99647.53</v>
      </c>
      <c r="F839">
        <v>27670.49</v>
      </c>
      <c r="G839">
        <v>2028126.73</v>
      </c>
      <c r="H839">
        <v>2339589.25</v>
      </c>
      <c r="I839">
        <v>150631.09</v>
      </c>
      <c r="J839">
        <v>787025.36</v>
      </c>
      <c r="K839">
        <v>1051.481767</v>
      </c>
      <c r="L839">
        <f>IFERROR(SUM(Table5[[#This Row],[reg_salben]:[pupil_gf_total]])/Table5[[#This Row],[adm1]],0)+IFERROR(Table5[[#This Row],[disability_salben]]/Table5[[#This Row],[disadm_nospch]], 0)</f>
        <v>16832.287148901109</v>
      </c>
    </row>
    <row r="840" spans="1:12" x14ac:dyDescent="0.25">
      <c r="A840">
        <v>50286</v>
      </c>
      <c r="B840">
        <v>203.71097800000001</v>
      </c>
      <c r="C840">
        <v>1138530.6599999999</v>
      </c>
      <c r="D840">
        <v>8254587.7199999997</v>
      </c>
      <c r="E840">
        <v>268227.43</v>
      </c>
      <c r="F840">
        <v>274543.46000000002</v>
      </c>
      <c r="G840">
        <v>2630499.69</v>
      </c>
      <c r="H840">
        <v>5059623.45</v>
      </c>
      <c r="I840">
        <v>663267.34</v>
      </c>
      <c r="J840">
        <v>1004989.93</v>
      </c>
      <c r="K840">
        <v>1626.2136780000001</v>
      </c>
      <c r="L840">
        <f>IFERROR(SUM(Table5[[#This Row],[reg_salben]:[pupil_gf_total]])/Table5[[#This Row],[adm1]],0)+IFERROR(Table5[[#This Row],[disability_salben]]/Table5[[#This Row],[disadm_nospch]], 0)</f>
        <v>16753.374932861308</v>
      </c>
    </row>
    <row r="841" spans="1:12" x14ac:dyDescent="0.25">
      <c r="A841">
        <v>50294</v>
      </c>
      <c r="B841">
        <v>75.808138999999997</v>
      </c>
      <c r="C841">
        <v>372923.79</v>
      </c>
      <c r="D841">
        <v>2852403.91</v>
      </c>
      <c r="E841">
        <v>95983.89</v>
      </c>
      <c r="F841">
        <v>48804.84</v>
      </c>
      <c r="G841">
        <v>1321454.81</v>
      </c>
      <c r="H841">
        <v>967095.8</v>
      </c>
      <c r="I841">
        <v>161775.76</v>
      </c>
      <c r="J841">
        <v>352042.84</v>
      </c>
      <c r="K841">
        <v>513.27042900000004</v>
      </c>
      <c r="L841">
        <f>IFERROR(SUM(Table5[[#This Row],[reg_salben]:[pupil_gf_total]])/Table5[[#This Row],[adm1]],0)+IFERROR(Table5[[#This Row],[disability_salben]]/Table5[[#This Row],[disadm_nospch]], 0)</f>
        <v>16218.543086788788</v>
      </c>
    </row>
    <row r="842" spans="1:12" x14ac:dyDescent="0.25">
      <c r="A842">
        <v>50302</v>
      </c>
      <c r="B842">
        <v>95.713615000000004</v>
      </c>
      <c r="C842">
        <v>1042616.05</v>
      </c>
      <c r="D842">
        <v>6300036.5300000003</v>
      </c>
      <c r="E842">
        <v>189455.12</v>
      </c>
      <c r="F842">
        <v>392119.21</v>
      </c>
      <c r="G842">
        <v>2228645.4</v>
      </c>
      <c r="H842">
        <v>2966351.6</v>
      </c>
      <c r="I842">
        <v>320516.92</v>
      </c>
      <c r="J842">
        <v>690921.41</v>
      </c>
      <c r="K842">
        <v>1243.1644470000001</v>
      </c>
      <c r="L842">
        <f>IFERROR(SUM(Table5[[#This Row],[reg_salben]:[pupil_gf_total]])/Table5[[#This Row],[adm1]],0)+IFERROR(Table5[[#This Row],[disability_salben]]/Table5[[#This Row],[disadm_nospch]], 0)</f>
        <v>21421.08860181216</v>
      </c>
    </row>
    <row r="843" spans="1:12" x14ac:dyDescent="0.25">
      <c r="A843">
        <v>50328</v>
      </c>
      <c r="B843">
        <v>122.622186</v>
      </c>
      <c r="C843">
        <v>1008385.42</v>
      </c>
      <c r="D843">
        <v>5833693.2599999998</v>
      </c>
      <c r="E843">
        <v>292048.18</v>
      </c>
      <c r="F843">
        <v>93697.76</v>
      </c>
      <c r="G843">
        <v>2112389.56</v>
      </c>
      <c r="H843">
        <v>2372707.48</v>
      </c>
      <c r="I843">
        <v>193744.72</v>
      </c>
      <c r="J843">
        <v>896807.24</v>
      </c>
      <c r="K843">
        <v>1028.0398479999999</v>
      </c>
      <c r="L843">
        <f>IFERROR(SUM(Table5[[#This Row],[reg_salben]:[pupil_gf_total]])/Table5[[#This Row],[adm1]],0)+IFERROR(Table5[[#This Row],[disability_salben]]/Table5[[#This Row],[disadm_nospch]], 0)</f>
        <v>19696.891745855282</v>
      </c>
    </row>
    <row r="844" spans="1:12" x14ac:dyDescent="0.25">
      <c r="A844">
        <v>50336</v>
      </c>
      <c r="B844">
        <v>200.48915500000001</v>
      </c>
      <c r="C844">
        <v>1736311.89</v>
      </c>
      <c r="D844">
        <v>6594276.1100000003</v>
      </c>
      <c r="E844">
        <v>522693.58</v>
      </c>
      <c r="F844">
        <v>144316.07999999999</v>
      </c>
      <c r="G844">
        <v>2140095.54</v>
      </c>
      <c r="H844">
        <v>3466251.79</v>
      </c>
      <c r="I844">
        <v>646737.37</v>
      </c>
      <c r="J844">
        <v>1506217.88</v>
      </c>
      <c r="K844">
        <v>1385.4765729999999</v>
      </c>
      <c r="L844">
        <f>IFERROR(SUM(Table5[[#This Row],[reg_salben]:[pupil_gf_total]])/Table5[[#This Row],[adm1]],0)+IFERROR(Table5[[#This Row],[disability_salben]]/Table5[[#This Row],[disadm_nospch]], 0)</f>
        <v>19501.837754913446</v>
      </c>
    </row>
    <row r="845" spans="1:12" x14ac:dyDescent="0.25">
      <c r="A845">
        <v>50351</v>
      </c>
      <c r="B845">
        <v>114.302251</v>
      </c>
      <c r="C845">
        <v>1016245.41</v>
      </c>
      <c r="D845">
        <v>4796277.17</v>
      </c>
      <c r="E845">
        <v>120690.64</v>
      </c>
      <c r="F845">
        <v>329558.05</v>
      </c>
      <c r="G845">
        <v>1792677.42</v>
      </c>
      <c r="H845">
        <v>1374293</v>
      </c>
      <c r="I845">
        <v>264361.39</v>
      </c>
      <c r="J845">
        <v>568018.79</v>
      </c>
      <c r="K845">
        <v>930.67610200000001</v>
      </c>
      <c r="L845">
        <f>IFERROR(SUM(Table5[[#This Row],[reg_salben]:[pupil_gf_total]])/Table5[[#This Row],[adm1]],0)+IFERROR(Table5[[#This Row],[disability_salben]]/Table5[[#This Row],[disadm_nospch]], 0)</f>
        <v>18825.441154022483</v>
      </c>
    </row>
    <row r="846" spans="1:12" x14ac:dyDescent="0.25">
      <c r="A846">
        <v>50369</v>
      </c>
      <c r="B846">
        <v>103.282569</v>
      </c>
      <c r="C846">
        <v>944266.73</v>
      </c>
      <c r="D846">
        <v>4561019.4000000004</v>
      </c>
      <c r="E846">
        <v>271539.28000000003</v>
      </c>
      <c r="F846">
        <v>68842.63</v>
      </c>
      <c r="G846">
        <v>1512988.23</v>
      </c>
      <c r="H846">
        <v>1609779.05</v>
      </c>
      <c r="I846">
        <v>507745.3</v>
      </c>
      <c r="J846">
        <v>315870.03999999998</v>
      </c>
      <c r="K846">
        <v>809.04895199999999</v>
      </c>
      <c r="L846">
        <f>IFERROR(SUM(Table5[[#This Row],[reg_salben]:[pupil_gf_total]])/Table5[[#This Row],[adm1]],0)+IFERROR(Table5[[#This Row],[disability_salben]]/Table5[[#This Row],[disadm_nospch]], 0)</f>
        <v>20078.586967012961</v>
      </c>
    </row>
    <row r="847" spans="1:12" x14ac:dyDescent="0.25">
      <c r="A847">
        <v>50393</v>
      </c>
      <c r="B847">
        <v>263.18856599999998</v>
      </c>
      <c r="C847">
        <v>1966625.54</v>
      </c>
      <c r="D847">
        <v>10955889.949999999</v>
      </c>
      <c r="E847">
        <v>234460.46</v>
      </c>
      <c r="F847">
        <v>17196.060000000001</v>
      </c>
      <c r="G847">
        <v>3680052.9</v>
      </c>
      <c r="H847">
        <v>4287582.2699999996</v>
      </c>
      <c r="I847">
        <v>663093.55000000005</v>
      </c>
      <c r="J847">
        <v>2009374.07</v>
      </c>
      <c r="K847">
        <v>1661.993614</v>
      </c>
      <c r="L847">
        <f>IFERROR(SUM(Table5[[#This Row],[reg_salben]:[pupil_gf_total]])/Table5[[#This Row],[adm1]],0)+IFERROR(Table5[[#This Row],[disability_salben]]/Table5[[#This Row],[disadm_nospch]], 0)</f>
        <v>20617.75332492925</v>
      </c>
    </row>
    <row r="848" spans="1:12" x14ac:dyDescent="0.25">
      <c r="A848">
        <v>50401</v>
      </c>
      <c r="B848">
        <v>19.379083000000001</v>
      </c>
      <c r="C848">
        <v>3498997.45</v>
      </c>
      <c r="D848">
        <v>396439.44</v>
      </c>
      <c r="E848">
        <v>421095.77</v>
      </c>
      <c r="F848">
        <v>5547.09</v>
      </c>
      <c r="G848">
        <v>0</v>
      </c>
      <c r="H848">
        <v>0</v>
      </c>
      <c r="I848">
        <v>0</v>
      </c>
      <c r="J848">
        <v>0</v>
      </c>
      <c r="K848">
        <v>0</v>
      </c>
      <c r="L848">
        <f>IFERROR(SUM(Table5[[#This Row],[reg_salben]:[pupil_gf_total]])/Table5[[#This Row],[adm1]],0)+IFERROR(Table5[[#This Row],[disability_salben]]/Table5[[#This Row],[disadm_nospch]], 0)</f>
        <v>180555.36735148923</v>
      </c>
    </row>
    <row r="849" spans="1:12" x14ac:dyDescent="0.25">
      <c r="A849">
        <v>50419</v>
      </c>
      <c r="B849">
        <v>168.50198599999999</v>
      </c>
      <c r="C849">
        <v>849302.21</v>
      </c>
      <c r="D849">
        <v>8933615.3599999994</v>
      </c>
      <c r="E849">
        <v>307370.71000000002</v>
      </c>
      <c r="F849">
        <v>0</v>
      </c>
      <c r="G849">
        <v>2410120.4300000002</v>
      </c>
      <c r="H849">
        <v>3123381.32</v>
      </c>
      <c r="I849">
        <v>316868.2</v>
      </c>
      <c r="J849">
        <v>1265673.77</v>
      </c>
      <c r="K849">
        <v>1519.158842</v>
      </c>
      <c r="L849">
        <f>IFERROR(SUM(Table5[[#This Row],[reg_salben]:[pupil_gf_total]])/Table5[[#This Row],[adm1]],0)+IFERROR(Table5[[#This Row],[disability_salben]]/Table5[[#This Row],[disadm_nospch]], 0)</f>
        <v>15807.472077939987</v>
      </c>
    </row>
    <row r="850" spans="1:12" x14ac:dyDescent="0.25">
      <c r="A850">
        <v>50427</v>
      </c>
      <c r="B850">
        <v>584.32720700000004</v>
      </c>
      <c r="C850">
        <v>3799654.23</v>
      </c>
      <c r="D850">
        <v>25514792.02</v>
      </c>
      <c r="E850">
        <v>855880.44</v>
      </c>
      <c r="F850">
        <v>7750.52</v>
      </c>
      <c r="G850">
        <v>6421455</v>
      </c>
      <c r="H850">
        <v>9693485.4199999999</v>
      </c>
      <c r="I850">
        <v>2457211.98</v>
      </c>
      <c r="J850">
        <v>4011323.68</v>
      </c>
      <c r="K850">
        <v>5765.6348180000005</v>
      </c>
      <c r="L850">
        <f>IFERROR(SUM(Table5[[#This Row],[reg_salben]:[pupil_gf_total]])/Table5[[#This Row],[adm1]],0)+IFERROR(Table5[[#This Row],[disability_salben]]/Table5[[#This Row],[disadm_nospch]], 0)</f>
        <v>14994.636152560422</v>
      </c>
    </row>
    <row r="851" spans="1:12" x14ac:dyDescent="0.25">
      <c r="A851">
        <v>50435</v>
      </c>
      <c r="B851">
        <v>619.80542300000002</v>
      </c>
      <c r="C851">
        <v>4283572.96</v>
      </c>
      <c r="D851">
        <v>24301318.640000001</v>
      </c>
      <c r="E851">
        <v>718106.99</v>
      </c>
      <c r="F851">
        <v>8025.17</v>
      </c>
      <c r="G851">
        <v>7301629.4800000004</v>
      </c>
      <c r="H851">
        <v>10398222.109999999</v>
      </c>
      <c r="I851">
        <v>1150985.26</v>
      </c>
      <c r="J851">
        <v>5952303.6900000004</v>
      </c>
      <c r="K851">
        <v>4844.8800869999995</v>
      </c>
      <c r="L851">
        <f>IFERROR(SUM(Table5[[#This Row],[reg_salben]:[pupil_gf_total]])/Table5[[#This Row],[adm1]],0)+IFERROR(Table5[[#This Row],[disability_salben]]/Table5[[#This Row],[disadm_nospch]], 0)</f>
        <v>17196.363930730276</v>
      </c>
    </row>
    <row r="852" spans="1:12" x14ac:dyDescent="0.25">
      <c r="A852">
        <v>50443</v>
      </c>
      <c r="B852">
        <v>508.35622899999998</v>
      </c>
      <c r="C852">
        <v>2945220.18</v>
      </c>
      <c r="D852">
        <v>24269770.27</v>
      </c>
      <c r="E852">
        <v>807692.28</v>
      </c>
      <c r="F852">
        <v>16267.05</v>
      </c>
      <c r="G852">
        <v>7723282</v>
      </c>
      <c r="H852">
        <v>10474515.720000001</v>
      </c>
      <c r="I852">
        <v>1194567.95</v>
      </c>
      <c r="J852">
        <v>2466679.29</v>
      </c>
      <c r="K852">
        <v>5228.7142439999998</v>
      </c>
      <c r="L852">
        <f>IFERROR(SUM(Table5[[#This Row],[reg_salben]:[pupil_gf_total]])/Table5[[#This Row],[adm1]],0)+IFERROR(Table5[[#This Row],[disability_salben]]/Table5[[#This Row],[disadm_nospch]], 0)</f>
        <v>14773.408388088172</v>
      </c>
    </row>
    <row r="853" spans="1:12" x14ac:dyDescent="0.25">
      <c r="A853">
        <v>50450</v>
      </c>
      <c r="B853">
        <v>882.72355200000004</v>
      </c>
      <c r="C853">
        <v>9776287.0500000007</v>
      </c>
      <c r="D853">
        <v>57568867.969999999</v>
      </c>
      <c r="E853">
        <v>1603952.98</v>
      </c>
      <c r="F853">
        <v>0</v>
      </c>
      <c r="G853">
        <v>13258290.77</v>
      </c>
      <c r="H853">
        <v>18011630.859999999</v>
      </c>
      <c r="I853">
        <v>3393579.05</v>
      </c>
      <c r="J853">
        <v>9876523.3199999891</v>
      </c>
      <c r="K853">
        <v>9959.3502640000006</v>
      </c>
      <c r="L853">
        <f>IFERROR(SUM(Table5[[#This Row],[reg_salben]:[pupil_gf_total]])/Table5[[#This Row],[adm1]],0)+IFERROR(Table5[[#This Row],[disability_salben]]/Table5[[#This Row],[disadm_nospch]], 0)</f>
        <v>21488.755714976287</v>
      </c>
    </row>
    <row r="854" spans="1:12" x14ac:dyDescent="0.25">
      <c r="A854">
        <v>50468</v>
      </c>
      <c r="B854">
        <v>138.513747</v>
      </c>
      <c r="C854">
        <v>1084431.51</v>
      </c>
      <c r="D854">
        <v>8538585.1600000001</v>
      </c>
      <c r="E854">
        <v>361911.7</v>
      </c>
      <c r="F854">
        <v>65.989999999999995</v>
      </c>
      <c r="G854">
        <v>2305880.35</v>
      </c>
      <c r="H854">
        <v>2409169.02</v>
      </c>
      <c r="I854">
        <v>769801.36</v>
      </c>
      <c r="J854">
        <v>1533512.45</v>
      </c>
      <c r="K854">
        <v>1503.2329139999999</v>
      </c>
      <c r="L854">
        <f>IFERROR(SUM(Table5[[#This Row],[reg_salben]:[pupil_gf_total]])/Table5[[#This Row],[adm1]],0)+IFERROR(Table5[[#This Row],[disability_salben]]/Table5[[#This Row],[disadm_nospch]], 0)</f>
        <v>18418.846739826884</v>
      </c>
    </row>
    <row r="855" spans="1:12" x14ac:dyDescent="0.25">
      <c r="A855">
        <v>50484</v>
      </c>
      <c r="B855">
        <v>157.300906</v>
      </c>
      <c r="C855">
        <v>1178386.81</v>
      </c>
      <c r="D855">
        <v>4762422.5999999996</v>
      </c>
      <c r="E855">
        <v>379436.33</v>
      </c>
      <c r="F855">
        <v>66274.44</v>
      </c>
      <c r="G855">
        <v>2841302.2</v>
      </c>
      <c r="H855">
        <v>2688204.02</v>
      </c>
      <c r="I855">
        <v>494855.52</v>
      </c>
      <c r="J855">
        <v>418338.03</v>
      </c>
      <c r="K855">
        <v>884.06945099999996</v>
      </c>
      <c r="L855">
        <f>IFERROR(SUM(Table5[[#This Row],[reg_salben]:[pupil_gf_total]])/Table5[[#This Row],[adm1]],0)+IFERROR(Table5[[#This Row],[disability_salben]]/Table5[[#This Row],[disadm_nospch]], 0)</f>
        <v>20669.930797910238</v>
      </c>
    </row>
    <row r="856" spans="1:12" x14ac:dyDescent="0.25">
      <c r="A856">
        <v>50492</v>
      </c>
      <c r="B856">
        <v>110.072956</v>
      </c>
      <c r="C856">
        <v>472015.45</v>
      </c>
      <c r="D856">
        <v>3157832.12</v>
      </c>
      <c r="E856">
        <v>148588</v>
      </c>
      <c r="F856">
        <v>41961.54</v>
      </c>
      <c r="G856">
        <v>1124564.5900000001</v>
      </c>
      <c r="H856">
        <v>1963819.86</v>
      </c>
      <c r="I856">
        <v>352659.56</v>
      </c>
      <c r="J856">
        <v>394443.13</v>
      </c>
      <c r="K856">
        <v>526.80959099999995</v>
      </c>
      <c r="L856">
        <f>IFERROR(SUM(Table5[[#This Row],[reg_salben]:[pupil_gf_total]])/Table5[[#This Row],[adm1]],0)+IFERROR(Table5[[#This Row],[disability_salben]]/Table5[[#This Row],[disadm_nospch]], 0)</f>
        <v>17924.762041994065</v>
      </c>
    </row>
    <row r="857" spans="1:12" x14ac:dyDescent="0.25">
      <c r="A857">
        <v>50500</v>
      </c>
      <c r="B857">
        <v>212.15659500000001</v>
      </c>
      <c r="C857">
        <v>1411506.13</v>
      </c>
      <c r="D857">
        <v>8450821.5500000007</v>
      </c>
      <c r="E857">
        <v>433984.48</v>
      </c>
      <c r="F857">
        <v>26081.07</v>
      </c>
      <c r="G857">
        <v>3175156.97</v>
      </c>
      <c r="H857">
        <v>4336389.55</v>
      </c>
      <c r="I857">
        <v>574593.71</v>
      </c>
      <c r="J857">
        <v>932705.18</v>
      </c>
      <c r="K857">
        <v>1971.762872</v>
      </c>
      <c r="L857">
        <f>IFERROR(SUM(Table5[[#This Row],[reg_salben]:[pupil_gf_total]])/Table5[[#This Row],[adm1]],0)+IFERROR(Table5[[#This Row],[disability_salben]]/Table5[[#This Row],[disadm_nospch]], 0)</f>
        <v>15746.383293843617</v>
      </c>
    </row>
    <row r="858" spans="1:12" x14ac:dyDescent="0.25">
      <c r="A858">
        <v>50518</v>
      </c>
      <c r="B858">
        <v>96.121941000000007</v>
      </c>
      <c r="C858">
        <v>482850.27</v>
      </c>
      <c r="D858">
        <v>3530115.45</v>
      </c>
      <c r="E858">
        <v>98027.63</v>
      </c>
      <c r="F858">
        <v>36798.639999999999</v>
      </c>
      <c r="G858">
        <v>1640601.57</v>
      </c>
      <c r="H858">
        <v>1541493.13</v>
      </c>
      <c r="I858">
        <v>214099.37</v>
      </c>
      <c r="J858">
        <v>450327.11</v>
      </c>
      <c r="K858">
        <v>584.27984500000002</v>
      </c>
      <c r="L858">
        <f>IFERROR(SUM(Table5[[#This Row],[reg_salben]:[pupil_gf_total]])/Table5[[#This Row],[adm1]],0)+IFERROR(Table5[[#This Row],[disability_salben]]/Table5[[#This Row],[disadm_nospch]], 0)</f>
        <v>17879.243225612649</v>
      </c>
    </row>
    <row r="859" spans="1:12" x14ac:dyDescent="0.25">
      <c r="A859">
        <v>50526</v>
      </c>
      <c r="B859">
        <v>139.34498600000001</v>
      </c>
      <c r="C859">
        <v>0</v>
      </c>
      <c r="D859">
        <v>0</v>
      </c>
      <c r="E859">
        <v>79832.399999999994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f>IFERROR(SUM(Table5[[#This Row],[reg_salben]:[pupil_gf_total]])/Table5[[#This Row],[adm1]],0)+IFERROR(Table5[[#This Row],[disability_salben]]/Table5[[#This Row],[disadm_nospch]], 0)</f>
        <v>0</v>
      </c>
    </row>
    <row r="860" spans="1:12" x14ac:dyDescent="0.25">
      <c r="A860">
        <v>50534</v>
      </c>
      <c r="B860">
        <v>96.361934000000005</v>
      </c>
      <c r="C860">
        <v>551627.43000000005</v>
      </c>
      <c r="D860">
        <v>6620314.2400000002</v>
      </c>
      <c r="E860">
        <v>268243.26</v>
      </c>
      <c r="F860">
        <v>0</v>
      </c>
      <c r="G860">
        <v>2287414.16</v>
      </c>
      <c r="H860">
        <v>1972999.05</v>
      </c>
      <c r="I860">
        <v>927129.1</v>
      </c>
      <c r="J860">
        <v>587931.98</v>
      </c>
      <c r="K860">
        <v>1188.114067</v>
      </c>
      <c r="L860">
        <f>IFERROR(SUM(Table5[[#This Row],[reg_salben]:[pupil_gf_total]])/Table5[[#This Row],[adm1]],0)+IFERROR(Table5[[#This Row],[disability_salben]]/Table5[[#This Row],[disadm_nospch]], 0)</f>
        <v>16383.472715087013</v>
      </c>
    </row>
    <row r="861" spans="1:12" x14ac:dyDescent="0.25">
      <c r="A861">
        <v>50542</v>
      </c>
      <c r="B861">
        <v>81.726493000000005</v>
      </c>
      <c r="C861">
        <v>509095.15</v>
      </c>
      <c r="D861">
        <v>4679556.3099999996</v>
      </c>
      <c r="E861">
        <v>67723.75</v>
      </c>
      <c r="F861">
        <v>2229.8200000000002</v>
      </c>
      <c r="G861">
        <v>1632736.88</v>
      </c>
      <c r="H861">
        <v>1747707.39</v>
      </c>
      <c r="I861">
        <v>281216.2</v>
      </c>
      <c r="J861">
        <v>508147.43</v>
      </c>
      <c r="K861">
        <v>879.25491499999998</v>
      </c>
      <c r="L861">
        <f>IFERROR(SUM(Table5[[#This Row],[reg_salben]:[pupil_gf_total]])/Table5[[#This Row],[adm1]],0)+IFERROR(Table5[[#This Row],[disability_salben]]/Table5[[#This Row],[disadm_nospch]], 0)</f>
        <v>16373.432149102922</v>
      </c>
    </row>
    <row r="862" spans="1:12" x14ac:dyDescent="0.25">
      <c r="A862">
        <v>50559</v>
      </c>
      <c r="B862">
        <v>82.640338999999997</v>
      </c>
      <c r="C862">
        <v>304450.3</v>
      </c>
      <c r="D862">
        <v>4877379.17</v>
      </c>
      <c r="E862">
        <v>265457.01</v>
      </c>
      <c r="F862">
        <v>78533.53</v>
      </c>
      <c r="G862">
        <v>1726691.15</v>
      </c>
      <c r="H862">
        <v>1744893.42</v>
      </c>
      <c r="I862">
        <v>122232.34</v>
      </c>
      <c r="J862">
        <v>719247.3</v>
      </c>
      <c r="K862">
        <v>1006.001064</v>
      </c>
      <c r="L862">
        <f>IFERROR(SUM(Table5[[#This Row],[reg_salben]:[pupil_gf_total]])/Table5[[#This Row],[adm1]],0)+IFERROR(Table5[[#This Row],[disability_salben]]/Table5[[#This Row],[disadm_nospch]], 0)</f>
        <v>13161.598309635188</v>
      </c>
    </row>
    <row r="863" spans="1:12" x14ac:dyDescent="0.25">
      <c r="A863">
        <v>50567</v>
      </c>
      <c r="B863">
        <v>153.17802800000001</v>
      </c>
      <c r="C863">
        <v>960899.19</v>
      </c>
      <c r="D863">
        <v>5655883.1900000004</v>
      </c>
      <c r="E863">
        <v>67074.78</v>
      </c>
      <c r="F863">
        <v>4168.72</v>
      </c>
      <c r="G863">
        <v>1967153.32</v>
      </c>
      <c r="H863">
        <v>2304771.42</v>
      </c>
      <c r="I863">
        <v>480240.8</v>
      </c>
      <c r="J863">
        <v>602836.38</v>
      </c>
      <c r="K863">
        <v>1264.9106569999999</v>
      </c>
      <c r="L863">
        <f>IFERROR(SUM(Table5[[#This Row],[reg_salben]:[pupil_gf_total]])/Table5[[#This Row],[adm1]],0)+IFERROR(Table5[[#This Row],[disability_salben]]/Table5[[#This Row],[disadm_nospch]], 0)</f>
        <v>15034.282364913284</v>
      </c>
    </row>
    <row r="864" spans="1:12" x14ac:dyDescent="0.25">
      <c r="A864">
        <v>50575</v>
      </c>
      <c r="B864">
        <v>101.59965099999999</v>
      </c>
      <c r="C864">
        <v>611112.85</v>
      </c>
      <c r="D864">
        <v>6797959.1200000001</v>
      </c>
      <c r="E864">
        <v>194021.64</v>
      </c>
      <c r="F864">
        <v>5432.57</v>
      </c>
      <c r="G864">
        <v>2008148.19</v>
      </c>
      <c r="H864">
        <v>2352296.33</v>
      </c>
      <c r="I864">
        <v>685390.89</v>
      </c>
      <c r="J864">
        <v>445222.55</v>
      </c>
      <c r="K864">
        <v>1241.4278409999999</v>
      </c>
      <c r="L864">
        <f>IFERROR(SUM(Table5[[#This Row],[reg_salben]:[pupil_gf_total]])/Table5[[#This Row],[adm1]],0)+IFERROR(Table5[[#This Row],[disability_salben]]/Table5[[#This Row],[disadm_nospch]], 0)</f>
        <v>16074.675067599997</v>
      </c>
    </row>
    <row r="865" spans="1:12" x14ac:dyDescent="0.25">
      <c r="A865">
        <v>50583</v>
      </c>
      <c r="B865">
        <v>140.88651999999999</v>
      </c>
      <c r="C865">
        <v>1263593.8799999999</v>
      </c>
      <c r="D865">
        <v>5477695.9800000004</v>
      </c>
      <c r="E865">
        <v>108429.77</v>
      </c>
      <c r="F865">
        <v>4638.01</v>
      </c>
      <c r="G865">
        <v>2150677.7400000002</v>
      </c>
      <c r="H865">
        <v>3298511.7</v>
      </c>
      <c r="I865">
        <v>485519.3</v>
      </c>
      <c r="J865">
        <v>797683.39</v>
      </c>
      <c r="K865">
        <v>1188.835718</v>
      </c>
      <c r="L865">
        <f>IFERROR(SUM(Table5[[#This Row],[reg_salben]:[pupil_gf_total]])/Table5[[#This Row],[adm1]],0)+IFERROR(Table5[[#This Row],[disability_salben]]/Table5[[#This Row],[disadm_nospch]], 0)</f>
        <v>19334.611977174878</v>
      </c>
    </row>
    <row r="866" spans="1:12" x14ac:dyDescent="0.25">
      <c r="A866">
        <v>50591</v>
      </c>
      <c r="B866">
        <v>180.485905</v>
      </c>
      <c r="C866">
        <v>1777615.93</v>
      </c>
      <c r="D866">
        <v>8429461.9800000004</v>
      </c>
      <c r="E866">
        <v>99162.82</v>
      </c>
      <c r="F866">
        <v>0</v>
      </c>
      <c r="G866">
        <v>2424494.46</v>
      </c>
      <c r="H866">
        <v>2959162.69</v>
      </c>
      <c r="I866">
        <v>820847.2</v>
      </c>
      <c r="J866">
        <v>1591875.31</v>
      </c>
      <c r="K866">
        <v>1404.997089</v>
      </c>
      <c r="L866">
        <f>IFERROR(SUM(Table5[[#This Row],[reg_salben]:[pupil_gf_total]])/Table5[[#This Row],[adm1]],0)+IFERROR(Table5[[#This Row],[disability_salben]]/Table5[[#This Row],[disadm_nospch]], 0)</f>
        <v>21468.301130286858</v>
      </c>
    </row>
    <row r="867" spans="1:12" x14ac:dyDescent="0.25">
      <c r="A867">
        <v>50617</v>
      </c>
      <c r="B867">
        <v>57.491045</v>
      </c>
      <c r="C867">
        <v>434982.11</v>
      </c>
      <c r="D867">
        <v>2809030.73</v>
      </c>
      <c r="E867">
        <v>51405.08</v>
      </c>
      <c r="F867">
        <v>0</v>
      </c>
      <c r="G867">
        <v>1205805.73</v>
      </c>
      <c r="H867">
        <v>1082589.46</v>
      </c>
      <c r="I867">
        <v>394867.75</v>
      </c>
      <c r="J867">
        <v>397598.02</v>
      </c>
      <c r="K867">
        <v>488.99627199999998</v>
      </c>
      <c r="L867">
        <f>IFERROR(SUM(Table5[[#This Row],[reg_salben]:[pupil_gf_total]])/Table5[[#This Row],[adm1]],0)+IFERROR(Table5[[#This Row],[disability_salben]]/Table5[[#This Row],[disadm_nospch]], 0)</f>
        <v>19716.068369596815</v>
      </c>
    </row>
    <row r="868" spans="1:12" x14ac:dyDescent="0.25">
      <c r="A868">
        <v>50625</v>
      </c>
      <c r="B868">
        <v>75.495320000000007</v>
      </c>
      <c r="C868">
        <v>387841.36</v>
      </c>
      <c r="D868">
        <v>3096636.3</v>
      </c>
      <c r="E868">
        <v>41570.32</v>
      </c>
      <c r="F868">
        <v>0</v>
      </c>
      <c r="G868">
        <v>1170086.58</v>
      </c>
      <c r="H868">
        <v>1117603.25</v>
      </c>
      <c r="I868">
        <v>16486.61</v>
      </c>
      <c r="J868">
        <v>249065.47</v>
      </c>
      <c r="K868">
        <v>519.50815299999999</v>
      </c>
      <c r="L868">
        <f>IFERROR(SUM(Table5[[#This Row],[reg_salben]:[pupil_gf_total]])/Table5[[#This Row],[adm1]],0)+IFERROR(Table5[[#This Row],[disability_salben]]/Table5[[#This Row],[disadm_nospch]], 0)</f>
        <v>16092.745749562273</v>
      </c>
    </row>
    <row r="869" spans="1:12" x14ac:dyDescent="0.25">
      <c r="A869">
        <v>50633</v>
      </c>
      <c r="B869">
        <v>90.930211</v>
      </c>
      <c r="C869">
        <v>435661.94</v>
      </c>
      <c r="D869">
        <v>2849204.65</v>
      </c>
      <c r="E869">
        <v>117934.55</v>
      </c>
      <c r="F869">
        <v>7015</v>
      </c>
      <c r="G869">
        <v>1359877.2</v>
      </c>
      <c r="H869">
        <v>1389947.08</v>
      </c>
      <c r="I869">
        <v>152864.94</v>
      </c>
      <c r="J869">
        <v>670074.88</v>
      </c>
      <c r="K869">
        <v>503.71456599999999</v>
      </c>
      <c r="L869">
        <f>IFERROR(SUM(Table5[[#This Row],[reg_salben]:[pupil_gf_total]])/Table5[[#This Row],[adm1]],0)+IFERROR(Table5[[#This Row],[disability_salben]]/Table5[[#This Row],[disadm_nospch]], 0)</f>
        <v>17788.446356315664</v>
      </c>
    </row>
    <row r="870" spans="1:12" x14ac:dyDescent="0.25">
      <c r="A870">
        <v>50641</v>
      </c>
      <c r="B870">
        <v>89.045736000000005</v>
      </c>
      <c r="C870">
        <v>1090704.81</v>
      </c>
      <c r="D870">
        <v>3026559.61</v>
      </c>
      <c r="E870">
        <v>181929.88</v>
      </c>
      <c r="F870">
        <v>5269.88</v>
      </c>
      <c r="G870">
        <v>1286668.8600000001</v>
      </c>
      <c r="H870">
        <v>1259925.46</v>
      </c>
      <c r="I870">
        <v>236987.27</v>
      </c>
      <c r="J870">
        <v>384365.93</v>
      </c>
      <c r="K870">
        <v>558.83724199999995</v>
      </c>
      <c r="L870">
        <f>IFERROR(SUM(Table5[[#This Row],[reg_salben]:[pupil_gf_total]])/Table5[[#This Row],[adm1]],0)+IFERROR(Table5[[#This Row],[disability_salben]]/Table5[[#This Row],[disadm_nospch]], 0)</f>
        <v>23668.432031564233</v>
      </c>
    </row>
    <row r="871" spans="1:12" x14ac:dyDescent="0.25">
      <c r="A871">
        <v>50658</v>
      </c>
      <c r="B871">
        <v>63.540162000000002</v>
      </c>
      <c r="C871">
        <v>130246.32</v>
      </c>
      <c r="D871">
        <v>2653841.63</v>
      </c>
      <c r="E871">
        <v>119029.25</v>
      </c>
      <c r="F871">
        <v>15213.66</v>
      </c>
      <c r="G871">
        <v>1052968.27</v>
      </c>
      <c r="H871">
        <v>1026879.93</v>
      </c>
      <c r="I871">
        <v>35594.559999999998</v>
      </c>
      <c r="J871">
        <v>286085.28999999998</v>
      </c>
      <c r="K871">
        <v>406.26327400000002</v>
      </c>
      <c r="L871">
        <f>IFERROR(SUM(Table5[[#This Row],[reg_salben]:[pupil_gf_total]])/Table5[[#This Row],[adm1]],0)+IFERROR(Table5[[#This Row],[disability_salben]]/Table5[[#This Row],[disadm_nospch]], 0)</f>
        <v>14823.840297468652</v>
      </c>
    </row>
    <row r="872" spans="1:12" x14ac:dyDescent="0.25">
      <c r="A872">
        <v>50666</v>
      </c>
      <c r="B872">
        <v>25.304223</v>
      </c>
      <c r="C872">
        <v>1108337.73</v>
      </c>
      <c r="D872">
        <v>711679.52</v>
      </c>
      <c r="E872">
        <v>19378.36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f>IFERROR(SUM(Table5[[#This Row],[reg_salben]:[pupil_gf_total]])/Table5[[#This Row],[adm1]],0)+IFERROR(Table5[[#This Row],[disability_salben]]/Table5[[#This Row],[disadm_nospch]], 0)</f>
        <v>43800.504366405556</v>
      </c>
    </row>
    <row r="873" spans="1:12" x14ac:dyDescent="0.25">
      <c r="A873">
        <v>50674</v>
      </c>
      <c r="B873">
        <v>148.53761800000001</v>
      </c>
      <c r="C873">
        <v>617117.92000000004</v>
      </c>
      <c r="D873">
        <v>8742112.0700000003</v>
      </c>
      <c r="E873">
        <v>447958.4</v>
      </c>
      <c r="F873">
        <v>0</v>
      </c>
      <c r="G873">
        <v>3113308.11</v>
      </c>
      <c r="H873">
        <v>2871557.54</v>
      </c>
      <c r="I873">
        <v>293241.07</v>
      </c>
      <c r="J873">
        <v>806650.94</v>
      </c>
      <c r="K873">
        <v>1363.162975</v>
      </c>
      <c r="L873">
        <f>IFERROR(SUM(Table5[[#This Row],[reg_salben]:[pupil_gf_total]])/Table5[[#This Row],[adm1]],0)+IFERROR(Table5[[#This Row],[disability_salben]]/Table5[[#This Row],[disadm_nospch]], 0)</f>
        <v>16093.642392429363</v>
      </c>
    </row>
    <row r="874" spans="1:12" x14ac:dyDescent="0.25">
      <c r="A874">
        <v>50682</v>
      </c>
      <c r="B874">
        <v>198.95450600000001</v>
      </c>
      <c r="C874">
        <v>1191128.78</v>
      </c>
      <c r="D874">
        <v>6618986.8200000003</v>
      </c>
      <c r="E874">
        <v>284356.65999999997</v>
      </c>
      <c r="F874">
        <v>66324.73</v>
      </c>
      <c r="G874">
        <v>1624772.76</v>
      </c>
      <c r="H874">
        <v>2646124.41</v>
      </c>
      <c r="I874">
        <v>656582.37</v>
      </c>
      <c r="J874">
        <v>1091891.57</v>
      </c>
      <c r="K874">
        <v>1153.0123699999999</v>
      </c>
      <c r="L874">
        <f>IFERROR(SUM(Table5[[#This Row],[reg_salben]:[pupil_gf_total]])/Table5[[#This Row],[adm1]],0)+IFERROR(Table5[[#This Row],[disability_salben]]/Table5[[#This Row],[disadm_nospch]], 0)</f>
        <v>17252.24831642623</v>
      </c>
    </row>
    <row r="875" spans="1:12" x14ac:dyDescent="0.25">
      <c r="A875">
        <v>50690</v>
      </c>
      <c r="B875">
        <v>139.48741699999999</v>
      </c>
      <c r="C875">
        <v>1135411.8799999999</v>
      </c>
      <c r="D875">
        <v>9086347.0800000001</v>
      </c>
      <c r="E875">
        <v>139289.82</v>
      </c>
      <c r="F875">
        <v>7054.58</v>
      </c>
      <c r="G875">
        <v>2479056.0699999998</v>
      </c>
      <c r="H875">
        <v>3100003.74</v>
      </c>
      <c r="I875">
        <v>718547.33</v>
      </c>
      <c r="J875">
        <v>676204.24</v>
      </c>
      <c r="K875">
        <v>1531.5608239999999</v>
      </c>
      <c r="L875">
        <f>IFERROR(SUM(Table5[[#This Row],[reg_salben]:[pupil_gf_total]])/Table5[[#This Row],[adm1]],0)+IFERROR(Table5[[#This Row],[disability_salben]]/Table5[[#This Row],[disadm_nospch]], 0)</f>
        <v>18721.578141063048</v>
      </c>
    </row>
    <row r="876" spans="1:12" x14ac:dyDescent="0.25">
      <c r="A876">
        <v>50708</v>
      </c>
      <c r="B876">
        <v>103.559314</v>
      </c>
      <c r="C876">
        <v>900117.68</v>
      </c>
      <c r="D876">
        <v>4038634.13</v>
      </c>
      <c r="E876">
        <v>187044.53</v>
      </c>
      <c r="F876">
        <v>0</v>
      </c>
      <c r="G876">
        <v>1377861.05</v>
      </c>
      <c r="H876">
        <v>1728780.11</v>
      </c>
      <c r="I876">
        <v>178470.45</v>
      </c>
      <c r="J876">
        <v>972664.09</v>
      </c>
      <c r="K876">
        <v>582.17610500000001</v>
      </c>
      <c r="L876">
        <f>IFERROR(SUM(Table5[[#This Row],[reg_salben]:[pupil_gf_total]])/Table5[[#This Row],[adm1]],0)+IFERROR(Table5[[#This Row],[disability_salben]]/Table5[[#This Row],[disadm_nospch]], 0)</f>
        <v>23263.780847105769</v>
      </c>
    </row>
    <row r="877" spans="1:12" x14ac:dyDescent="0.25">
      <c r="A877">
        <v>50716</v>
      </c>
      <c r="B877">
        <v>112.920063</v>
      </c>
      <c r="C877">
        <v>655328.03</v>
      </c>
      <c r="D877">
        <v>4790818.37</v>
      </c>
      <c r="E877">
        <v>85021.7</v>
      </c>
      <c r="F877">
        <v>0</v>
      </c>
      <c r="G877">
        <v>2300032.13</v>
      </c>
      <c r="H877">
        <v>1966485.22</v>
      </c>
      <c r="I877">
        <v>521358.73</v>
      </c>
      <c r="J877">
        <v>740488.17</v>
      </c>
      <c r="K877">
        <v>799.75911099999996</v>
      </c>
      <c r="L877">
        <f>IFERROR(SUM(Table5[[#This Row],[reg_salben]:[pupil_gf_total]])/Table5[[#This Row],[adm1]],0)+IFERROR(Table5[[#This Row],[disability_salben]]/Table5[[#This Row],[disadm_nospch]], 0)</f>
        <v>18812.641120282595</v>
      </c>
    </row>
    <row r="878" spans="1:12" x14ac:dyDescent="0.25">
      <c r="A878">
        <v>50724</v>
      </c>
      <c r="B878">
        <v>182.91466299999999</v>
      </c>
      <c r="C878">
        <v>1381973.37</v>
      </c>
      <c r="D878">
        <v>7336357.29</v>
      </c>
      <c r="E878">
        <v>543380.81999999995</v>
      </c>
      <c r="F878">
        <v>144387.09</v>
      </c>
      <c r="G878">
        <v>2430151.5699999998</v>
      </c>
      <c r="H878">
        <v>2662331.0499999998</v>
      </c>
      <c r="I878">
        <v>401149.99</v>
      </c>
      <c r="J878">
        <v>907887.14</v>
      </c>
      <c r="K878">
        <v>1534.1424950000001</v>
      </c>
      <c r="L878">
        <f>IFERROR(SUM(Table5[[#This Row],[reg_salben]:[pupil_gf_total]])/Table5[[#This Row],[adm1]],0)+IFERROR(Table5[[#This Row],[disability_salben]]/Table5[[#This Row],[disadm_nospch]], 0)</f>
        <v>16958.357434090649</v>
      </c>
    </row>
    <row r="879" spans="1:12" x14ac:dyDescent="0.25">
      <c r="A879">
        <v>50740</v>
      </c>
      <c r="B879">
        <v>89.433999999999997</v>
      </c>
      <c r="C879">
        <v>831586.98</v>
      </c>
      <c r="D879">
        <v>4424856.7300000004</v>
      </c>
      <c r="E879">
        <v>92735.14</v>
      </c>
      <c r="F879">
        <v>22327.48</v>
      </c>
      <c r="G879">
        <v>1663940.57</v>
      </c>
      <c r="H879">
        <v>1668641.04</v>
      </c>
      <c r="I879">
        <v>436650.39</v>
      </c>
      <c r="J879">
        <v>1309189.07</v>
      </c>
      <c r="K879">
        <v>822.63600399999996</v>
      </c>
      <c r="L879">
        <f>IFERROR(SUM(Table5[[#This Row],[reg_salben]:[pupil_gf_total]])/Table5[[#This Row],[adm1]],0)+IFERROR(Table5[[#This Row],[disability_salben]]/Table5[[#This Row],[disadm_nospch]], 0)</f>
        <v>20990.429072945153</v>
      </c>
    </row>
    <row r="880" spans="1:12" x14ac:dyDescent="0.25">
      <c r="A880">
        <v>50773</v>
      </c>
      <c r="B880">
        <v>171.51694800000001</v>
      </c>
      <c r="C880">
        <v>0</v>
      </c>
      <c r="D880">
        <v>319750.65999999997</v>
      </c>
      <c r="E880">
        <v>870859.39</v>
      </c>
      <c r="F880">
        <v>271881.03000000003</v>
      </c>
      <c r="G880">
        <v>2201135.31</v>
      </c>
      <c r="H880">
        <v>1796154.53</v>
      </c>
      <c r="I880">
        <v>344778.97</v>
      </c>
      <c r="J880">
        <v>1009107.82</v>
      </c>
      <c r="K880">
        <v>1027.5707910000001</v>
      </c>
      <c r="L880">
        <f>IFERROR(SUM(Table5[[#This Row],[reg_salben]:[pupil_gf_total]])/Table5[[#This Row],[adm1]],0)+IFERROR(Table5[[#This Row],[disability_salben]]/Table5[[#This Row],[disadm_nospch]], 0)</f>
        <v>6630.8499323624692</v>
      </c>
    </row>
    <row r="881" spans="1:12" x14ac:dyDescent="0.25">
      <c r="A881">
        <v>50799</v>
      </c>
      <c r="B881">
        <v>110.148814</v>
      </c>
      <c r="C881">
        <v>0</v>
      </c>
      <c r="D881">
        <v>77640.31</v>
      </c>
      <c r="E881">
        <v>401577.02</v>
      </c>
      <c r="F881">
        <v>357785.02</v>
      </c>
      <c r="G881">
        <v>1259528.76</v>
      </c>
      <c r="H881">
        <v>672397.1</v>
      </c>
      <c r="I881">
        <v>196297.17</v>
      </c>
      <c r="J881">
        <v>484195.35</v>
      </c>
      <c r="K881">
        <v>622.22567800000002</v>
      </c>
      <c r="L881">
        <f>IFERROR(SUM(Table5[[#This Row],[reg_salben]:[pupil_gf_total]])/Table5[[#This Row],[adm1]],0)+IFERROR(Table5[[#This Row],[disability_salben]]/Table5[[#This Row],[disadm_nospch]], 0)</f>
        <v>5543.6810982911575</v>
      </c>
    </row>
    <row r="882" spans="1:12" x14ac:dyDescent="0.25">
      <c r="A882">
        <v>50815</v>
      </c>
      <c r="B882">
        <v>165.61992599999999</v>
      </c>
      <c r="C882">
        <v>767529.12</v>
      </c>
      <c r="D882">
        <v>1396275.74</v>
      </c>
      <c r="E882">
        <v>320064.24</v>
      </c>
      <c r="F882">
        <v>325</v>
      </c>
      <c r="G882">
        <v>1571179.97</v>
      </c>
      <c r="H882">
        <v>1180230.23</v>
      </c>
      <c r="I882">
        <v>1048023.21</v>
      </c>
      <c r="J882">
        <v>506677.93</v>
      </c>
      <c r="K882">
        <v>720.82212000000004</v>
      </c>
      <c r="L882">
        <f>IFERROR(SUM(Table5[[#This Row],[reg_salben]:[pupil_gf_total]])/Table5[[#This Row],[adm1]],0)+IFERROR(Table5[[#This Row],[disability_salben]]/Table5[[#This Row],[disadm_nospch]], 0)</f>
        <v>12989.706662871968</v>
      </c>
    </row>
    <row r="883" spans="1:12" x14ac:dyDescent="0.25">
      <c r="A883">
        <v>50856</v>
      </c>
      <c r="B883">
        <v>148.69895</v>
      </c>
      <c r="C883">
        <v>0</v>
      </c>
      <c r="D883">
        <v>234303.41</v>
      </c>
      <c r="E883">
        <v>340530.97</v>
      </c>
      <c r="F883">
        <v>337642.65</v>
      </c>
      <c r="G883">
        <v>1795531.56</v>
      </c>
      <c r="H883">
        <v>851985.78</v>
      </c>
      <c r="I883">
        <v>126129.31</v>
      </c>
      <c r="J883">
        <v>650634.73</v>
      </c>
      <c r="K883">
        <v>511.65415999999999</v>
      </c>
      <c r="L883">
        <f>IFERROR(SUM(Table5[[#This Row],[reg_salben]:[pupil_gf_total]])/Table5[[#This Row],[adm1]],0)+IFERROR(Table5[[#This Row],[disability_salben]]/Table5[[#This Row],[disadm_nospch]], 0)</f>
        <v>8475.9565132823318</v>
      </c>
    </row>
    <row r="884" spans="1:12" x14ac:dyDescent="0.25">
      <c r="A884">
        <v>50880</v>
      </c>
      <c r="B884">
        <v>502.50267000000002</v>
      </c>
      <c r="C884">
        <v>91628.160000000003</v>
      </c>
      <c r="D884">
        <v>0</v>
      </c>
      <c r="E884">
        <v>2226158.94</v>
      </c>
      <c r="F884">
        <v>2255197.98</v>
      </c>
      <c r="G884">
        <v>11218890.93</v>
      </c>
      <c r="H884">
        <v>5064605.62</v>
      </c>
      <c r="I884">
        <v>1651295.17</v>
      </c>
      <c r="J884">
        <v>1343718.67</v>
      </c>
      <c r="K884">
        <v>3837.1958119999999</v>
      </c>
      <c r="L884">
        <f>IFERROR(SUM(Table5[[#This Row],[reg_salben]:[pupil_gf_total]])/Table5[[#This Row],[adm1]],0)+IFERROR(Table5[[#This Row],[disability_salben]]/Table5[[#This Row],[disadm_nospch]], 0)</f>
        <v>6374.3308172515572</v>
      </c>
    </row>
    <row r="885" spans="1:12" x14ac:dyDescent="0.25">
      <c r="A885">
        <v>50906</v>
      </c>
      <c r="B885">
        <v>52.648243999999998</v>
      </c>
      <c r="C885">
        <v>0</v>
      </c>
      <c r="D885">
        <v>0</v>
      </c>
      <c r="E885">
        <v>352714.72</v>
      </c>
      <c r="F885">
        <v>6400</v>
      </c>
      <c r="G885">
        <v>716888.19</v>
      </c>
      <c r="H885">
        <v>733678.84</v>
      </c>
      <c r="I885">
        <v>744464.46</v>
      </c>
      <c r="J885">
        <v>462492.1</v>
      </c>
      <c r="K885">
        <v>309.23708099999999</v>
      </c>
      <c r="L885">
        <f>IFERROR(SUM(Table5[[#This Row],[reg_salben]:[pupil_gf_total]])/Table5[[#This Row],[adm1]],0)+IFERROR(Table5[[#This Row],[disability_salben]]/Table5[[#This Row],[disadm_nospch]], 0)</f>
        <v>9755.0989041964222</v>
      </c>
    </row>
    <row r="886" spans="1:12" x14ac:dyDescent="0.25">
      <c r="A886">
        <v>50922</v>
      </c>
      <c r="B886">
        <v>85.466502000000006</v>
      </c>
      <c r="C886">
        <v>0</v>
      </c>
      <c r="D886">
        <v>852444.11</v>
      </c>
      <c r="E886">
        <v>315781.71999999997</v>
      </c>
      <c r="F886">
        <v>11312.73</v>
      </c>
      <c r="G886">
        <v>2643980.66</v>
      </c>
      <c r="H886">
        <v>1443670.78</v>
      </c>
      <c r="I886">
        <v>1177775.48</v>
      </c>
      <c r="J886">
        <v>1205184.45</v>
      </c>
      <c r="K886">
        <v>439.09604100000001</v>
      </c>
      <c r="L886">
        <f>IFERROR(SUM(Table5[[#This Row],[reg_salben]:[pupil_gf_total]])/Table5[[#This Row],[adm1]],0)+IFERROR(Table5[[#This Row],[disability_salben]]/Table5[[#This Row],[disadm_nospch]], 0)</f>
        <v>17422.498077134795</v>
      </c>
    </row>
    <row r="887" spans="1:12" x14ac:dyDescent="0.25">
      <c r="A887">
        <v>50948</v>
      </c>
      <c r="B887">
        <v>0</v>
      </c>
      <c r="C887">
        <v>0</v>
      </c>
      <c r="D887">
        <v>0</v>
      </c>
      <c r="E887">
        <v>365114.43</v>
      </c>
      <c r="F887">
        <v>224713.52</v>
      </c>
      <c r="G887">
        <v>4427770.33</v>
      </c>
      <c r="H887">
        <v>2354251.09</v>
      </c>
      <c r="I887">
        <v>1063877.5900000001</v>
      </c>
      <c r="J887">
        <v>1966612.21</v>
      </c>
      <c r="K887">
        <v>703.965957</v>
      </c>
      <c r="L887">
        <f>IFERROR(SUM(Table5[[#This Row],[reg_salben]:[pupil_gf_total]])/Table5[[#This Row],[adm1]],0)+IFERROR(Table5[[#This Row],[disability_salben]]/Table5[[#This Row],[disadm_nospch]], 0)</f>
        <v>14776.764510503172</v>
      </c>
    </row>
    <row r="888" spans="1:12" x14ac:dyDescent="0.25">
      <c r="A888">
        <v>50963</v>
      </c>
      <c r="B888">
        <v>226.70105899999999</v>
      </c>
      <c r="C888">
        <v>0</v>
      </c>
      <c r="D888">
        <v>0</v>
      </c>
      <c r="E888">
        <v>562285.72</v>
      </c>
      <c r="F888">
        <v>281912.8</v>
      </c>
      <c r="G888">
        <v>2887734.86</v>
      </c>
      <c r="H888">
        <v>1267330.1599999999</v>
      </c>
      <c r="I888">
        <v>582722.29</v>
      </c>
      <c r="J888">
        <v>1722098.57</v>
      </c>
      <c r="K888">
        <v>1006.800832</v>
      </c>
      <c r="L888">
        <f>IFERROR(SUM(Table5[[#This Row],[reg_salben]:[pupil_gf_total]])/Table5[[#This Row],[adm1]],0)+IFERROR(Table5[[#This Row],[disability_salben]]/Table5[[#This Row],[disadm_nospch]], 0)</f>
        <v>7254.7460906349352</v>
      </c>
    </row>
    <row r="889" spans="1:12" x14ac:dyDescent="0.25">
      <c r="A889">
        <v>50989</v>
      </c>
      <c r="B889">
        <v>226.98540600000001</v>
      </c>
      <c r="C889">
        <v>461589.82</v>
      </c>
      <c r="D889">
        <v>1824203.24</v>
      </c>
      <c r="E889">
        <v>477849.52</v>
      </c>
      <c r="F889">
        <v>16908.3</v>
      </c>
      <c r="G889">
        <v>4149016.51</v>
      </c>
      <c r="H889">
        <v>1614602.2</v>
      </c>
      <c r="I889">
        <v>1074155.8600000001</v>
      </c>
      <c r="J889">
        <v>1172261.8</v>
      </c>
      <c r="K889">
        <v>956.81000700000004</v>
      </c>
      <c r="L889">
        <f>IFERROR(SUM(Table5[[#This Row],[reg_salben]:[pupil_gf_total]])/Table5[[#This Row],[adm1]],0)+IFERROR(Table5[[#This Row],[disability_salben]]/Table5[[#This Row],[disadm_nospch]], 0)</f>
        <v>12828.810010093048</v>
      </c>
    </row>
    <row r="890" spans="1:12" x14ac:dyDescent="0.25">
      <c r="A890">
        <v>51003</v>
      </c>
      <c r="B890">
        <v>279.15465599999999</v>
      </c>
      <c r="C890">
        <v>1328145.8600000001</v>
      </c>
      <c r="D890">
        <v>3598110.27</v>
      </c>
      <c r="E890">
        <v>981433.91</v>
      </c>
      <c r="F890">
        <v>527397.46</v>
      </c>
      <c r="G890">
        <v>5048915.88</v>
      </c>
      <c r="H890">
        <v>2993200.63</v>
      </c>
      <c r="I890">
        <v>589868.41</v>
      </c>
      <c r="J890">
        <v>1651581.95</v>
      </c>
      <c r="K890">
        <v>1581.4727230000001</v>
      </c>
      <c r="L890">
        <f>IFERROR(SUM(Table5[[#This Row],[reg_salben]:[pupil_gf_total]])/Table5[[#This Row],[adm1]],0)+IFERROR(Table5[[#This Row],[disability_salben]]/Table5[[#This Row],[disadm_nospch]], 0)</f>
        <v>14489.499271874849</v>
      </c>
    </row>
    <row r="891" spans="1:12" x14ac:dyDescent="0.25">
      <c r="A891">
        <v>51029</v>
      </c>
      <c r="B891">
        <v>171.341756</v>
      </c>
      <c r="C891">
        <v>973861.73</v>
      </c>
      <c r="D891">
        <v>1079481.8400000001</v>
      </c>
      <c r="E891">
        <v>1299447.49</v>
      </c>
      <c r="F891">
        <v>233752.81</v>
      </c>
      <c r="G891">
        <v>4169208.52</v>
      </c>
      <c r="H891">
        <v>2078221.04</v>
      </c>
      <c r="I891">
        <v>1211983.3500000001</v>
      </c>
      <c r="J891">
        <v>1196344.8999999999</v>
      </c>
      <c r="K891">
        <v>840.45186999999999</v>
      </c>
      <c r="L891">
        <f>IFERROR(SUM(Table5[[#This Row],[reg_salben]:[pupil_gf_total]])/Table5[[#This Row],[adm1]],0)+IFERROR(Table5[[#This Row],[disability_salben]]/Table5[[#This Row],[disadm_nospch]], 0)</f>
        <v>19091.335444632474</v>
      </c>
    </row>
    <row r="892" spans="1:12" x14ac:dyDescent="0.25">
      <c r="A892">
        <v>51045</v>
      </c>
      <c r="B892">
        <v>218.53226799999999</v>
      </c>
      <c r="C892">
        <v>0</v>
      </c>
      <c r="D892">
        <v>1184747.06</v>
      </c>
      <c r="E892">
        <v>754191.09</v>
      </c>
      <c r="F892">
        <v>1995.55</v>
      </c>
      <c r="G892">
        <v>2495802.4900000002</v>
      </c>
      <c r="H892">
        <v>1259656.94</v>
      </c>
      <c r="I892">
        <v>796527.69</v>
      </c>
      <c r="J892">
        <v>1002877.13</v>
      </c>
      <c r="K892">
        <v>1257.1193699999999</v>
      </c>
      <c r="L892">
        <f>IFERROR(SUM(Table5[[#This Row],[reg_salben]:[pupil_gf_total]])/Table5[[#This Row],[adm1]],0)+IFERROR(Table5[[#This Row],[disability_salben]]/Table5[[#This Row],[disadm_nospch]], 0)</f>
        <v>5962.6779515775024</v>
      </c>
    </row>
    <row r="893" spans="1:12" x14ac:dyDescent="0.25">
      <c r="A893">
        <v>51060</v>
      </c>
      <c r="B893">
        <v>669.69806400000004</v>
      </c>
      <c r="C893">
        <v>0</v>
      </c>
      <c r="D893">
        <v>8776384.3900000006</v>
      </c>
      <c r="E893">
        <v>2793000.94</v>
      </c>
      <c r="F893">
        <v>259386.32</v>
      </c>
      <c r="G893">
        <v>13472946.289999999</v>
      </c>
      <c r="H893">
        <v>9668251.5</v>
      </c>
      <c r="I893">
        <v>906370.1</v>
      </c>
      <c r="J893">
        <v>2505725.88</v>
      </c>
      <c r="K893">
        <v>4491.6874449999996</v>
      </c>
      <c r="L893">
        <f>IFERROR(SUM(Table5[[#This Row],[reg_salben]:[pupil_gf_total]])/Table5[[#This Row],[adm1]],0)+IFERROR(Table5[[#This Row],[disability_salben]]/Table5[[#This Row],[disadm_nospch]], 0)</f>
        <v>8545.1327346308717</v>
      </c>
    </row>
    <row r="894" spans="1:12" x14ac:dyDescent="0.25">
      <c r="A894">
        <v>51128</v>
      </c>
      <c r="B894">
        <v>84.478015999999997</v>
      </c>
      <c r="C894">
        <v>227428.72</v>
      </c>
      <c r="D894">
        <v>374347.66</v>
      </c>
      <c r="E894">
        <v>796222.33</v>
      </c>
      <c r="F894">
        <v>272995.11</v>
      </c>
      <c r="G894">
        <v>1473929.12</v>
      </c>
      <c r="H894">
        <v>783199.24</v>
      </c>
      <c r="I894">
        <v>27037.23</v>
      </c>
      <c r="J894">
        <v>456374.18</v>
      </c>
      <c r="K894">
        <v>367.86271699999998</v>
      </c>
      <c r="L894">
        <f>IFERROR(SUM(Table5[[#This Row],[reg_salben]:[pupil_gf_total]])/Table5[[#This Row],[adm1]],0)+IFERROR(Table5[[#This Row],[disability_salben]]/Table5[[#This Row],[disadm_nospch]], 0)</f>
        <v>14066.257865107147</v>
      </c>
    </row>
    <row r="895" spans="1:12" x14ac:dyDescent="0.25">
      <c r="A895">
        <v>51144</v>
      </c>
      <c r="B895">
        <v>110.228089</v>
      </c>
      <c r="C895">
        <v>716392.4</v>
      </c>
      <c r="D895">
        <v>160012.13</v>
      </c>
      <c r="E895">
        <v>337539.92</v>
      </c>
      <c r="F895">
        <v>297235.20000000001</v>
      </c>
      <c r="G895">
        <v>2070588.69</v>
      </c>
      <c r="H895">
        <v>1554658.22</v>
      </c>
      <c r="I895">
        <v>443119.69</v>
      </c>
      <c r="J895">
        <v>926847.78</v>
      </c>
      <c r="K895">
        <v>626.93703100000005</v>
      </c>
      <c r="L895">
        <f>IFERROR(SUM(Table5[[#This Row],[reg_salben]:[pupil_gf_total]])/Table5[[#This Row],[adm1]],0)+IFERROR(Table5[[#This Row],[disability_salben]]/Table5[[#This Row],[disadm_nospch]], 0)</f>
        <v>15734.561752492582</v>
      </c>
    </row>
    <row r="896" spans="1:12" x14ac:dyDescent="0.25">
      <c r="A896">
        <v>51169</v>
      </c>
      <c r="B896">
        <v>0</v>
      </c>
      <c r="C896">
        <v>119312.19</v>
      </c>
      <c r="D896">
        <v>0</v>
      </c>
      <c r="E896">
        <v>612624.09</v>
      </c>
      <c r="F896">
        <v>271836.32</v>
      </c>
      <c r="G896">
        <v>2887068.2</v>
      </c>
      <c r="H896">
        <v>1675053.88</v>
      </c>
      <c r="I896">
        <v>8113.24</v>
      </c>
      <c r="J896">
        <v>213975.51</v>
      </c>
      <c r="K896">
        <v>436.10693300000003</v>
      </c>
      <c r="L896">
        <f>IFERROR(SUM(Table5[[#This Row],[reg_salben]:[pupil_gf_total]])/Table5[[#This Row],[adm1]],0)+IFERROR(Table5[[#This Row],[disability_salben]]/Table5[[#This Row],[disadm_nospch]], 0)</f>
        <v>12998.351576309382</v>
      </c>
    </row>
    <row r="897" spans="1:12" x14ac:dyDescent="0.25">
      <c r="A897">
        <v>51185</v>
      </c>
      <c r="B897">
        <v>152.86943500000001</v>
      </c>
      <c r="C897">
        <v>0</v>
      </c>
      <c r="D897">
        <v>0</v>
      </c>
      <c r="E897">
        <v>493436.34</v>
      </c>
      <c r="F897">
        <v>20158.919999999998</v>
      </c>
      <c r="G897">
        <v>1766105.33</v>
      </c>
      <c r="H897">
        <v>882674.05</v>
      </c>
      <c r="I897">
        <v>1829.36</v>
      </c>
      <c r="J897">
        <v>233968.33</v>
      </c>
      <c r="K897">
        <v>735.94329400000004</v>
      </c>
      <c r="L897">
        <f>IFERROR(SUM(Table5[[#This Row],[reg_salben]:[pupil_gf_total]])/Table5[[#This Row],[adm1]],0)+IFERROR(Table5[[#This Row],[disability_salben]]/Table5[[#This Row],[disadm_nospch]], 0)</f>
        <v>4617.437726119153</v>
      </c>
    </row>
    <row r="898" spans="1:12" x14ac:dyDescent="0.25">
      <c r="A898">
        <v>51201</v>
      </c>
      <c r="B898">
        <v>170.79845</v>
      </c>
      <c r="C898">
        <v>978842.36</v>
      </c>
      <c r="D898">
        <v>93812.37</v>
      </c>
      <c r="E898">
        <v>516457.67</v>
      </c>
      <c r="F898">
        <v>461417.21</v>
      </c>
      <c r="G898">
        <v>2856321.96</v>
      </c>
      <c r="H898">
        <v>1899436.46</v>
      </c>
      <c r="I898">
        <v>793948.15</v>
      </c>
      <c r="J898">
        <v>991177.89</v>
      </c>
      <c r="K898">
        <v>1068.692894</v>
      </c>
      <c r="L898">
        <f>IFERROR(SUM(Table5[[#This Row],[reg_salben]:[pupil_gf_total]])/Table5[[#This Row],[adm1]],0)+IFERROR(Table5[[#This Row],[disability_salben]]/Table5[[#This Row],[disadm_nospch]], 0)</f>
        <v>12854.233902609098</v>
      </c>
    </row>
    <row r="899" spans="1:12" x14ac:dyDescent="0.25">
      <c r="A899">
        <v>51227</v>
      </c>
      <c r="B899">
        <v>287.94078500000001</v>
      </c>
      <c r="C899">
        <v>0</v>
      </c>
      <c r="D899">
        <v>3366020.23</v>
      </c>
      <c r="E899">
        <v>1216155.1200000001</v>
      </c>
      <c r="F899">
        <v>191707.19</v>
      </c>
      <c r="G899">
        <v>4027333.9</v>
      </c>
      <c r="H899">
        <v>2761684.48</v>
      </c>
      <c r="I899">
        <v>1092211.6000000001</v>
      </c>
      <c r="J899">
        <v>1713922.18</v>
      </c>
      <c r="K899">
        <v>1365.5253760000001</v>
      </c>
      <c r="L899">
        <f>IFERROR(SUM(Table5[[#This Row],[reg_salben]:[pupil_gf_total]])/Table5[[#This Row],[adm1]],0)+IFERROR(Table5[[#This Row],[disability_salben]]/Table5[[#This Row],[disadm_nospch]], 0)</f>
        <v>10522.715251247004</v>
      </c>
    </row>
    <row r="900" spans="1:12" x14ac:dyDescent="0.25">
      <c r="A900">
        <v>51243</v>
      </c>
      <c r="B900">
        <v>178.855693</v>
      </c>
      <c r="C900">
        <v>0</v>
      </c>
      <c r="D900">
        <v>2625210.81</v>
      </c>
      <c r="E900">
        <v>883191.92</v>
      </c>
      <c r="F900">
        <v>177203.86</v>
      </c>
      <c r="G900">
        <v>2339205.2400000002</v>
      </c>
      <c r="H900">
        <v>1986570.09</v>
      </c>
      <c r="I900">
        <v>983576.57</v>
      </c>
      <c r="J900">
        <v>1041838.24</v>
      </c>
      <c r="K900">
        <v>767.46910000000003</v>
      </c>
      <c r="L900">
        <f>IFERROR(SUM(Table5[[#This Row],[reg_salben]:[pupil_gf_total]])/Table5[[#This Row],[adm1]],0)+IFERROR(Table5[[#This Row],[disability_salben]]/Table5[[#This Row],[disadm_nospch]], 0)</f>
        <v>13077.78610239813</v>
      </c>
    </row>
    <row r="901" spans="1:12" x14ac:dyDescent="0.25">
      <c r="A901">
        <v>51284</v>
      </c>
      <c r="B901">
        <v>313.94570199999998</v>
      </c>
      <c r="C901">
        <v>995578.22</v>
      </c>
      <c r="D901">
        <v>649850.30000000005</v>
      </c>
      <c r="E901">
        <v>1217150.77</v>
      </c>
      <c r="F901">
        <v>437913.05</v>
      </c>
      <c r="G901">
        <v>4997938.67</v>
      </c>
      <c r="H901">
        <v>4203670.57</v>
      </c>
      <c r="I901">
        <v>4557091.9400000004</v>
      </c>
      <c r="J901">
        <v>1939377.32</v>
      </c>
      <c r="K901">
        <v>2213.8727429999999</v>
      </c>
      <c r="L901">
        <f>IFERROR(SUM(Table5[[#This Row],[reg_salben]:[pupil_gf_total]])/Table5[[#This Row],[adm1]],0)+IFERROR(Table5[[#This Row],[disability_salben]]/Table5[[#This Row],[disadm_nospch]], 0)</f>
        <v>11303.080034581693</v>
      </c>
    </row>
    <row r="902" spans="1:12" x14ac:dyDescent="0.25">
      <c r="A902">
        <v>51300</v>
      </c>
      <c r="B902">
        <v>206.21077500000001</v>
      </c>
      <c r="C902">
        <v>0</v>
      </c>
      <c r="D902">
        <v>3226832.11</v>
      </c>
      <c r="E902">
        <v>579799.96</v>
      </c>
      <c r="F902">
        <v>87535.41</v>
      </c>
      <c r="G902">
        <v>3518802.2</v>
      </c>
      <c r="H902">
        <v>1984314.48</v>
      </c>
      <c r="I902">
        <v>857726.59</v>
      </c>
      <c r="J902">
        <v>1406243.42</v>
      </c>
      <c r="K902">
        <v>1190.2125100000001</v>
      </c>
      <c r="L902">
        <f>IFERROR(SUM(Table5[[#This Row],[reg_salben]:[pupil_gf_total]])/Table5[[#This Row],[adm1]],0)+IFERROR(Table5[[#This Row],[disability_salben]]/Table5[[#This Row],[disadm_nospch]], 0)</f>
        <v>9797.6235941260602</v>
      </c>
    </row>
    <row r="903" spans="1:12" x14ac:dyDescent="0.25">
      <c r="A903">
        <v>51334</v>
      </c>
      <c r="B903">
        <v>185.92899</v>
      </c>
      <c r="C903">
        <v>588993.63</v>
      </c>
      <c r="D903">
        <v>1383497.06</v>
      </c>
      <c r="E903">
        <v>1453424.63</v>
      </c>
      <c r="F903">
        <v>148281.21</v>
      </c>
      <c r="G903">
        <v>3183303.61</v>
      </c>
      <c r="H903">
        <v>2280869.61</v>
      </c>
      <c r="I903">
        <v>893702.4</v>
      </c>
      <c r="J903">
        <v>840165.63</v>
      </c>
      <c r="K903">
        <v>1113.6236939999999</v>
      </c>
      <c r="L903">
        <f>IFERROR(SUM(Table5[[#This Row],[reg_salben]:[pupil_gf_total]])/Table5[[#This Row],[adm1]],0)+IFERROR(Table5[[#This Row],[disability_salben]]/Table5[[#This Row],[disadm_nospch]], 0)</f>
        <v>12312.083456049986</v>
      </c>
    </row>
    <row r="904" spans="1:12" x14ac:dyDescent="0.25">
      <c r="A904">
        <v>51359</v>
      </c>
      <c r="B904">
        <v>482.0684</v>
      </c>
      <c r="C904">
        <v>828407.62</v>
      </c>
      <c r="D904">
        <v>0</v>
      </c>
      <c r="E904">
        <v>2493838.44</v>
      </c>
      <c r="F904">
        <v>1536583.11</v>
      </c>
      <c r="G904">
        <v>5327857.67</v>
      </c>
      <c r="H904">
        <v>4122080.3</v>
      </c>
      <c r="I904">
        <v>1908772.54</v>
      </c>
      <c r="J904">
        <v>3188277.21</v>
      </c>
      <c r="K904">
        <v>2179.3235770000001</v>
      </c>
      <c r="L904">
        <f>IFERROR(SUM(Table5[[#This Row],[reg_salben]:[pupil_gf_total]])/Table5[[#This Row],[adm1]],0)+IFERROR(Table5[[#This Row],[disability_salben]]/Table5[[#This Row],[disadm_nospch]], 0)</f>
        <v>10242.836515393828</v>
      </c>
    </row>
    <row r="905" spans="1:12" x14ac:dyDescent="0.25">
      <c r="A905">
        <v>51375</v>
      </c>
      <c r="B905">
        <v>128.82846499999999</v>
      </c>
      <c r="C905">
        <v>214492.99</v>
      </c>
      <c r="D905">
        <v>0</v>
      </c>
      <c r="E905">
        <v>923931.69</v>
      </c>
      <c r="F905">
        <v>122501.38</v>
      </c>
      <c r="G905">
        <v>1569412.43</v>
      </c>
      <c r="H905">
        <v>755182.6</v>
      </c>
      <c r="I905">
        <v>6827.8</v>
      </c>
      <c r="J905">
        <v>545838.07999999996</v>
      </c>
      <c r="K905">
        <v>442.13991299999998</v>
      </c>
      <c r="L905">
        <f>IFERROR(SUM(Table5[[#This Row],[reg_salben]:[pupil_gf_total]])/Table5[[#This Row],[adm1]],0)+IFERROR(Table5[[#This Row],[disability_salben]]/Table5[[#This Row],[disadm_nospch]], 0)</f>
        <v>10539.276864185576</v>
      </c>
    </row>
    <row r="906" spans="1:12" x14ac:dyDescent="0.25">
      <c r="A906">
        <v>51391</v>
      </c>
      <c r="B906">
        <v>166.342895</v>
      </c>
      <c r="C906">
        <v>0</v>
      </c>
      <c r="D906">
        <v>1481713.67</v>
      </c>
      <c r="E906">
        <v>434646.04</v>
      </c>
      <c r="F906">
        <v>490239.68</v>
      </c>
      <c r="G906">
        <v>2806421.02</v>
      </c>
      <c r="H906">
        <v>1528058.13</v>
      </c>
      <c r="I906">
        <v>166159.66</v>
      </c>
      <c r="J906">
        <v>1395085.23</v>
      </c>
      <c r="K906">
        <v>653.44574899999998</v>
      </c>
      <c r="L906">
        <f>IFERROR(SUM(Table5[[#This Row],[reg_salben]:[pupil_gf_total]])/Table5[[#This Row],[adm1]],0)+IFERROR(Table5[[#This Row],[disability_salben]]/Table5[[#This Row],[disadm_nospch]], 0)</f>
        <v>12705.451742100169</v>
      </c>
    </row>
    <row r="907" spans="1:12" x14ac:dyDescent="0.25">
      <c r="A907">
        <v>51417</v>
      </c>
      <c r="B907">
        <v>0</v>
      </c>
      <c r="C907">
        <v>1092790.6599999999</v>
      </c>
      <c r="D907">
        <v>1395187.49</v>
      </c>
      <c r="E907">
        <v>380931.07</v>
      </c>
      <c r="F907">
        <v>0</v>
      </c>
      <c r="G907">
        <v>3864487.25</v>
      </c>
      <c r="H907">
        <v>1113416.05</v>
      </c>
      <c r="I907">
        <v>28979.91</v>
      </c>
      <c r="J907">
        <v>1099072.26</v>
      </c>
      <c r="K907">
        <v>1424.458061</v>
      </c>
      <c r="L907">
        <f>IFERROR(SUM(Table5[[#This Row],[reg_salben]:[pupil_gf_total]])/Table5[[#This Row],[adm1]],0)+IFERROR(Table5[[#This Row],[disability_salben]]/Table5[[#This Row],[disadm_nospch]], 0)</f>
        <v>5533.3844117998224</v>
      </c>
    </row>
    <row r="908" spans="1:12" x14ac:dyDescent="0.25">
      <c r="A908">
        <v>51433</v>
      </c>
      <c r="B908">
        <v>196.09389400000001</v>
      </c>
      <c r="C908">
        <v>0</v>
      </c>
      <c r="D908">
        <v>0</v>
      </c>
      <c r="E908">
        <v>449395.72</v>
      </c>
      <c r="F908">
        <v>240435.76</v>
      </c>
      <c r="G908">
        <v>2320227.2799999998</v>
      </c>
      <c r="H908">
        <v>1676282.4</v>
      </c>
      <c r="I908">
        <v>533951.4</v>
      </c>
      <c r="J908">
        <v>1178627.1499999999</v>
      </c>
      <c r="K908">
        <v>1108.49387</v>
      </c>
      <c r="L908">
        <f>IFERROR(SUM(Table5[[#This Row],[reg_salben]:[pupil_gf_total]])/Table5[[#This Row],[adm1]],0)+IFERROR(Table5[[#This Row],[disability_salben]]/Table5[[#This Row],[disadm_nospch]], 0)</f>
        <v>5772.6252559249615</v>
      </c>
    </row>
    <row r="909" spans="1:12" x14ac:dyDescent="0.25">
      <c r="A909">
        <v>51458</v>
      </c>
      <c r="B909">
        <v>152.86063200000001</v>
      </c>
      <c r="C909">
        <v>113803.25</v>
      </c>
      <c r="D909">
        <v>152624.98000000001</v>
      </c>
      <c r="E909">
        <v>1124141.8700000001</v>
      </c>
      <c r="F909">
        <v>388387.4</v>
      </c>
      <c r="G909">
        <v>2357624.71</v>
      </c>
      <c r="H909">
        <v>1809880.28</v>
      </c>
      <c r="I909">
        <v>1095242.28</v>
      </c>
      <c r="J909">
        <v>1005566.25</v>
      </c>
      <c r="K909">
        <v>1020.806009</v>
      </c>
      <c r="L909">
        <f>IFERROR(SUM(Table5[[#This Row],[reg_salben]:[pupil_gf_total]])/Table5[[#This Row],[adm1]],0)+IFERROR(Table5[[#This Row],[disability_salben]]/Table5[[#This Row],[disadm_nospch]], 0)</f>
        <v>8516.2585381634617</v>
      </c>
    </row>
    <row r="910" spans="1:12" x14ac:dyDescent="0.25">
      <c r="A910">
        <v>51474</v>
      </c>
      <c r="B910">
        <v>218.059091</v>
      </c>
      <c r="C910">
        <v>193154.25</v>
      </c>
      <c r="D910">
        <v>0</v>
      </c>
      <c r="E910">
        <v>1066607.71</v>
      </c>
      <c r="F910">
        <v>303019.17</v>
      </c>
      <c r="G910">
        <v>3490274.9</v>
      </c>
      <c r="H910">
        <v>2229975.23</v>
      </c>
      <c r="I910">
        <v>1166032.48</v>
      </c>
      <c r="J910">
        <v>1275438.92</v>
      </c>
      <c r="K910">
        <v>1294.270767</v>
      </c>
      <c r="L910">
        <f>IFERROR(SUM(Table5[[#This Row],[reg_salben]:[pupil_gf_total]])/Table5[[#This Row],[adm1]],0)+IFERROR(Table5[[#This Row],[disability_salben]]/Table5[[#This Row],[disadm_nospch]], 0)</f>
        <v>8250.0500913845772</v>
      </c>
    </row>
    <row r="911" spans="1:12" x14ac:dyDescent="0.25">
      <c r="A911">
        <v>51490</v>
      </c>
      <c r="B911">
        <v>172.479803</v>
      </c>
      <c r="C911">
        <v>0</v>
      </c>
      <c r="D911">
        <v>0</v>
      </c>
      <c r="E911">
        <v>567521.24</v>
      </c>
      <c r="F911">
        <v>83885.22</v>
      </c>
      <c r="G911">
        <v>1543311.32</v>
      </c>
      <c r="H911">
        <v>1726698.35</v>
      </c>
      <c r="I911">
        <v>299625.39</v>
      </c>
      <c r="J911">
        <v>491726.86</v>
      </c>
      <c r="K911">
        <v>680.00499200000002</v>
      </c>
      <c r="L911">
        <f>IFERROR(SUM(Table5[[#This Row],[reg_salben]:[pupil_gf_total]])/Table5[[#This Row],[adm1]],0)+IFERROR(Table5[[#This Row],[disability_salben]]/Table5[[#This Row],[disadm_nospch]], 0)</f>
        <v>6930.490857337707</v>
      </c>
    </row>
    <row r="912" spans="1:12" x14ac:dyDescent="0.25">
      <c r="A912">
        <v>51532</v>
      </c>
      <c r="B912">
        <v>150.15517199999999</v>
      </c>
      <c r="C912">
        <v>0</v>
      </c>
      <c r="D912">
        <v>0</v>
      </c>
      <c r="E912">
        <v>313812.87</v>
      </c>
      <c r="F912">
        <v>124331.45</v>
      </c>
      <c r="G912">
        <v>2300543.67</v>
      </c>
      <c r="H912">
        <v>1483705.56</v>
      </c>
      <c r="I912">
        <v>1026987.13</v>
      </c>
      <c r="J912">
        <v>839002.14</v>
      </c>
      <c r="K912">
        <v>817.14275599999996</v>
      </c>
      <c r="L912">
        <f>IFERROR(SUM(Table5[[#This Row],[reg_salben]:[pupil_gf_total]])/Table5[[#This Row],[adm1]],0)+IFERROR(Table5[[#This Row],[disability_salben]]/Table5[[#This Row],[disadm_nospch]], 0)</f>
        <v>7450.8190585978828</v>
      </c>
    </row>
    <row r="913" spans="1:12" x14ac:dyDescent="0.25">
      <c r="A913">
        <v>51607</v>
      </c>
      <c r="B913">
        <v>172.88527500000001</v>
      </c>
      <c r="C913">
        <v>0</v>
      </c>
      <c r="D913">
        <v>0</v>
      </c>
      <c r="E913">
        <v>397351.02</v>
      </c>
      <c r="F913">
        <v>276019.21000000002</v>
      </c>
      <c r="G913">
        <v>1831682.1</v>
      </c>
      <c r="H913">
        <v>1346267.47</v>
      </c>
      <c r="I913">
        <v>229128.74</v>
      </c>
      <c r="J913">
        <v>365384.14</v>
      </c>
      <c r="K913">
        <v>583.03986599999996</v>
      </c>
      <c r="L913">
        <f>IFERROR(SUM(Table5[[#This Row],[reg_salben]:[pupil_gf_total]])/Table5[[#This Row],[adm1]],0)+IFERROR(Table5[[#This Row],[disability_salben]]/Table5[[#This Row],[disadm_nospch]], 0)</f>
        <v>7625.2636213387168</v>
      </c>
    </row>
    <row r="914" spans="1:12" x14ac:dyDescent="0.25">
      <c r="A914">
        <v>51631</v>
      </c>
      <c r="B914">
        <v>200.19206800000001</v>
      </c>
      <c r="C914">
        <v>77384.600000000006</v>
      </c>
      <c r="D914">
        <v>3968345.36</v>
      </c>
      <c r="E914">
        <v>871264.38</v>
      </c>
      <c r="F914">
        <v>548448.72</v>
      </c>
      <c r="G914">
        <v>3576441.89</v>
      </c>
      <c r="H914">
        <v>1465388.19</v>
      </c>
      <c r="I914">
        <v>249383.61</v>
      </c>
      <c r="J914">
        <v>777633.52</v>
      </c>
      <c r="K914">
        <v>1031.778515</v>
      </c>
      <c r="L914">
        <f>IFERROR(SUM(Table5[[#This Row],[reg_salben]:[pupil_gf_total]])/Table5[[#This Row],[adm1]],0)+IFERROR(Table5[[#This Row],[disability_salben]]/Table5[[#This Row],[disadm_nospch]], 0)</f>
        <v>11490.587677499381</v>
      </c>
    </row>
    <row r="915" spans="1:12" x14ac:dyDescent="0.25">
      <c r="A915">
        <v>51656</v>
      </c>
      <c r="B915">
        <v>202.372975</v>
      </c>
      <c r="C915">
        <v>1369041.9199999999</v>
      </c>
      <c r="D915">
        <v>2274738.86</v>
      </c>
      <c r="E915">
        <v>1179776.52</v>
      </c>
      <c r="F915">
        <v>857858.95</v>
      </c>
      <c r="G915">
        <v>2771183.31</v>
      </c>
      <c r="H915">
        <v>2231879.6800000002</v>
      </c>
      <c r="I915">
        <v>29411.8</v>
      </c>
      <c r="J915">
        <v>978136.55</v>
      </c>
      <c r="K915">
        <v>942.37211000000002</v>
      </c>
      <c r="L915">
        <f>IFERROR(SUM(Table5[[#This Row],[reg_salben]:[pupil_gf_total]])/Table5[[#This Row],[adm1]],0)+IFERROR(Table5[[#This Row],[disability_salben]]/Table5[[#This Row],[disadm_nospch]], 0)</f>
        <v>17719.200730510649</v>
      </c>
    </row>
    <row r="916" spans="1:12" x14ac:dyDescent="0.25">
      <c r="A916">
        <v>51672</v>
      </c>
      <c r="B916">
        <v>101.030874</v>
      </c>
      <c r="C916">
        <v>0</v>
      </c>
      <c r="D916">
        <v>0</v>
      </c>
      <c r="E916">
        <v>545800.44999999995</v>
      </c>
      <c r="F916">
        <v>41813.279999999999</v>
      </c>
      <c r="G916">
        <v>1340699.3899999999</v>
      </c>
      <c r="H916">
        <v>861368.78</v>
      </c>
      <c r="I916">
        <v>649037.75</v>
      </c>
      <c r="J916">
        <v>658918.01</v>
      </c>
      <c r="K916">
        <v>535.96365400000002</v>
      </c>
      <c r="L916">
        <f>IFERROR(SUM(Table5[[#This Row],[reg_salben]:[pupil_gf_total]])/Table5[[#This Row],[adm1]],0)+IFERROR(Table5[[#This Row],[disability_salben]]/Table5[[#This Row],[disadm_nospch]], 0)</f>
        <v>7645.3648105026168</v>
      </c>
    </row>
    <row r="917" spans="1:12" x14ac:dyDescent="0.25">
      <c r="A917">
        <v>51698</v>
      </c>
      <c r="B917">
        <v>112.151231</v>
      </c>
      <c r="C917">
        <v>0</v>
      </c>
      <c r="D917">
        <v>1230780.8999999999</v>
      </c>
      <c r="E917">
        <v>431633.19</v>
      </c>
      <c r="F917">
        <v>212722.85</v>
      </c>
      <c r="G917">
        <v>1839022.99</v>
      </c>
      <c r="H917">
        <v>919533.22</v>
      </c>
      <c r="I917">
        <v>27059.81</v>
      </c>
      <c r="J917">
        <v>340937.08</v>
      </c>
      <c r="K917">
        <v>512.16656699999999</v>
      </c>
      <c r="L917">
        <f>IFERROR(SUM(Table5[[#This Row],[reg_salben]:[pupil_gf_total]])/Table5[[#This Row],[adm1]],0)+IFERROR(Table5[[#This Row],[disability_salben]]/Table5[[#This Row],[disadm_nospch]], 0)</f>
        <v>9765.7488057005467</v>
      </c>
    </row>
    <row r="918" spans="1:12" x14ac:dyDescent="0.25">
      <c r="A918">
        <v>51714</v>
      </c>
      <c r="B918">
        <v>154.75824800000001</v>
      </c>
      <c r="C918">
        <v>0</v>
      </c>
      <c r="D918">
        <v>2661584.17</v>
      </c>
      <c r="E918">
        <v>548746.67000000004</v>
      </c>
      <c r="F918">
        <v>249483.67</v>
      </c>
      <c r="G918">
        <v>3250744.41</v>
      </c>
      <c r="H918">
        <v>1313058.8700000001</v>
      </c>
      <c r="I918">
        <v>18906.23</v>
      </c>
      <c r="J918">
        <v>747682.11</v>
      </c>
      <c r="K918">
        <v>769.92555600000003</v>
      </c>
      <c r="L918">
        <f>IFERROR(SUM(Table5[[#This Row],[reg_salben]:[pupil_gf_total]])/Table5[[#This Row],[adm1]],0)+IFERROR(Table5[[#This Row],[disability_salben]]/Table5[[#This Row],[disadm_nospch]], 0)</f>
        <v>11416.955914111781</v>
      </c>
    </row>
    <row r="919" spans="1:12" x14ac:dyDescent="0.25">
      <c r="A919">
        <v>61903</v>
      </c>
      <c r="B919">
        <v>558.60512800000004</v>
      </c>
      <c r="C919">
        <v>3757373.16</v>
      </c>
      <c r="D919">
        <v>17138785.789999999</v>
      </c>
      <c r="E919">
        <v>688388.62</v>
      </c>
      <c r="F919">
        <v>345594.65</v>
      </c>
      <c r="G919">
        <v>6606179.8600000003</v>
      </c>
      <c r="H919">
        <v>6659659.5999999996</v>
      </c>
      <c r="I919">
        <v>920313.55</v>
      </c>
      <c r="J919">
        <v>2474679.63</v>
      </c>
      <c r="K919">
        <v>3449.4331929999998</v>
      </c>
      <c r="L919">
        <f>IFERROR(SUM(Table5[[#This Row],[reg_salben]:[pupil_gf_total]])/Table5[[#This Row],[adm1]],0)+IFERROR(Table5[[#This Row],[disability_salben]]/Table5[[#This Row],[disadm_nospch]], 0)</f>
        <v>16824.704430182417</v>
      </c>
    </row>
    <row r="920" spans="1:12" x14ac:dyDescent="0.25">
      <c r="A920">
        <v>62026</v>
      </c>
      <c r="B920">
        <v>156.69219100000001</v>
      </c>
      <c r="C920">
        <v>0</v>
      </c>
      <c r="D920">
        <v>1693319.97</v>
      </c>
      <c r="E920">
        <v>544055.5</v>
      </c>
      <c r="F920">
        <v>185132.79</v>
      </c>
      <c r="G920">
        <v>1631382.01</v>
      </c>
      <c r="H920">
        <v>1066101.6299999999</v>
      </c>
      <c r="I920">
        <v>78334.240000000005</v>
      </c>
      <c r="J920">
        <v>759584.81</v>
      </c>
      <c r="K920">
        <v>855.25429899999995</v>
      </c>
      <c r="L920">
        <f>IFERROR(SUM(Table5[[#This Row],[reg_salben]:[pupil_gf_total]])/Table5[[#This Row],[adm1]],0)+IFERROR(Table5[[#This Row],[disability_salben]]/Table5[[#This Row],[disadm_nospch]], 0)</f>
        <v>6966.2449600852569</v>
      </c>
    </row>
    <row r="921" spans="1:12" x14ac:dyDescent="0.25">
      <c r="A921">
        <v>62042</v>
      </c>
      <c r="B921">
        <v>94.923456000000002</v>
      </c>
      <c r="C921">
        <v>557318.1</v>
      </c>
      <c r="D921">
        <v>519801.64</v>
      </c>
      <c r="E921">
        <v>461488.13</v>
      </c>
      <c r="F921">
        <v>28428.13</v>
      </c>
      <c r="G921">
        <v>1634858.3</v>
      </c>
      <c r="H921">
        <v>730636.38</v>
      </c>
      <c r="I921">
        <v>5230.92</v>
      </c>
      <c r="J921">
        <v>241198.96</v>
      </c>
      <c r="K921">
        <v>552.34158100000002</v>
      </c>
      <c r="L921">
        <f>IFERROR(SUM(Table5[[#This Row],[reg_salben]:[pupil_gf_total]])/Table5[[#This Row],[adm1]],0)+IFERROR(Table5[[#This Row],[disability_salben]]/Table5[[#This Row],[disadm_nospch]], 0)</f>
        <v>12428.125968068205</v>
      </c>
    </row>
    <row r="922" spans="1:12" x14ac:dyDescent="0.25">
      <c r="A922">
        <v>62067</v>
      </c>
      <c r="B922">
        <v>122.500057</v>
      </c>
      <c r="C922">
        <v>0</v>
      </c>
      <c r="D922">
        <v>0</v>
      </c>
      <c r="E922">
        <v>552079.67000000004</v>
      </c>
      <c r="F922">
        <v>53689.440000000002</v>
      </c>
      <c r="G922">
        <v>2332678.35</v>
      </c>
      <c r="H922">
        <v>1376860.8</v>
      </c>
      <c r="I922">
        <v>444472.28</v>
      </c>
      <c r="J922">
        <v>504004.49</v>
      </c>
      <c r="K922">
        <v>727.62329099999999</v>
      </c>
      <c r="L922">
        <f>IFERROR(SUM(Table5[[#This Row],[reg_salben]:[pupil_gf_total]])/Table5[[#This Row],[adm1]],0)+IFERROR(Table5[[#This Row],[disability_salben]]/Table5[[#This Row],[disadm_nospch]], 0)</f>
        <v>7234.2173417315753</v>
      </c>
    </row>
    <row r="923" spans="1:12" x14ac:dyDescent="0.25">
      <c r="A923">
        <v>62109</v>
      </c>
      <c r="B923">
        <v>140.64932300000001</v>
      </c>
      <c r="C923">
        <v>684340.12</v>
      </c>
      <c r="D923">
        <v>3789721.54</v>
      </c>
      <c r="E923">
        <v>590206.6</v>
      </c>
      <c r="F923">
        <v>600082.59</v>
      </c>
      <c r="G923">
        <v>3175968.03</v>
      </c>
      <c r="H923">
        <v>1781651.03</v>
      </c>
      <c r="I923">
        <v>831315.43</v>
      </c>
      <c r="J923">
        <v>1526923.9</v>
      </c>
      <c r="K923">
        <v>1153.205166</v>
      </c>
      <c r="L923">
        <f>IFERROR(SUM(Table5[[#This Row],[reg_salben]:[pupil_gf_total]])/Table5[[#This Row],[adm1]],0)+IFERROR(Table5[[#This Row],[disability_salben]]/Table5[[#This Row],[disadm_nospch]], 0)</f>
        <v>15527.920142283991</v>
      </c>
    </row>
    <row r="924" spans="1:12" x14ac:dyDescent="0.25">
      <c r="A924">
        <v>62125</v>
      </c>
      <c r="B924">
        <v>260.47147100000001</v>
      </c>
      <c r="C924">
        <v>0</v>
      </c>
      <c r="D924">
        <v>2440147.52</v>
      </c>
      <c r="E924">
        <v>1014374.74</v>
      </c>
      <c r="F924">
        <v>598512.73</v>
      </c>
      <c r="G924">
        <v>3517736.34</v>
      </c>
      <c r="H924">
        <v>1746862.36</v>
      </c>
      <c r="I924">
        <v>1036974.92</v>
      </c>
      <c r="J924">
        <v>2139381.52</v>
      </c>
      <c r="K924">
        <v>1458.462092</v>
      </c>
      <c r="L924">
        <f>IFERROR(SUM(Table5[[#This Row],[reg_salben]:[pupil_gf_total]])/Table5[[#This Row],[adm1]],0)+IFERROR(Table5[[#This Row],[disability_salben]]/Table5[[#This Row],[disadm_nospch]], 0)</f>
        <v>8566.5511627161304</v>
      </c>
    </row>
    <row r="925" spans="1:12" x14ac:dyDescent="0.25">
      <c r="A925">
        <v>62802</v>
      </c>
      <c r="B925">
        <v>92.530834999999996</v>
      </c>
      <c r="C925">
        <v>364756.47999999998</v>
      </c>
      <c r="D925">
        <v>200126.75</v>
      </c>
      <c r="E925">
        <v>512797.63</v>
      </c>
      <c r="F925">
        <v>257784.8</v>
      </c>
      <c r="G925">
        <v>1054834.19</v>
      </c>
      <c r="H925">
        <v>817103.67</v>
      </c>
      <c r="I925">
        <v>320070.12</v>
      </c>
      <c r="J925">
        <v>583502.31999999995</v>
      </c>
      <c r="K925">
        <v>473.73398700000001</v>
      </c>
      <c r="L925">
        <f>IFERROR(SUM(Table5[[#This Row],[reg_salben]:[pupil_gf_total]])/Table5[[#This Row],[adm1]],0)+IFERROR(Table5[[#This Row],[disability_salben]]/Table5[[#This Row],[disadm_nospch]], 0)</f>
        <v>11849.853809061997</v>
      </c>
    </row>
    <row r="926" spans="1:12" x14ac:dyDescent="0.25">
      <c r="A926">
        <v>63495</v>
      </c>
      <c r="B926">
        <v>58.064759000000002</v>
      </c>
      <c r="C926">
        <v>235403.04</v>
      </c>
      <c r="D926">
        <v>375321.5</v>
      </c>
      <c r="E926">
        <v>534706.02</v>
      </c>
      <c r="F926">
        <v>137943.69</v>
      </c>
      <c r="G926">
        <v>1879139.66</v>
      </c>
      <c r="H926">
        <v>725743.57</v>
      </c>
      <c r="I926">
        <v>169011.22</v>
      </c>
      <c r="J926">
        <v>290095.39</v>
      </c>
      <c r="K926">
        <v>306.05793499999999</v>
      </c>
      <c r="L926">
        <f>IFERROR(SUM(Table5[[#This Row],[reg_salben]:[pupil_gf_total]])/Table5[[#This Row],[adm1]],0)+IFERROR(Table5[[#This Row],[disability_salben]]/Table5[[#This Row],[disadm_nospch]], 0)</f>
        <v>17489.384023826282</v>
      </c>
    </row>
    <row r="927" spans="1:12" x14ac:dyDescent="0.25">
      <c r="A927">
        <v>63511</v>
      </c>
      <c r="B927">
        <v>225.03517400000001</v>
      </c>
      <c r="C927">
        <v>718966.64</v>
      </c>
      <c r="D927">
        <v>2009069.35</v>
      </c>
      <c r="E927">
        <v>434503.08</v>
      </c>
      <c r="F927">
        <v>821648.89</v>
      </c>
      <c r="G927">
        <v>3529745.26</v>
      </c>
      <c r="H927">
        <v>2270399.42</v>
      </c>
      <c r="I927">
        <v>71407.31</v>
      </c>
      <c r="J927">
        <v>1006075.13</v>
      </c>
      <c r="K927">
        <v>951.02464199999997</v>
      </c>
      <c r="L927">
        <f>IFERROR(SUM(Table5[[#This Row],[reg_salben]:[pupil_gf_total]])/Table5[[#This Row],[adm1]],0)+IFERROR(Table5[[#This Row],[disability_salben]]/Table5[[#This Row],[disadm_nospch]], 0)</f>
        <v>13860.087252737845</v>
      </c>
    </row>
    <row r="928" spans="1:12" x14ac:dyDescent="0.25">
      <c r="A928">
        <v>65227</v>
      </c>
      <c r="B928">
        <v>56.821874000000001</v>
      </c>
      <c r="C928">
        <v>0</v>
      </c>
      <c r="D928">
        <v>531304.43999999994</v>
      </c>
      <c r="E928">
        <v>180288.48</v>
      </c>
      <c r="F928">
        <v>39000</v>
      </c>
      <c r="G928">
        <v>991803.63</v>
      </c>
      <c r="H928">
        <v>477811.99</v>
      </c>
      <c r="I928">
        <v>140581.31</v>
      </c>
      <c r="J928">
        <v>186045.73</v>
      </c>
      <c r="K928">
        <v>250.49142800000001</v>
      </c>
      <c r="L928">
        <f>IFERROR(SUM(Table5[[#This Row],[reg_salben]:[pupil_gf_total]])/Table5[[#This Row],[adm1]],0)+IFERROR(Table5[[#This Row],[disability_salben]]/Table5[[#This Row],[disadm_nospch]], 0)</f>
        <v>10167.356225858555</v>
      </c>
    </row>
    <row r="929" spans="1:12" x14ac:dyDescent="0.25">
      <c r="A929">
        <v>65268</v>
      </c>
      <c r="B929">
        <v>131.90615</v>
      </c>
      <c r="C929">
        <v>0</v>
      </c>
      <c r="D929">
        <v>408417.88</v>
      </c>
      <c r="E929">
        <v>733651.63</v>
      </c>
      <c r="F929">
        <v>1012013.36</v>
      </c>
      <c r="G929">
        <v>3135242.19</v>
      </c>
      <c r="H929">
        <v>1420303.43</v>
      </c>
      <c r="I929">
        <v>690615.31</v>
      </c>
      <c r="J929">
        <v>512040.18</v>
      </c>
      <c r="K929">
        <v>608.54168800000002</v>
      </c>
      <c r="L929">
        <f>IFERROR(SUM(Table5[[#This Row],[reg_salben]:[pupil_gf_total]])/Table5[[#This Row],[adm1]],0)+IFERROR(Table5[[#This Row],[disability_salben]]/Table5[[#This Row],[disadm_nospch]], 0)</f>
        <v>13002.041003968163</v>
      </c>
    </row>
    <row r="930" spans="1:12" x14ac:dyDescent="0.25">
      <c r="A930">
        <v>65680</v>
      </c>
      <c r="B930">
        <v>318.366489</v>
      </c>
      <c r="C930">
        <v>2294835.2200000002</v>
      </c>
      <c r="D930">
        <v>9468091.0399999991</v>
      </c>
      <c r="E930">
        <v>735030.03</v>
      </c>
      <c r="F930">
        <v>35555.050000000003</v>
      </c>
      <c r="G930">
        <v>3913801.45</v>
      </c>
      <c r="H930">
        <v>5381132.2199999997</v>
      </c>
      <c r="I930">
        <v>164923.47</v>
      </c>
      <c r="J930">
        <v>955159.84</v>
      </c>
      <c r="K930">
        <v>2066.7225330000001</v>
      </c>
      <c r="L930">
        <f>IFERROR(SUM(Table5[[#This Row],[reg_salben]:[pupil_gf_total]])/Table5[[#This Row],[adm1]],0)+IFERROR(Table5[[#This Row],[disability_salben]]/Table5[[#This Row],[disadm_nospch]], 0)</f>
        <v>17201.608016313738</v>
      </c>
    </row>
    <row r="931" spans="1:12" x14ac:dyDescent="0.25">
      <c r="A931">
        <v>69682</v>
      </c>
      <c r="B931">
        <v>126.07945100000001</v>
      </c>
      <c r="C931">
        <v>1307326.29</v>
      </c>
      <c r="D931">
        <v>4593152.07</v>
      </c>
      <c r="E931">
        <v>293148.56</v>
      </c>
      <c r="F931">
        <v>1123.76</v>
      </c>
      <c r="G931">
        <v>2148962.1</v>
      </c>
      <c r="H931">
        <v>2562619.44</v>
      </c>
      <c r="I931">
        <v>628300.55000000005</v>
      </c>
      <c r="J931">
        <v>916041.95</v>
      </c>
      <c r="K931">
        <v>1034.714708</v>
      </c>
      <c r="L931">
        <f>IFERROR(SUM(Table5[[#This Row],[reg_salben]:[pupil_gf_total]])/Table5[[#This Row],[adm1]],0)+IFERROR(Table5[[#This Row],[disability_salben]]/Table5[[#This Row],[disadm_nospch]], 0)</f>
        <v>21138.55589298893</v>
      </c>
    </row>
    <row r="932" spans="1:12" x14ac:dyDescent="0.25">
      <c r="A932">
        <v>91397</v>
      </c>
      <c r="B932">
        <v>86.432832000000005</v>
      </c>
      <c r="C932">
        <v>626293.65</v>
      </c>
      <c r="D932">
        <v>4457264.8</v>
      </c>
      <c r="E932">
        <v>208858.13</v>
      </c>
      <c r="F932">
        <v>115026.92</v>
      </c>
      <c r="G932">
        <v>1559405.71</v>
      </c>
      <c r="H932">
        <v>1851196.47</v>
      </c>
      <c r="I932">
        <v>433934.32</v>
      </c>
      <c r="J932">
        <v>505141.83</v>
      </c>
      <c r="K932">
        <v>708.85091</v>
      </c>
      <c r="L932">
        <f>IFERROR(SUM(Table5[[#This Row],[reg_salben]:[pupil_gf_total]])/Table5[[#This Row],[adm1]],0)+IFERROR(Table5[[#This Row],[disability_salben]]/Table5[[#This Row],[disadm_nospch]], 0)</f>
        <v>20127.184346757873</v>
      </c>
    </row>
    <row r="933" spans="1:12" x14ac:dyDescent="0.25">
      <c r="A933">
        <v>123257</v>
      </c>
      <c r="B933">
        <v>132.90909199999999</v>
      </c>
      <c r="C933">
        <v>1173593.43</v>
      </c>
      <c r="D933">
        <v>1159384.22</v>
      </c>
      <c r="E933">
        <v>565764.06000000006</v>
      </c>
      <c r="F933">
        <v>189562.7</v>
      </c>
      <c r="G933">
        <v>0</v>
      </c>
      <c r="H933">
        <v>0</v>
      </c>
      <c r="I933">
        <v>0</v>
      </c>
      <c r="J933">
        <v>0</v>
      </c>
      <c r="K933">
        <v>0</v>
      </c>
      <c r="L933">
        <f>IFERROR(SUM(Table5[[#This Row],[reg_salben]:[pupil_gf_total]])/Table5[[#This Row],[adm1]],0)+IFERROR(Table5[[#This Row],[disability_salben]]/Table5[[#This Row],[disadm_nospch]], 0)</f>
        <v>8830.0462544729453</v>
      </c>
    </row>
    <row r="934" spans="1:12" x14ac:dyDescent="0.25">
      <c r="A934">
        <v>123281</v>
      </c>
      <c r="B934">
        <v>92.131536999999994</v>
      </c>
      <c r="C934">
        <v>12291.04</v>
      </c>
      <c r="D934">
        <v>1240491.54</v>
      </c>
      <c r="E934">
        <v>119355.24</v>
      </c>
      <c r="F934">
        <v>2880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f>IFERROR(SUM(Table5[[#This Row],[reg_salben]:[pupil_gf_total]])/Table5[[#This Row],[adm1]],0)+IFERROR(Table5[[#This Row],[disability_salben]]/Table5[[#This Row],[disadm_nospch]], 0)</f>
        <v>133.40752146574957</v>
      </c>
    </row>
    <row r="935" spans="1:12" x14ac:dyDescent="0.25">
      <c r="A935">
        <v>123521</v>
      </c>
      <c r="B935">
        <v>0</v>
      </c>
      <c r="C935">
        <v>186822.48</v>
      </c>
      <c r="D935">
        <v>0</v>
      </c>
      <c r="E935">
        <v>64048.61</v>
      </c>
      <c r="F935">
        <v>8179.21</v>
      </c>
      <c r="G935">
        <v>0</v>
      </c>
      <c r="H935">
        <v>0</v>
      </c>
      <c r="I935">
        <v>0</v>
      </c>
      <c r="J935">
        <v>0</v>
      </c>
      <c r="K935">
        <v>0</v>
      </c>
      <c r="L935">
        <f>IFERROR(SUM(Table5[[#This Row],[reg_salben]:[pupil_gf_total]])/Table5[[#This Row],[adm1]],0)+IFERROR(Table5[[#This Row],[disability_salben]]/Table5[[#This Row],[disadm_nospch]], 0)</f>
        <v>0</v>
      </c>
    </row>
    <row r="936" spans="1:12" x14ac:dyDescent="0.25">
      <c r="A936">
        <v>124297</v>
      </c>
      <c r="B936">
        <v>165.57913500000001</v>
      </c>
      <c r="C936">
        <v>3320952.7</v>
      </c>
      <c r="D936">
        <v>138031.47</v>
      </c>
      <c r="E936">
        <v>406176.97</v>
      </c>
      <c r="F936">
        <v>74315.89</v>
      </c>
      <c r="G936">
        <v>0</v>
      </c>
      <c r="H936">
        <v>0</v>
      </c>
      <c r="I936">
        <v>0</v>
      </c>
      <c r="J936">
        <v>0</v>
      </c>
      <c r="K936">
        <v>0</v>
      </c>
      <c r="L936">
        <f>IFERROR(SUM(Table5[[#This Row],[reg_salben]:[pupil_gf_total]])/Table5[[#This Row],[adm1]],0)+IFERROR(Table5[[#This Row],[disability_salben]]/Table5[[#This Row],[disadm_nospch]], 0)</f>
        <v>20056.589255645042</v>
      </c>
    </row>
    <row r="937" spans="1:12" x14ac:dyDescent="0.25">
      <c r="A937">
        <v>125252</v>
      </c>
      <c r="B937">
        <v>73.506684000000007</v>
      </c>
      <c r="C937">
        <v>1129689.25</v>
      </c>
      <c r="D937">
        <v>687627.03</v>
      </c>
      <c r="E937">
        <v>121962.69</v>
      </c>
      <c r="F937">
        <v>60292.01</v>
      </c>
      <c r="G937">
        <v>0</v>
      </c>
      <c r="H937">
        <v>0</v>
      </c>
      <c r="I937">
        <v>0</v>
      </c>
      <c r="J937">
        <v>0</v>
      </c>
      <c r="K937">
        <v>0</v>
      </c>
      <c r="L937">
        <f>IFERROR(SUM(Table5[[#This Row],[reg_salben]:[pupil_gf_total]])/Table5[[#This Row],[adm1]],0)+IFERROR(Table5[[#This Row],[disability_salben]]/Table5[[#This Row],[disadm_nospch]], 0)</f>
        <v>15368.524173937705</v>
      </c>
    </row>
    <row r="938" spans="1:12" x14ac:dyDescent="0.25">
      <c r="A938">
        <v>125658</v>
      </c>
      <c r="B938">
        <v>90.136397000000002</v>
      </c>
      <c r="C938">
        <v>638789.96</v>
      </c>
      <c r="D938">
        <v>1283961.6599999999</v>
      </c>
      <c r="E938">
        <v>102578.83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f>IFERROR(SUM(Table5[[#This Row],[reg_salben]:[pupil_gf_total]])/Table5[[#This Row],[adm1]],0)+IFERROR(Table5[[#This Row],[disability_salben]]/Table5[[#This Row],[disadm_nospch]], 0)</f>
        <v>7086.9258286416743</v>
      </c>
    </row>
    <row r="939" spans="1:12" x14ac:dyDescent="0.25">
      <c r="A939">
        <v>125682</v>
      </c>
      <c r="B939">
        <v>0</v>
      </c>
      <c r="C939">
        <v>0</v>
      </c>
      <c r="D939">
        <v>1474679.52</v>
      </c>
      <c r="E939">
        <v>62869.51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f>IFERROR(SUM(Table5[[#This Row],[reg_salben]:[pupil_gf_total]])/Table5[[#This Row],[adm1]],0)+IFERROR(Table5[[#This Row],[disability_salben]]/Table5[[#This Row],[disadm_nospch]], 0)</f>
        <v>0</v>
      </c>
    </row>
    <row r="940" spans="1:12" x14ac:dyDescent="0.25">
      <c r="A940">
        <v>125690</v>
      </c>
      <c r="B940">
        <v>98.712723999999994</v>
      </c>
      <c r="C940">
        <v>2862370.74</v>
      </c>
      <c r="D940">
        <v>1326069.6100000001</v>
      </c>
      <c r="E940">
        <v>121922.29</v>
      </c>
      <c r="F940">
        <v>12230.07</v>
      </c>
      <c r="G940">
        <v>0</v>
      </c>
      <c r="H940">
        <v>0</v>
      </c>
      <c r="I940">
        <v>0</v>
      </c>
      <c r="J940">
        <v>0</v>
      </c>
      <c r="K940">
        <v>0</v>
      </c>
      <c r="L940">
        <f>IFERROR(SUM(Table5[[#This Row],[reg_salben]:[pupil_gf_total]])/Table5[[#This Row],[adm1]],0)+IFERROR(Table5[[#This Row],[disability_salben]]/Table5[[#This Row],[disadm_nospch]], 0)</f>
        <v>28996.978545541915</v>
      </c>
    </row>
    <row r="941" spans="1:12" x14ac:dyDescent="0.25">
      <c r="A941">
        <v>132746</v>
      </c>
      <c r="B941">
        <v>61.858156999999999</v>
      </c>
      <c r="C941">
        <v>223655.04000000001</v>
      </c>
      <c r="D941">
        <v>488681.38</v>
      </c>
      <c r="E941">
        <v>19921.8</v>
      </c>
      <c r="F941">
        <v>0</v>
      </c>
      <c r="G941">
        <v>649193.43000000005</v>
      </c>
      <c r="H941">
        <v>174481.52</v>
      </c>
      <c r="I941">
        <v>30386</v>
      </c>
      <c r="J941">
        <v>135817.01999999999</v>
      </c>
      <c r="K941">
        <v>101.297872</v>
      </c>
      <c r="L941">
        <f>IFERROR(SUM(Table5[[#This Row],[reg_salben]:[pupil_gf_total]])/Table5[[#This Row],[adm1]],0)+IFERROR(Table5[[#This Row],[disability_salben]]/Table5[[#This Row],[disadm_nospch]], 0)</f>
        <v>18408.430750892428</v>
      </c>
    </row>
    <row r="942" spans="1:12" x14ac:dyDescent="0.25">
      <c r="A942">
        <v>132761</v>
      </c>
      <c r="B942">
        <v>88.909433000000007</v>
      </c>
      <c r="C942">
        <v>237491.1</v>
      </c>
      <c r="D942">
        <v>870481.92000000004</v>
      </c>
      <c r="E942">
        <v>18111.88</v>
      </c>
      <c r="F942">
        <v>0</v>
      </c>
      <c r="G942">
        <v>691788.41</v>
      </c>
      <c r="H942">
        <v>369061.45</v>
      </c>
      <c r="I942">
        <v>55145.58</v>
      </c>
      <c r="J942">
        <v>147719.74</v>
      </c>
      <c r="K942">
        <v>134.04329300000001</v>
      </c>
      <c r="L942">
        <f>IFERROR(SUM(Table5[[#This Row],[reg_salben]:[pupil_gf_total]])/Table5[[#This Row],[adm1]],0)+IFERROR(Table5[[#This Row],[disability_salben]]/Table5[[#This Row],[disadm_nospch]], 0)</f>
        <v>18727.977156327623</v>
      </c>
    </row>
    <row r="943" spans="1:12" x14ac:dyDescent="0.25">
      <c r="A943">
        <v>132779</v>
      </c>
      <c r="B943">
        <v>55.746574000000003</v>
      </c>
      <c r="C943">
        <v>252902.66</v>
      </c>
      <c r="D943">
        <v>225174.48</v>
      </c>
      <c r="E943">
        <v>16184.2</v>
      </c>
      <c r="F943">
        <v>0</v>
      </c>
      <c r="G943">
        <v>415326.87</v>
      </c>
      <c r="H943">
        <v>143716.76999999999</v>
      </c>
      <c r="I943">
        <v>6388.3</v>
      </c>
      <c r="J943">
        <v>21066.99</v>
      </c>
      <c r="K943">
        <v>73.253422999999998</v>
      </c>
      <c r="L943">
        <f>IFERROR(SUM(Table5[[#This Row],[reg_salben]:[pupil_gf_total]])/Table5[[#This Row],[adm1]],0)+IFERROR(Table5[[#This Row],[disability_salben]]/Table5[[#This Row],[disadm_nospch]], 0)</f>
        <v>15837.931635550751</v>
      </c>
    </row>
    <row r="944" spans="1:12" x14ac:dyDescent="0.25">
      <c r="A944">
        <v>132795</v>
      </c>
      <c r="B944">
        <v>62.990240999999997</v>
      </c>
      <c r="C944">
        <v>0</v>
      </c>
      <c r="D944">
        <v>0</v>
      </c>
      <c r="E944">
        <v>110264.06</v>
      </c>
      <c r="F944">
        <v>0</v>
      </c>
      <c r="G944">
        <v>842979.44</v>
      </c>
      <c r="H944">
        <v>235060.54</v>
      </c>
      <c r="I944">
        <v>0</v>
      </c>
      <c r="J944">
        <v>1958.68</v>
      </c>
      <c r="K944">
        <v>360.2439</v>
      </c>
      <c r="L944">
        <f>IFERROR(SUM(Table5[[#This Row],[reg_salben]:[pupil_gf_total]])/Table5[[#This Row],[adm1]],0)+IFERROR(Table5[[#This Row],[disability_salben]]/Table5[[#This Row],[disadm_nospch]], 0)</f>
        <v>3304.0468415981504</v>
      </c>
    </row>
    <row r="945" spans="1:12" x14ac:dyDescent="0.25">
      <c r="A945">
        <v>132803</v>
      </c>
      <c r="B945">
        <v>129.04514399999999</v>
      </c>
      <c r="C945">
        <v>0</v>
      </c>
      <c r="D945">
        <v>0</v>
      </c>
      <c r="E945">
        <v>293004.36</v>
      </c>
      <c r="F945">
        <v>0</v>
      </c>
      <c r="G945">
        <v>1633017.08</v>
      </c>
      <c r="H945">
        <v>715914.23</v>
      </c>
      <c r="I945">
        <v>0</v>
      </c>
      <c r="J945">
        <v>8464.6</v>
      </c>
      <c r="K945">
        <v>627.46199799999999</v>
      </c>
      <c r="L945">
        <f>IFERROR(SUM(Table5[[#This Row],[reg_salben]:[pupil_gf_total]])/Table5[[#This Row],[adm1]],0)+IFERROR(Table5[[#This Row],[disability_salben]]/Table5[[#This Row],[disadm_nospch]], 0)</f>
        <v>4224.00125975438</v>
      </c>
    </row>
    <row r="946" spans="1:12" x14ac:dyDescent="0.25">
      <c r="A946">
        <v>132944</v>
      </c>
      <c r="B946">
        <v>16.884146000000001</v>
      </c>
      <c r="C946">
        <v>22308.86</v>
      </c>
      <c r="D946">
        <v>117121.5</v>
      </c>
      <c r="E946">
        <v>18948.21</v>
      </c>
      <c r="F946">
        <v>0</v>
      </c>
      <c r="G946">
        <v>373690.44</v>
      </c>
      <c r="H946">
        <v>208874.55</v>
      </c>
      <c r="I946">
        <v>2564.86</v>
      </c>
      <c r="J946">
        <v>28554.77</v>
      </c>
      <c r="K946">
        <v>113.579267</v>
      </c>
      <c r="L946">
        <f>IFERROR(SUM(Table5[[#This Row],[reg_salben]:[pupil_gf_total]])/Table5[[#This Row],[adm1]],0)+IFERROR(Table5[[#This Row],[disability_salben]]/Table5[[#This Row],[disadm_nospch]], 0)</f>
        <v>7922.4452555954067</v>
      </c>
    </row>
    <row r="947" spans="1:12" x14ac:dyDescent="0.25">
      <c r="A947">
        <v>132951</v>
      </c>
      <c r="B947">
        <v>0</v>
      </c>
      <c r="C947">
        <v>0</v>
      </c>
      <c r="D947">
        <v>0</v>
      </c>
      <c r="E947">
        <v>52664.01</v>
      </c>
      <c r="F947">
        <v>0</v>
      </c>
      <c r="G947">
        <v>536732.96</v>
      </c>
      <c r="H947">
        <v>176933.02</v>
      </c>
      <c r="I947">
        <v>9086.5400000000009</v>
      </c>
      <c r="J947">
        <v>1813.22</v>
      </c>
      <c r="K947">
        <v>110.93125000000001</v>
      </c>
      <c r="L947">
        <f>IFERROR(SUM(Table5[[#This Row],[reg_salben]:[pupil_gf_total]])/Table5[[#This Row],[adm1]],0)+IFERROR(Table5[[#This Row],[disability_salben]]/Table5[[#This Row],[disadm_nospch]], 0)</f>
        <v>7006.4093751760656</v>
      </c>
    </row>
    <row r="948" spans="1:12" x14ac:dyDescent="0.25">
      <c r="A948">
        <v>132969</v>
      </c>
      <c r="B948">
        <v>0</v>
      </c>
      <c r="C948">
        <v>0</v>
      </c>
      <c r="D948">
        <v>0</v>
      </c>
      <c r="E948">
        <v>149155.91</v>
      </c>
      <c r="F948">
        <v>0</v>
      </c>
      <c r="G948">
        <v>1542679.08</v>
      </c>
      <c r="H948">
        <v>530669.4</v>
      </c>
      <c r="I948">
        <v>11179.49</v>
      </c>
      <c r="J948">
        <v>6905.44</v>
      </c>
      <c r="K948">
        <v>394.53125</v>
      </c>
      <c r="L948">
        <f>IFERROR(SUM(Table5[[#This Row],[reg_salben]:[pupil_gf_total]])/Table5[[#This Row],[adm1]],0)+IFERROR(Table5[[#This Row],[disability_salben]]/Table5[[#This Row],[disadm_nospch]], 0)</f>
        <v>5679.1174843564368</v>
      </c>
    </row>
    <row r="949" spans="1:12" x14ac:dyDescent="0.25">
      <c r="A949">
        <v>132985</v>
      </c>
      <c r="B949">
        <v>61.697181</v>
      </c>
      <c r="C949">
        <v>0</v>
      </c>
      <c r="D949">
        <v>43173</v>
      </c>
      <c r="E949">
        <v>312723.65999999997</v>
      </c>
      <c r="F949">
        <v>33734.32</v>
      </c>
      <c r="G949">
        <v>1857835.07</v>
      </c>
      <c r="H949">
        <v>319604.3</v>
      </c>
      <c r="I949">
        <v>760.5</v>
      </c>
      <c r="J949">
        <v>142161.75</v>
      </c>
      <c r="K949">
        <v>235.12770599999999</v>
      </c>
      <c r="L949">
        <f>IFERROR(SUM(Table5[[#This Row],[reg_salben]:[pupil_gf_total]])/Table5[[#This Row],[adm1]],0)+IFERROR(Table5[[#This Row],[disability_salben]]/Table5[[#This Row],[disadm_nospch]], 0)</f>
        <v>11525.620039009778</v>
      </c>
    </row>
    <row r="950" spans="1:12" x14ac:dyDescent="0.25">
      <c r="A950">
        <v>132993</v>
      </c>
      <c r="B950">
        <v>0</v>
      </c>
      <c r="C950">
        <v>0</v>
      </c>
      <c r="D950">
        <v>0</v>
      </c>
      <c r="E950">
        <v>34727.910000000003</v>
      </c>
      <c r="F950">
        <v>0</v>
      </c>
      <c r="G950">
        <v>1096428.46</v>
      </c>
      <c r="H950">
        <v>148232.35999999999</v>
      </c>
      <c r="I950">
        <v>0</v>
      </c>
      <c r="J950">
        <v>0</v>
      </c>
      <c r="K950">
        <v>234.28749999999999</v>
      </c>
      <c r="L950">
        <f>IFERROR(SUM(Table5[[#This Row],[reg_salben]:[pupil_gf_total]])/Table5[[#This Row],[adm1]],0)+IFERROR(Table5[[#This Row],[disability_salben]]/Table5[[#This Row],[disadm_nospch]], 0)</f>
        <v>5460.7639332017288</v>
      </c>
    </row>
    <row r="951" spans="1:12" x14ac:dyDescent="0.25">
      <c r="A951">
        <v>133215</v>
      </c>
      <c r="B951">
        <v>38.890852000000002</v>
      </c>
      <c r="C951">
        <v>2981.16</v>
      </c>
      <c r="D951">
        <v>318227.07</v>
      </c>
      <c r="E951">
        <v>98456.37</v>
      </c>
      <c r="F951">
        <v>0</v>
      </c>
      <c r="G951">
        <v>811905.82</v>
      </c>
      <c r="H951">
        <v>373290.39</v>
      </c>
      <c r="I951">
        <v>132924.71</v>
      </c>
      <c r="J951">
        <v>90053.98</v>
      </c>
      <c r="K951">
        <v>205.444096</v>
      </c>
      <c r="L951">
        <f>IFERROR(SUM(Table5[[#This Row],[reg_salben]:[pupil_gf_total]])/Table5[[#This Row],[adm1]],0)+IFERROR(Table5[[#This Row],[disability_salben]]/Table5[[#This Row],[disadm_nospch]], 0)</f>
        <v>8959.1601635445604</v>
      </c>
    </row>
    <row r="952" spans="1:12" x14ac:dyDescent="0.25">
      <c r="A952">
        <v>133256</v>
      </c>
      <c r="B952">
        <v>0</v>
      </c>
      <c r="C952">
        <v>0</v>
      </c>
      <c r="D952">
        <v>0</v>
      </c>
      <c r="E952">
        <v>480234.63</v>
      </c>
      <c r="F952">
        <v>0</v>
      </c>
      <c r="G952">
        <v>4105433.51</v>
      </c>
      <c r="H952">
        <v>809974.48</v>
      </c>
      <c r="I952">
        <v>12870.13</v>
      </c>
      <c r="J952">
        <v>12188.49</v>
      </c>
      <c r="K952">
        <v>1239.1500559999999</v>
      </c>
      <c r="L952">
        <f>IFERROR(SUM(Table5[[#This Row],[reg_salben]:[pupil_gf_total]])/Table5[[#This Row],[adm1]],0)+IFERROR(Table5[[#This Row],[disability_salben]]/Table5[[#This Row],[disadm_nospch]], 0)</f>
        <v>4374.5317314499634</v>
      </c>
    </row>
    <row r="953" spans="1:12" x14ac:dyDescent="0.25">
      <c r="A953">
        <v>133264</v>
      </c>
      <c r="B953">
        <v>265.780575</v>
      </c>
      <c r="C953">
        <v>65214.6</v>
      </c>
      <c r="D953">
        <v>2963896.54</v>
      </c>
      <c r="E953">
        <v>184939.55</v>
      </c>
      <c r="F953">
        <v>246752.01</v>
      </c>
      <c r="G953">
        <v>3880355.5</v>
      </c>
      <c r="H953">
        <v>5715705.04</v>
      </c>
      <c r="I953">
        <v>1082827.1299999999</v>
      </c>
      <c r="J953">
        <v>1807311.39</v>
      </c>
      <c r="K953">
        <v>1676.091152</v>
      </c>
      <c r="L953">
        <f>IFERROR(SUM(Table5[[#This Row],[reg_salben]:[pupil_gf_total]])/Table5[[#This Row],[adm1]],0)+IFERROR(Table5[[#This Row],[disability_salben]]/Table5[[#This Row],[disadm_nospch]], 0)</f>
        <v>9720.861395049782</v>
      </c>
    </row>
    <row r="954" spans="1:12" x14ac:dyDescent="0.25">
      <c r="A954">
        <v>133280</v>
      </c>
      <c r="B954">
        <v>20.340658999999999</v>
      </c>
      <c r="C954">
        <v>0</v>
      </c>
      <c r="D954">
        <v>0</v>
      </c>
      <c r="E954">
        <v>10820.31</v>
      </c>
      <c r="F954">
        <v>0</v>
      </c>
      <c r="G954">
        <v>393181.39</v>
      </c>
      <c r="H954">
        <v>62425.13</v>
      </c>
      <c r="I954">
        <v>116.63</v>
      </c>
      <c r="J954">
        <v>59337.01</v>
      </c>
      <c r="K954">
        <v>154.27473499999999</v>
      </c>
      <c r="L954">
        <f>IFERROR(SUM(Table5[[#This Row],[reg_salben]:[pupil_gf_total]])/Table5[[#This Row],[adm1]],0)+IFERROR(Table5[[#This Row],[disability_salben]]/Table5[[#This Row],[disadm_nospch]], 0)</f>
        <v>3408.7270997418987</v>
      </c>
    </row>
    <row r="955" spans="1:12" x14ac:dyDescent="0.25">
      <c r="A955">
        <v>133306</v>
      </c>
      <c r="B955">
        <v>86.033556000000004</v>
      </c>
      <c r="C955">
        <v>247498.56</v>
      </c>
      <c r="D955">
        <v>360392.44</v>
      </c>
      <c r="E955">
        <v>23881.54</v>
      </c>
      <c r="F955">
        <v>0</v>
      </c>
      <c r="G955">
        <v>896795.27</v>
      </c>
      <c r="H955">
        <v>190184.52</v>
      </c>
      <c r="I955">
        <v>38490.620000000003</v>
      </c>
      <c r="J955">
        <v>145903.16</v>
      </c>
      <c r="K955">
        <v>126.073824</v>
      </c>
      <c r="L955">
        <f>IFERROR(SUM(Table5[[#This Row],[reg_salben]:[pupil_gf_total]])/Table5[[#This Row],[adm1]],0)+IFERROR(Table5[[#This Row],[disability_salben]]/Table5[[#This Row],[disadm_nospch]], 0)</f>
        <v>16009.133363011768</v>
      </c>
    </row>
    <row r="956" spans="1:12" x14ac:dyDescent="0.25">
      <c r="A956">
        <v>133322</v>
      </c>
      <c r="B956">
        <v>47.158591000000001</v>
      </c>
      <c r="C956">
        <v>279223.96000000002</v>
      </c>
      <c r="D956">
        <v>249653.13</v>
      </c>
      <c r="E956">
        <v>28080.87</v>
      </c>
      <c r="F956">
        <v>0</v>
      </c>
      <c r="G956">
        <v>398142.49</v>
      </c>
      <c r="H956">
        <v>249708.54</v>
      </c>
      <c r="I956">
        <v>1846.32</v>
      </c>
      <c r="J956">
        <v>86731.86</v>
      </c>
      <c r="K956">
        <v>79.120410000000007</v>
      </c>
      <c r="L956">
        <f>IFERROR(SUM(Table5[[#This Row],[reg_salben]:[pupil_gf_total]])/Table5[[#This Row],[adm1]],0)+IFERROR(Table5[[#This Row],[disability_salben]]/Table5[[#This Row],[disadm_nospch]], 0)</f>
        <v>18738.928500911552</v>
      </c>
    </row>
    <row r="957" spans="1:12" x14ac:dyDescent="0.25">
      <c r="A957">
        <v>133330</v>
      </c>
      <c r="B957">
        <v>36.222856</v>
      </c>
      <c r="C957">
        <v>354027.27</v>
      </c>
      <c r="D957">
        <v>2111022.88</v>
      </c>
      <c r="E957">
        <v>0</v>
      </c>
      <c r="F957">
        <v>0</v>
      </c>
      <c r="G957">
        <v>962702.91</v>
      </c>
      <c r="H957">
        <v>459217.57</v>
      </c>
      <c r="I957">
        <v>0</v>
      </c>
      <c r="J957">
        <v>31759.03</v>
      </c>
      <c r="K957">
        <v>347.85712699999999</v>
      </c>
      <c r="L957">
        <f>IFERROR(SUM(Table5[[#This Row],[reg_salben]:[pupil_gf_total]])/Table5[[#This Row],[adm1]],0)+IFERROR(Table5[[#This Row],[disability_salben]]/Table5[[#This Row],[disadm_nospch]], 0)</f>
        <v>20021.192853630862</v>
      </c>
    </row>
    <row r="958" spans="1:12" x14ac:dyDescent="0.25">
      <c r="A958">
        <v>133348</v>
      </c>
      <c r="B958">
        <v>30.844826999999999</v>
      </c>
      <c r="C958">
        <v>3025.68</v>
      </c>
      <c r="D958">
        <v>2784888.29</v>
      </c>
      <c r="E958">
        <v>91117.15</v>
      </c>
      <c r="F958">
        <v>526491.9</v>
      </c>
      <c r="G958">
        <v>176285.63</v>
      </c>
      <c r="H958">
        <v>313486.53000000003</v>
      </c>
      <c r="I958">
        <v>42136.13</v>
      </c>
      <c r="J958">
        <v>0</v>
      </c>
      <c r="K958">
        <v>430.152289</v>
      </c>
      <c r="L958">
        <f>IFERROR(SUM(Table5[[#This Row],[reg_salben]:[pupil_gf_total]])/Table5[[#This Row],[adm1]],0)+IFERROR(Table5[[#This Row],[disability_salben]]/Table5[[#This Row],[disadm_nospch]], 0)</f>
        <v>9244.6347876520667</v>
      </c>
    </row>
    <row r="959" spans="1:12" x14ac:dyDescent="0.25">
      <c r="A959">
        <v>133421</v>
      </c>
      <c r="B959">
        <v>48.189678000000001</v>
      </c>
      <c r="C959">
        <v>721460.53</v>
      </c>
      <c r="D959">
        <v>3223455.77</v>
      </c>
      <c r="E959">
        <v>49476.18</v>
      </c>
      <c r="F959">
        <v>0</v>
      </c>
      <c r="G959">
        <v>2380735.4300000002</v>
      </c>
      <c r="H959">
        <v>260099.23</v>
      </c>
      <c r="I959">
        <v>93934.06</v>
      </c>
      <c r="J959">
        <v>623199.07999999996</v>
      </c>
      <c r="K959">
        <v>139.42137399999999</v>
      </c>
      <c r="L959">
        <f>IFERROR(SUM(Table5[[#This Row],[reg_salben]:[pupil_gf_total]])/Table5[[#This Row],[adm1]],0)+IFERROR(Table5[[#This Row],[disability_salben]]/Table5[[#This Row],[disadm_nospch]], 0)</f>
        <v>62531.404606253462</v>
      </c>
    </row>
    <row r="960" spans="1:12" x14ac:dyDescent="0.25">
      <c r="A960">
        <v>133439</v>
      </c>
      <c r="B960">
        <v>78.957830000000001</v>
      </c>
      <c r="C960">
        <v>0</v>
      </c>
      <c r="D960">
        <v>0</v>
      </c>
      <c r="E960">
        <v>517087.24</v>
      </c>
      <c r="F960">
        <v>0</v>
      </c>
      <c r="G960">
        <v>3492969.95</v>
      </c>
      <c r="H960">
        <v>5512822</v>
      </c>
      <c r="I960">
        <v>7956.91</v>
      </c>
      <c r="J960">
        <v>149868.95000000001</v>
      </c>
      <c r="K960">
        <v>1032.995179</v>
      </c>
      <c r="L960">
        <f>IFERROR(SUM(Table5[[#This Row],[reg_salben]:[pupil_gf_total]])/Table5[[#This Row],[adm1]],0)+IFERROR(Table5[[#This Row],[disability_salben]]/Table5[[#This Row],[disadm_nospch]], 0)</f>
        <v>9371.4910260970355</v>
      </c>
    </row>
    <row r="961" spans="1:12" x14ac:dyDescent="0.25">
      <c r="A961">
        <v>133454</v>
      </c>
      <c r="B961">
        <v>65.420084000000003</v>
      </c>
      <c r="C961">
        <v>11693.39</v>
      </c>
      <c r="D961">
        <v>601053.66</v>
      </c>
      <c r="E961">
        <v>139184.51</v>
      </c>
      <c r="F961">
        <v>0</v>
      </c>
      <c r="G961">
        <v>751213.11</v>
      </c>
      <c r="H961">
        <v>1375243.12</v>
      </c>
      <c r="I961">
        <v>52453.46</v>
      </c>
      <c r="J961">
        <v>163561.43</v>
      </c>
      <c r="K961">
        <v>482.13861500000002</v>
      </c>
      <c r="L961">
        <f>IFERROR(SUM(Table5[[#This Row],[reg_salben]:[pupil_gf_total]])/Table5[[#This Row],[adm1]],0)+IFERROR(Table5[[#This Row],[disability_salben]]/Table5[[#This Row],[disadm_nospch]], 0)</f>
        <v>6572.5667936214404</v>
      </c>
    </row>
    <row r="962" spans="1:12" x14ac:dyDescent="0.25">
      <c r="A962">
        <v>133488</v>
      </c>
      <c r="B962">
        <v>27.945650000000001</v>
      </c>
      <c r="C962">
        <v>6253.33</v>
      </c>
      <c r="D962">
        <v>192292.08</v>
      </c>
      <c r="E962">
        <v>0</v>
      </c>
      <c r="F962">
        <v>0</v>
      </c>
      <c r="G962">
        <v>553667.38</v>
      </c>
      <c r="H962">
        <v>1805221.79</v>
      </c>
      <c r="I962">
        <v>30171.040000000001</v>
      </c>
      <c r="J962">
        <v>0</v>
      </c>
      <c r="K962">
        <v>190.54890900000001</v>
      </c>
      <c r="L962">
        <f>IFERROR(SUM(Table5[[#This Row],[reg_salben]:[pupil_gf_total]])/Table5[[#This Row],[adm1]],0)+IFERROR(Table5[[#This Row],[disability_salben]]/Table5[[#This Row],[disadm_nospch]], 0)</f>
        <v>13770.695244547576</v>
      </c>
    </row>
    <row r="963" spans="1:12" x14ac:dyDescent="0.25">
      <c r="A963">
        <v>133504</v>
      </c>
      <c r="B963">
        <v>18.625699999999998</v>
      </c>
      <c r="C963">
        <v>18486.099999999999</v>
      </c>
      <c r="D963">
        <v>382415.01</v>
      </c>
      <c r="E963">
        <v>253.53</v>
      </c>
      <c r="F963">
        <v>0</v>
      </c>
      <c r="G963">
        <v>237689.44</v>
      </c>
      <c r="H963">
        <v>261697.39</v>
      </c>
      <c r="I963">
        <v>7280.63</v>
      </c>
      <c r="J963">
        <v>62859.11</v>
      </c>
      <c r="K963">
        <v>122.89834500000001</v>
      </c>
      <c r="L963">
        <f>IFERROR(SUM(Table5[[#This Row],[reg_salben]:[pupil_gf_total]])/Table5[[#This Row],[adm1]],0)+IFERROR(Table5[[#This Row],[disability_salben]]/Table5[[#This Row],[disadm_nospch]], 0)</f>
        <v>8740.3319337356443</v>
      </c>
    </row>
    <row r="964" spans="1:12" x14ac:dyDescent="0.25">
      <c r="A964">
        <v>133512</v>
      </c>
      <c r="B964">
        <v>88.145567999999997</v>
      </c>
      <c r="C964">
        <v>49677.36</v>
      </c>
      <c r="D964">
        <v>1164240.29</v>
      </c>
      <c r="E964">
        <v>280301.64</v>
      </c>
      <c r="F964">
        <v>19333.34</v>
      </c>
      <c r="G964">
        <v>1632087.27</v>
      </c>
      <c r="H964">
        <v>1173625.99</v>
      </c>
      <c r="I964">
        <v>128878.67</v>
      </c>
      <c r="J964">
        <v>184996.5</v>
      </c>
      <c r="K964">
        <v>959.66460700000005</v>
      </c>
      <c r="L964">
        <f>IFERROR(SUM(Table5[[#This Row],[reg_salben]:[pupil_gf_total]])/Table5[[#This Row],[adm1]],0)+IFERROR(Table5[[#This Row],[disability_salben]]/Table5[[#This Row],[disadm_nospch]], 0)</f>
        <v>5339.6931582495881</v>
      </c>
    </row>
    <row r="965" spans="1:12" x14ac:dyDescent="0.25">
      <c r="A965">
        <v>133538</v>
      </c>
      <c r="B965">
        <v>43.005879</v>
      </c>
      <c r="C965">
        <v>114076.48</v>
      </c>
      <c r="D965">
        <v>1376756.47</v>
      </c>
      <c r="E965">
        <v>104304.6</v>
      </c>
      <c r="F965">
        <v>0</v>
      </c>
      <c r="G965">
        <v>200517.65</v>
      </c>
      <c r="H965">
        <v>666735.89</v>
      </c>
      <c r="I965">
        <v>69044.259999999995</v>
      </c>
      <c r="J965">
        <v>0</v>
      </c>
      <c r="K965">
        <v>237.852936</v>
      </c>
      <c r="L965">
        <f>IFERROR(SUM(Table5[[#This Row],[reg_salben]:[pupil_gf_total]])/Table5[[#This Row],[adm1]],0)+IFERROR(Table5[[#This Row],[disability_salben]]/Table5[[#This Row],[disadm_nospch]], 0)</f>
        <v>12815.8288088265</v>
      </c>
    </row>
    <row r="966" spans="1:12" x14ac:dyDescent="0.25">
      <c r="A966">
        <v>133561</v>
      </c>
      <c r="B966">
        <v>33.508876999999998</v>
      </c>
      <c r="C966">
        <v>17656.740000000002</v>
      </c>
      <c r="D966">
        <v>90973.37</v>
      </c>
      <c r="E966">
        <v>-116469.71</v>
      </c>
      <c r="F966">
        <v>0</v>
      </c>
      <c r="G966">
        <v>1008754.81</v>
      </c>
      <c r="H966">
        <v>348479.77</v>
      </c>
      <c r="I966">
        <v>116619.79</v>
      </c>
      <c r="J966">
        <v>75681.759999999995</v>
      </c>
      <c r="K966">
        <v>475.53254600000002</v>
      </c>
      <c r="L966">
        <f>IFERROR(SUM(Table5[[#This Row],[reg_salben]:[pupil_gf_total]])/Table5[[#This Row],[adm1]],0)+IFERROR(Table5[[#This Row],[disability_salben]]/Table5[[#This Row],[disadm_nospch]], 0)</f>
        <v>3731.8388738768663</v>
      </c>
    </row>
    <row r="967" spans="1:12" x14ac:dyDescent="0.25">
      <c r="A967">
        <v>133587</v>
      </c>
      <c r="B967">
        <v>79.218310000000002</v>
      </c>
      <c r="C967">
        <v>524979.16</v>
      </c>
      <c r="D967">
        <v>443570.62</v>
      </c>
      <c r="E967">
        <v>17036.849999999999</v>
      </c>
      <c r="F967">
        <v>0</v>
      </c>
      <c r="G967">
        <v>846479.45</v>
      </c>
      <c r="H967">
        <v>197385.74</v>
      </c>
      <c r="I967">
        <v>4403.2</v>
      </c>
      <c r="J967">
        <v>117257.39</v>
      </c>
      <c r="K967">
        <v>114.59859299999999</v>
      </c>
      <c r="L967">
        <f>IFERROR(SUM(Table5[[#This Row],[reg_salben]:[pupil_gf_total]])/Table5[[#This Row],[adm1]],0)+IFERROR(Table5[[#This Row],[disability_salben]]/Table5[[#This Row],[disadm_nospch]], 0)</f>
        <v>20816.811304459956</v>
      </c>
    </row>
    <row r="968" spans="1:12" x14ac:dyDescent="0.25">
      <c r="A968">
        <v>133629</v>
      </c>
      <c r="B968">
        <v>0</v>
      </c>
      <c r="C968">
        <v>156492.43</v>
      </c>
      <c r="D968">
        <v>2308267.94</v>
      </c>
      <c r="E968">
        <v>33098.370000000003</v>
      </c>
      <c r="F968">
        <v>157907.71</v>
      </c>
      <c r="G968">
        <v>1072717.1399999999</v>
      </c>
      <c r="H968">
        <v>338543.55</v>
      </c>
      <c r="I968">
        <v>48063.19</v>
      </c>
      <c r="J968">
        <v>261536.13</v>
      </c>
      <c r="K968">
        <v>293.00480399999998</v>
      </c>
      <c r="L968">
        <f>IFERROR(SUM(Table5[[#This Row],[reg_salben]:[pupil_gf_total]])/Table5[[#This Row],[adm1]],0)+IFERROR(Table5[[#This Row],[disability_salben]]/Table5[[#This Row],[disadm_nospch]], 0)</f>
        <v>14402.951666280531</v>
      </c>
    </row>
    <row r="969" spans="1:12" x14ac:dyDescent="0.25">
      <c r="A969">
        <v>133736</v>
      </c>
      <c r="B969">
        <v>19.327380999999999</v>
      </c>
      <c r="C969">
        <v>0</v>
      </c>
      <c r="D969">
        <v>0</v>
      </c>
      <c r="E969">
        <v>11401.27</v>
      </c>
      <c r="F969">
        <v>7595</v>
      </c>
      <c r="G969">
        <v>119109.5</v>
      </c>
      <c r="H969">
        <v>53702.77</v>
      </c>
      <c r="I969">
        <v>8581.86</v>
      </c>
      <c r="J969">
        <v>0</v>
      </c>
      <c r="K969">
        <v>108.488096</v>
      </c>
      <c r="L969">
        <f>IFERROR(SUM(Table5[[#This Row],[reg_salben]:[pupil_gf_total]])/Table5[[#This Row],[adm1]],0)+IFERROR(Table5[[#This Row],[disability_salben]]/Table5[[#This Row],[disadm_nospch]], 0)</f>
        <v>1847.1187843503121</v>
      </c>
    </row>
    <row r="970" spans="1:12" x14ac:dyDescent="0.25">
      <c r="A970">
        <v>133785</v>
      </c>
      <c r="B970">
        <v>6.8411759999999999</v>
      </c>
      <c r="C970">
        <v>0</v>
      </c>
      <c r="D970">
        <v>0</v>
      </c>
      <c r="E970">
        <v>8361.23</v>
      </c>
      <c r="F970">
        <v>0</v>
      </c>
      <c r="G970">
        <v>368902.45</v>
      </c>
      <c r="H970">
        <v>1025.03</v>
      </c>
      <c r="I970">
        <v>102371.45</v>
      </c>
      <c r="J970">
        <v>72488.98</v>
      </c>
      <c r="K970">
        <v>0</v>
      </c>
      <c r="L970">
        <f>IFERROR(SUM(Table5[[#This Row],[reg_salben]:[pupil_gf_total]])/Table5[[#This Row],[adm1]],0)+IFERROR(Table5[[#This Row],[disability_salben]]/Table5[[#This Row],[disadm_nospch]], 0)</f>
        <v>0</v>
      </c>
    </row>
    <row r="971" spans="1:12" x14ac:dyDescent="0.25">
      <c r="A971">
        <v>133835</v>
      </c>
      <c r="B971">
        <v>75.664702000000005</v>
      </c>
      <c r="C971">
        <v>0</v>
      </c>
      <c r="D971">
        <v>1293665.08</v>
      </c>
      <c r="E971">
        <v>58321.96</v>
      </c>
      <c r="F971">
        <v>0</v>
      </c>
      <c r="G971">
        <v>1417641.67</v>
      </c>
      <c r="H971">
        <v>731705.46</v>
      </c>
      <c r="I971">
        <v>1374.6</v>
      </c>
      <c r="J971">
        <v>266756.31</v>
      </c>
      <c r="K971">
        <v>60.605877999999997</v>
      </c>
      <c r="L971">
        <f>IFERROR(SUM(Table5[[#This Row],[reg_salben]:[pupil_gf_total]])/Table5[[#This Row],[adm1]],0)+IFERROR(Table5[[#This Row],[disability_salben]]/Table5[[#This Row],[disadm_nospch]], 0)</f>
        <v>62196.361217636353</v>
      </c>
    </row>
    <row r="972" spans="1:12" x14ac:dyDescent="0.25">
      <c r="A972">
        <v>133868</v>
      </c>
      <c r="B972">
        <v>173.52682999999999</v>
      </c>
      <c r="C972">
        <v>0</v>
      </c>
      <c r="D972">
        <v>0</v>
      </c>
      <c r="E972">
        <v>255338.08</v>
      </c>
      <c r="F972">
        <v>0</v>
      </c>
      <c r="G972">
        <v>1307175.6200000001</v>
      </c>
      <c r="H972">
        <v>394522.35</v>
      </c>
      <c r="I972">
        <v>0</v>
      </c>
      <c r="J972">
        <v>4349.87</v>
      </c>
      <c r="K972">
        <v>644.30244400000004</v>
      </c>
      <c r="L972">
        <f>IFERROR(SUM(Table5[[#This Row],[reg_salben]:[pupil_gf_total]])/Table5[[#This Row],[adm1]],0)+IFERROR(Table5[[#This Row],[disability_salben]]/Table5[[#This Row],[disadm_nospch]], 0)</f>
        <v>3044.2006518292833</v>
      </c>
    </row>
    <row r="973" spans="1:12" x14ac:dyDescent="0.25">
      <c r="A973">
        <v>133942</v>
      </c>
      <c r="B973">
        <v>70.031850000000006</v>
      </c>
      <c r="C973">
        <v>236206.25</v>
      </c>
      <c r="D973">
        <v>2247748.8199999998</v>
      </c>
      <c r="E973">
        <v>97107.58</v>
      </c>
      <c r="F973">
        <v>12965</v>
      </c>
      <c r="G973">
        <v>3449323.54</v>
      </c>
      <c r="H973">
        <v>719210.72</v>
      </c>
      <c r="I973">
        <v>289909.11</v>
      </c>
      <c r="J973">
        <v>587518.62</v>
      </c>
      <c r="K973">
        <v>735.85576000000003</v>
      </c>
      <c r="L973">
        <f>IFERROR(SUM(Table5[[#This Row],[reg_salben]:[pupil_gf_total]])/Table5[[#This Row],[adm1]],0)+IFERROR(Table5[[#This Row],[disability_salben]]/Table5[[#This Row],[disadm_nospch]], 0)</f>
        <v>13434.300486725617</v>
      </c>
    </row>
    <row r="974" spans="1:12" x14ac:dyDescent="0.25">
      <c r="A974">
        <v>134072</v>
      </c>
      <c r="B974">
        <v>36.404760000000003</v>
      </c>
      <c r="C974">
        <v>41685.83</v>
      </c>
      <c r="D974">
        <v>582181.43000000005</v>
      </c>
      <c r="E974">
        <v>59586.14</v>
      </c>
      <c r="F974">
        <v>10</v>
      </c>
      <c r="G974">
        <v>961196.86</v>
      </c>
      <c r="H974">
        <v>530252.32999999996</v>
      </c>
      <c r="I974">
        <v>69702.64</v>
      </c>
      <c r="J974">
        <v>243595.59</v>
      </c>
      <c r="K974">
        <v>357.91071399999998</v>
      </c>
      <c r="L974">
        <f>IFERROR(SUM(Table5[[#This Row],[reg_salben]:[pupil_gf_total]])/Table5[[#This Row],[adm1]],0)+IFERROR(Table5[[#This Row],[disability_salben]]/Table5[[#This Row],[disadm_nospch]], 0)</f>
        <v>7980.6388650278004</v>
      </c>
    </row>
    <row r="975" spans="1:12" x14ac:dyDescent="0.25">
      <c r="A975">
        <v>134098</v>
      </c>
      <c r="B975">
        <v>0</v>
      </c>
      <c r="C975">
        <v>0</v>
      </c>
      <c r="D975">
        <v>0</v>
      </c>
      <c r="E975">
        <v>23411.3</v>
      </c>
      <c r="F975">
        <v>121443.54</v>
      </c>
      <c r="G975">
        <v>759797.94</v>
      </c>
      <c r="H975">
        <v>186543.31</v>
      </c>
      <c r="I975">
        <v>32126.9</v>
      </c>
      <c r="J975">
        <v>444.48</v>
      </c>
      <c r="K975">
        <v>339.15625</v>
      </c>
      <c r="L975">
        <f>IFERROR(SUM(Table5[[#This Row],[reg_salben]:[pupil_gf_total]])/Table5[[#This Row],[adm1]],0)+IFERROR(Table5[[#This Row],[disability_salben]]/Table5[[#This Row],[disadm_nospch]], 0)</f>
        <v>3313.4210854141706</v>
      </c>
    </row>
    <row r="976" spans="1:12" x14ac:dyDescent="0.25">
      <c r="A976">
        <v>134122</v>
      </c>
      <c r="B976">
        <v>93.485130999999996</v>
      </c>
      <c r="C976">
        <v>0</v>
      </c>
      <c r="D976">
        <v>0</v>
      </c>
      <c r="E976">
        <v>40913.89</v>
      </c>
      <c r="F976">
        <v>26625</v>
      </c>
      <c r="G976">
        <v>574630.67000000004</v>
      </c>
      <c r="H976">
        <v>527634.53</v>
      </c>
      <c r="I976">
        <v>0</v>
      </c>
      <c r="J976">
        <v>3944.35</v>
      </c>
      <c r="K976">
        <v>93.485130999999996</v>
      </c>
      <c r="L976">
        <f>IFERROR(SUM(Table5[[#This Row],[reg_salben]:[pupil_gf_total]])/Table5[[#This Row],[adm1]],0)+IFERROR(Table5[[#This Row],[disability_salben]]/Table5[[#This Row],[disadm_nospch]], 0)</f>
        <v>12555.455904533099</v>
      </c>
    </row>
    <row r="977" spans="1:12" x14ac:dyDescent="0.25">
      <c r="A977">
        <v>134197</v>
      </c>
      <c r="B977">
        <v>23.773067999999999</v>
      </c>
      <c r="C977">
        <v>0</v>
      </c>
      <c r="D977">
        <v>422023.82</v>
      </c>
      <c r="E977">
        <v>6043.25</v>
      </c>
      <c r="F977">
        <v>0</v>
      </c>
      <c r="G977">
        <v>708177.55</v>
      </c>
      <c r="H977">
        <v>371784.76</v>
      </c>
      <c r="I977">
        <v>158.13999999999999</v>
      </c>
      <c r="J977">
        <v>55485.5</v>
      </c>
      <c r="K977">
        <v>141.33204799999999</v>
      </c>
      <c r="L977">
        <f>IFERROR(SUM(Table5[[#This Row],[reg_salben]:[pupil_gf_total]])/Table5[[#This Row],[adm1]],0)+IFERROR(Table5[[#This Row],[disability_salben]]/Table5[[#This Row],[disadm_nospch]], 0)</f>
        <v>11063.824816293614</v>
      </c>
    </row>
    <row r="978" spans="1:12" x14ac:dyDescent="0.25">
      <c r="A978">
        <v>134213</v>
      </c>
      <c r="B978">
        <v>37.564703999999999</v>
      </c>
      <c r="C978">
        <v>0</v>
      </c>
      <c r="D978">
        <v>0</v>
      </c>
      <c r="E978">
        <v>3842.04</v>
      </c>
      <c r="F978">
        <v>0</v>
      </c>
      <c r="G978">
        <v>645532.16000000003</v>
      </c>
      <c r="H978">
        <v>216960.78</v>
      </c>
      <c r="I978">
        <v>0</v>
      </c>
      <c r="J978">
        <v>0</v>
      </c>
      <c r="K978">
        <v>202.876475</v>
      </c>
      <c r="L978">
        <f>IFERROR(SUM(Table5[[#This Row],[reg_salben]:[pupil_gf_total]])/Table5[[#This Row],[adm1]],0)+IFERROR(Table5[[#This Row],[disability_salben]]/Table5[[#This Row],[disadm_nospch]], 0)</f>
        <v>4270.2584417439239</v>
      </c>
    </row>
    <row r="979" spans="1:12" x14ac:dyDescent="0.25">
      <c r="A979">
        <v>134247</v>
      </c>
      <c r="B979">
        <v>26.151316000000001</v>
      </c>
      <c r="C979">
        <v>22539.72</v>
      </c>
      <c r="D979">
        <v>237260.43</v>
      </c>
      <c r="E979">
        <v>58588.639999999999</v>
      </c>
      <c r="F979">
        <v>0</v>
      </c>
      <c r="G979">
        <v>363952.05</v>
      </c>
      <c r="H979">
        <v>591760.81000000006</v>
      </c>
      <c r="I979">
        <v>34242.57</v>
      </c>
      <c r="J979">
        <v>0</v>
      </c>
      <c r="K979">
        <v>182.65131700000001</v>
      </c>
      <c r="L979">
        <f>IFERROR(SUM(Table5[[#This Row],[reg_salben]:[pupil_gf_total]])/Table5[[#This Row],[adm1]],0)+IFERROR(Table5[[#This Row],[disability_salben]]/Table5[[#This Row],[disadm_nospch]], 0)</f>
        <v>7901.5634847446172</v>
      </c>
    </row>
    <row r="980" spans="1:12" x14ac:dyDescent="0.25">
      <c r="A980">
        <v>134999</v>
      </c>
      <c r="B980">
        <v>20.775034000000002</v>
      </c>
      <c r="C980">
        <v>456250.55</v>
      </c>
      <c r="D980">
        <v>242024.95</v>
      </c>
      <c r="E980">
        <v>6281.62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f>IFERROR(SUM(Table5[[#This Row],[reg_salben]:[pupil_gf_total]])/Table5[[#This Row],[adm1]],0)+IFERROR(Table5[[#This Row],[disability_salben]]/Table5[[#This Row],[disadm_nospch]], 0)</f>
        <v>21961.482710449473</v>
      </c>
    </row>
    <row r="981" spans="1:12" x14ac:dyDescent="0.25">
      <c r="A981">
        <v>135145</v>
      </c>
      <c r="B981">
        <v>11.837458</v>
      </c>
      <c r="C981">
        <v>245582.14</v>
      </c>
      <c r="D981">
        <v>172011.98</v>
      </c>
      <c r="E981">
        <v>284.17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0</v>
      </c>
      <c r="L981">
        <f>IFERROR(SUM(Table5[[#This Row],[reg_salben]:[pupil_gf_total]])/Table5[[#This Row],[adm1]],0)+IFERROR(Table5[[#This Row],[disability_salben]]/Table5[[#This Row],[disadm_nospch]], 0)</f>
        <v>20746.188919952241</v>
      </c>
    </row>
    <row r="982" spans="1:12" x14ac:dyDescent="0.25">
      <c r="A982">
        <v>137364</v>
      </c>
      <c r="B982">
        <v>88.013403999999994</v>
      </c>
      <c r="C982">
        <v>3332736.93</v>
      </c>
      <c r="D982">
        <v>52100.91</v>
      </c>
      <c r="E982">
        <v>191791.02</v>
      </c>
      <c r="F982">
        <v>66832.179999999993</v>
      </c>
      <c r="G982">
        <v>0</v>
      </c>
      <c r="H982">
        <v>0</v>
      </c>
      <c r="I982">
        <v>0</v>
      </c>
      <c r="J982">
        <v>0</v>
      </c>
      <c r="K982">
        <v>0</v>
      </c>
      <c r="L982">
        <f>IFERROR(SUM(Table5[[#This Row],[reg_salben]:[pupil_gf_total]])/Table5[[#This Row],[adm1]],0)+IFERROR(Table5[[#This Row],[disability_salben]]/Table5[[#This Row],[disadm_nospch]], 0)</f>
        <v>37866.242850918483</v>
      </c>
    </row>
    <row r="983" spans="1:12" x14ac:dyDescent="0.25">
      <c r="A983">
        <v>138222</v>
      </c>
      <c r="B983">
        <v>80.496375999999998</v>
      </c>
      <c r="C983">
        <v>1573850.9</v>
      </c>
      <c r="D983">
        <v>0</v>
      </c>
      <c r="E983">
        <v>62807.13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f>IFERROR(SUM(Table5[[#This Row],[reg_salben]:[pupil_gf_total]])/Table5[[#This Row],[adm1]],0)+IFERROR(Table5[[#This Row],[disability_salben]]/Table5[[#This Row],[disadm_nospch]], 0)</f>
        <v>19551.823053499949</v>
      </c>
    </row>
    <row r="984" spans="1:12" x14ac:dyDescent="0.25">
      <c r="A984">
        <v>139303</v>
      </c>
      <c r="B984">
        <v>331.781023</v>
      </c>
      <c r="C984">
        <v>2901257.49</v>
      </c>
      <c r="D984">
        <v>11709451.73</v>
      </c>
      <c r="E984">
        <v>336310.4</v>
      </c>
      <c r="F984">
        <v>108962.16</v>
      </c>
      <c r="G984">
        <v>4628455.8600000003</v>
      </c>
      <c r="H984">
        <v>4726088.08</v>
      </c>
      <c r="I984">
        <v>898513.86</v>
      </c>
      <c r="J984">
        <v>2597671.92</v>
      </c>
      <c r="K984">
        <v>2691.2224350000001</v>
      </c>
      <c r="L984">
        <f>IFERROR(SUM(Table5[[#This Row],[reg_salben]:[pupil_gf_total]])/Table5[[#This Row],[adm1]],0)+IFERROR(Table5[[#This Row],[disability_salben]]/Table5[[#This Row],[disadm_nospch]], 0)</f>
        <v>18035.980397231469</v>
      </c>
    </row>
    <row r="985" spans="1:12" x14ac:dyDescent="0.25">
      <c r="A985">
        <v>142901</v>
      </c>
      <c r="B985">
        <v>21.175439999999998</v>
      </c>
      <c r="C985">
        <v>33579.839999999997</v>
      </c>
      <c r="D985">
        <v>148341.16</v>
      </c>
      <c r="E985">
        <v>314.58999999999997</v>
      </c>
      <c r="F985">
        <v>0</v>
      </c>
      <c r="G985">
        <v>429503.51</v>
      </c>
      <c r="H985">
        <v>217993.33</v>
      </c>
      <c r="I985">
        <v>4093.94</v>
      </c>
      <c r="J985">
        <v>46440.2</v>
      </c>
      <c r="K985">
        <v>110.245615</v>
      </c>
      <c r="L985">
        <f>IFERROR(SUM(Table5[[#This Row],[reg_salben]:[pupil_gf_total]])/Table5[[#This Row],[adm1]],0)+IFERROR(Table5[[#This Row],[disability_salben]]/Table5[[#This Row],[disadm_nospch]], 0)</f>
        <v>9265.7955318123149</v>
      </c>
    </row>
    <row r="986" spans="1:12" x14ac:dyDescent="0.25">
      <c r="A986">
        <v>142919</v>
      </c>
      <c r="B986">
        <v>41.744047999999999</v>
      </c>
      <c r="C986">
        <v>0</v>
      </c>
      <c r="D986">
        <v>26952.94</v>
      </c>
      <c r="E986">
        <v>101609.48</v>
      </c>
      <c r="F986">
        <v>0</v>
      </c>
      <c r="G986">
        <v>1348809.73</v>
      </c>
      <c r="H986">
        <v>8872.5499999999993</v>
      </c>
      <c r="I986">
        <v>102371.41</v>
      </c>
      <c r="J986">
        <v>0</v>
      </c>
      <c r="K986">
        <v>182.01190199999999</v>
      </c>
      <c r="L986">
        <f>IFERROR(SUM(Table5[[#This Row],[reg_salben]:[pupil_gf_total]])/Table5[[#This Row],[adm1]],0)+IFERROR(Table5[[#This Row],[disability_salben]]/Table5[[#This Row],[disadm_nospch]], 0)</f>
        <v>8728.0891663886905</v>
      </c>
    </row>
    <row r="987" spans="1:12" x14ac:dyDescent="0.25">
      <c r="A987">
        <v>142943</v>
      </c>
      <c r="B987">
        <v>19.707792999999999</v>
      </c>
      <c r="C987">
        <v>118211.29</v>
      </c>
      <c r="D987">
        <v>2347208.4700000002</v>
      </c>
      <c r="E987">
        <v>26108.560000000001</v>
      </c>
      <c r="F987">
        <v>0</v>
      </c>
      <c r="G987">
        <v>1584254</v>
      </c>
      <c r="H987">
        <v>1925515.87</v>
      </c>
      <c r="I987">
        <v>0</v>
      </c>
      <c r="J987">
        <v>473019.75</v>
      </c>
      <c r="K987">
        <v>675.39611500000001</v>
      </c>
      <c r="L987">
        <f>IFERROR(SUM(Table5[[#This Row],[reg_salben]:[pupil_gf_total]])/Table5[[#This Row],[adm1]],0)+IFERROR(Table5[[#This Row],[disability_salben]]/Table5[[#This Row],[disadm_nospch]], 0)</f>
        <v>15409.131918911131</v>
      </c>
    </row>
    <row r="988" spans="1:12" x14ac:dyDescent="0.25">
      <c r="A988">
        <v>142950</v>
      </c>
      <c r="B988">
        <v>2302.8972490000001</v>
      </c>
      <c r="C988">
        <v>0</v>
      </c>
      <c r="D988">
        <v>0</v>
      </c>
      <c r="E988">
        <v>99982.05</v>
      </c>
      <c r="F988">
        <v>0</v>
      </c>
      <c r="G988">
        <v>22131940.210000001</v>
      </c>
      <c r="H988">
        <v>265828.63</v>
      </c>
      <c r="I988">
        <v>1649.44</v>
      </c>
      <c r="J988">
        <v>28543.65</v>
      </c>
      <c r="K988">
        <v>13530.514141</v>
      </c>
      <c r="L988">
        <f>IFERROR(SUM(Table5[[#This Row],[reg_salben]:[pupil_gf_total]])/Table5[[#This Row],[adm1]],0)+IFERROR(Table5[[#This Row],[disability_salben]]/Table5[[#This Row],[disadm_nospch]], 0)</f>
        <v>1664.9732408716161</v>
      </c>
    </row>
    <row r="989" spans="1:12" x14ac:dyDescent="0.25">
      <c r="A989">
        <v>143172</v>
      </c>
      <c r="B989">
        <v>10.42353</v>
      </c>
      <c r="C989">
        <v>287766.55</v>
      </c>
      <c r="D989">
        <v>1155375.8500000001</v>
      </c>
      <c r="E989">
        <v>120816.56</v>
      </c>
      <c r="F989">
        <v>0</v>
      </c>
      <c r="G989">
        <v>565235.59</v>
      </c>
      <c r="H989">
        <v>429400.52</v>
      </c>
      <c r="I989">
        <v>5721.84</v>
      </c>
      <c r="J989">
        <v>0</v>
      </c>
      <c r="K989">
        <v>305.68823500000002</v>
      </c>
      <c r="L989">
        <f>IFERROR(SUM(Table5[[#This Row],[reg_salben]:[pupil_gf_total]])/Table5[[#This Row],[adm1]],0)+IFERROR(Table5[[#This Row],[disability_salben]]/Table5[[#This Row],[disadm_nospch]], 0)</f>
        <v>35054.693496595195</v>
      </c>
    </row>
    <row r="990" spans="1:12" x14ac:dyDescent="0.25">
      <c r="A990">
        <v>143198</v>
      </c>
      <c r="B990">
        <v>46.739091000000002</v>
      </c>
      <c r="C990">
        <v>184760.61</v>
      </c>
      <c r="D990">
        <v>891671.86</v>
      </c>
      <c r="E990">
        <v>140425.79999999999</v>
      </c>
      <c r="F990">
        <v>0</v>
      </c>
      <c r="G990">
        <v>2210580.66</v>
      </c>
      <c r="H990">
        <v>532032.07999999996</v>
      </c>
      <c r="I990">
        <v>177666.24</v>
      </c>
      <c r="J990">
        <v>252140.02</v>
      </c>
      <c r="K990">
        <v>678.16388800000004</v>
      </c>
      <c r="L990">
        <f>IFERROR(SUM(Table5[[#This Row],[reg_salben]:[pupil_gf_total]])/Table5[[#This Row],[adm1]],0)+IFERROR(Table5[[#This Row],[disability_salben]]/Table5[[#This Row],[disadm_nospch]], 0)</f>
        <v>10152.874398092008</v>
      </c>
    </row>
    <row r="991" spans="1:12" x14ac:dyDescent="0.25">
      <c r="A991">
        <v>143297</v>
      </c>
      <c r="B991">
        <v>52.399825999999997</v>
      </c>
      <c r="C991">
        <v>0</v>
      </c>
      <c r="D991">
        <v>0</v>
      </c>
      <c r="E991">
        <v>34640.42</v>
      </c>
      <c r="F991">
        <v>0</v>
      </c>
      <c r="G991">
        <v>651942.78</v>
      </c>
      <c r="H991">
        <v>260241.45</v>
      </c>
      <c r="I991">
        <v>0</v>
      </c>
      <c r="J991">
        <v>210873.55</v>
      </c>
      <c r="K991">
        <v>52.399825999999997</v>
      </c>
      <c r="L991">
        <f>IFERROR(SUM(Table5[[#This Row],[reg_salben]:[pupil_gf_total]])/Table5[[#This Row],[adm1]],0)+IFERROR(Table5[[#This Row],[disability_salben]]/Table5[[#This Row],[disadm_nospch]], 0)</f>
        <v>22093.550463316427</v>
      </c>
    </row>
    <row r="992" spans="1:12" x14ac:dyDescent="0.25">
      <c r="A992">
        <v>143305</v>
      </c>
      <c r="B992">
        <v>386.18754100000001</v>
      </c>
      <c r="C992">
        <v>512357.2</v>
      </c>
      <c r="D992">
        <v>2578490.35</v>
      </c>
      <c r="E992">
        <v>776144.97</v>
      </c>
      <c r="F992">
        <v>202485</v>
      </c>
      <c r="G992">
        <v>2193224.94</v>
      </c>
      <c r="H992">
        <v>0</v>
      </c>
      <c r="I992">
        <v>1484757.11</v>
      </c>
      <c r="J992">
        <v>2813521.88</v>
      </c>
      <c r="K992">
        <v>2023.994925</v>
      </c>
      <c r="L992">
        <f>IFERROR(SUM(Table5[[#This Row],[reg_salben]:[pupil_gf_total]])/Table5[[#This Row],[adm1]],0)+IFERROR(Table5[[#This Row],[disability_salben]]/Table5[[#This Row],[disadm_nospch]], 0)</f>
        <v>6291.4534191973771</v>
      </c>
    </row>
    <row r="993" spans="1:12" x14ac:dyDescent="0.25">
      <c r="A993">
        <v>143313</v>
      </c>
      <c r="B993">
        <v>19.472726999999999</v>
      </c>
      <c r="C993">
        <v>0</v>
      </c>
      <c r="D993">
        <v>87235.41</v>
      </c>
      <c r="E993">
        <v>7937.09</v>
      </c>
      <c r="F993">
        <v>0</v>
      </c>
      <c r="G993">
        <v>280399.63</v>
      </c>
      <c r="H993">
        <v>1102098.8999999999</v>
      </c>
      <c r="I993">
        <v>0</v>
      </c>
      <c r="J993">
        <v>90559.75</v>
      </c>
      <c r="K993">
        <v>128.01818</v>
      </c>
      <c r="L993">
        <f>IFERROR(SUM(Table5[[#This Row],[reg_salben]:[pupil_gf_total]])/Table5[[#This Row],[adm1]],0)+IFERROR(Table5[[#This Row],[disability_salben]]/Table5[[#This Row],[disadm_nospch]], 0)</f>
        <v>12250.063076978597</v>
      </c>
    </row>
    <row r="994" spans="1:12" x14ac:dyDescent="0.25">
      <c r="A994">
        <v>143396</v>
      </c>
      <c r="B994">
        <v>1228.8714640000001</v>
      </c>
      <c r="C994">
        <v>0</v>
      </c>
      <c r="D994">
        <v>88075.47</v>
      </c>
      <c r="E994">
        <v>12118071.949999999</v>
      </c>
      <c r="F994">
        <v>0</v>
      </c>
      <c r="G994">
        <v>22712072.149999999</v>
      </c>
      <c r="H994">
        <v>636.76</v>
      </c>
      <c r="I994">
        <v>0</v>
      </c>
      <c r="J994">
        <v>0</v>
      </c>
      <c r="K994">
        <v>6363.9530960000002</v>
      </c>
      <c r="L994">
        <f>IFERROR(SUM(Table5[[#This Row],[reg_salben]:[pupil_gf_total]])/Table5[[#This Row],[adm1]],0)+IFERROR(Table5[[#This Row],[disability_salben]]/Table5[[#This Row],[disadm_nospch]], 0)</f>
        <v>5486.9757528458058</v>
      </c>
    </row>
    <row r="995" spans="1:12" x14ac:dyDescent="0.25">
      <c r="A995">
        <v>143479</v>
      </c>
      <c r="B995">
        <v>0</v>
      </c>
      <c r="C995">
        <v>0</v>
      </c>
      <c r="D995">
        <v>0</v>
      </c>
      <c r="E995">
        <v>52131.39</v>
      </c>
      <c r="F995">
        <v>0</v>
      </c>
      <c r="G995">
        <v>629252.44999999995</v>
      </c>
      <c r="H995">
        <v>332295.05</v>
      </c>
      <c r="I995">
        <v>3939.92</v>
      </c>
      <c r="J995">
        <v>1361.6</v>
      </c>
      <c r="K995">
        <v>146.17500000000001</v>
      </c>
      <c r="L995">
        <f>IFERROR(SUM(Table5[[#This Row],[reg_salben]:[pupil_gf_total]])/Table5[[#This Row],[adm1]],0)+IFERROR(Table5[[#This Row],[disability_salben]]/Table5[[#This Row],[disadm_nospch]], 0)</f>
        <v>6970.9622712502123</v>
      </c>
    </row>
    <row r="996" spans="1:12" x14ac:dyDescent="0.25">
      <c r="A996">
        <v>143487</v>
      </c>
      <c r="B996">
        <v>0</v>
      </c>
      <c r="C996">
        <v>0</v>
      </c>
      <c r="D996">
        <v>0</v>
      </c>
      <c r="E996">
        <v>14762.26</v>
      </c>
      <c r="F996">
        <v>71227</v>
      </c>
      <c r="G996">
        <v>561703.46</v>
      </c>
      <c r="H996">
        <v>112257.24</v>
      </c>
      <c r="I996">
        <v>364.53</v>
      </c>
      <c r="J996">
        <v>1834.71</v>
      </c>
      <c r="K996">
        <v>116.75</v>
      </c>
      <c r="L996">
        <f>IFERROR(SUM(Table5[[#This Row],[reg_salben]:[pupil_gf_total]])/Table5[[#This Row],[adm1]],0)+IFERROR(Table5[[#This Row],[disability_salben]]/Table5[[#This Row],[disadm_nospch]], 0)</f>
        <v>6528.0445396145606</v>
      </c>
    </row>
    <row r="997" spans="1:12" x14ac:dyDescent="0.25">
      <c r="A997">
        <v>143602</v>
      </c>
      <c r="B997">
        <v>18.216373999999998</v>
      </c>
      <c r="C997">
        <v>16050</v>
      </c>
      <c r="D997">
        <v>1587007.8</v>
      </c>
      <c r="E997">
        <v>47452.61</v>
      </c>
      <c r="F997">
        <v>2401.48</v>
      </c>
      <c r="G997">
        <v>4224174.9000000004</v>
      </c>
      <c r="H997">
        <v>326176.94</v>
      </c>
      <c r="I997">
        <v>0</v>
      </c>
      <c r="J997">
        <v>0</v>
      </c>
      <c r="K997">
        <v>595.74338899999998</v>
      </c>
      <c r="L997">
        <f>IFERROR(SUM(Table5[[#This Row],[reg_salben]:[pupil_gf_total]])/Table5[[#This Row],[adm1]],0)+IFERROR(Table5[[#This Row],[disability_salben]]/Table5[[#This Row],[disadm_nospch]], 0)</f>
        <v>11266.778165091857</v>
      </c>
    </row>
    <row r="998" spans="1:12" x14ac:dyDescent="0.25">
      <c r="A998">
        <v>143610</v>
      </c>
      <c r="B998">
        <v>71.868263999999996</v>
      </c>
      <c r="C998">
        <v>148962.94</v>
      </c>
      <c r="D998">
        <v>1921659.62</v>
      </c>
      <c r="E998">
        <v>165431.03</v>
      </c>
      <c r="F998">
        <v>0</v>
      </c>
      <c r="G998">
        <v>1440712.84</v>
      </c>
      <c r="H998">
        <v>600725.19999999995</v>
      </c>
      <c r="I998">
        <v>26775.56</v>
      </c>
      <c r="J998">
        <v>22676.06</v>
      </c>
      <c r="K998">
        <v>461.86108000000002</v>
      </c>
      <c r="L998">
        <f>IFERROR(SUM(Table5[[#This Row],[reg_salben]:[pupil_gf_total]])/Table5[[#This Row],[adm1]],0)+IFERROR(Table5[[#This Row],[disability_salben]]/Table5[[#This Row],[disadm_nospch]], 0)</f>
        <v>11118.689592872874</v>
      </c>
    </row>
    <row r="999" spans="1:12" x14ac:dyDescent="0.25">
      <c r="A999">
        <v>143644</v>
      </c>
      <c r="B999">
        <v>55.111057000000002</v>
      </c>
      <c r="C999">
        <v>186807.82</v>
      </c>
      <c r="D999">
        <v>1219448.8899999999</v>
      </c>
      <c r="E999">
        <v>68672.95</v>
      </c>
      <c r="F999">
        <v>15413.48</v>
      </c>
      <c r="G999">
        <v>902789.45</v>
      </c>
      <c r="H999">
        <v>521399.56</v>
      </c>
      <c r="I999">
        <v>46245.66</v>
      </c>
      <c r="J999">
        <v>200187.43</v>
      </c>
      <c r="K999">
        <v>392.19744800000001</v>
      </c>
      <c r="L999">
        <f>IFERROR(SUM(Table5[[#This Row],[reg_salben]:[pupil_gf_total]])/Table5[[#This Row],[adm1]],0)+IFERROR(Table5[[#This Row],[disability_salben]]/Table5[[#This Row],[disadm_nospch]], 0)</f>
        <v>10972.9779577135</v>
      </c>
    </row>
    <row r="1000" spans="1:12" x14ac:dyDescent="0.25">
      <c r="A1000">
        <v>147231</v>
      </c>
      <c r="B1000">
        <v>23.226744</v>
      </c>
      <c r="C1000">
        <v>0</v>
      </c>
      <c r="D1000">
        <v>0</v>
      </c>
      <c r="E1000">
        <v>28870.39</v>
      </c>
      <c r="F1000">
        <v>0</v>
      </c>
      <c r="G1000">
        <v>252983.3</v>
      </c>
      <c r="H1000">
        <v>174.95</v>
      </c>
      <c r="I1000">
        <v>0</v>
      </c>
      <c r="J1000">
        <v>0</v>
      </c>
      <c r="K1000">
        <v>81.060598999999996</v>
      </c>
      <c r="L1000">
        <f>IFERROR(SUM(Table5[[#This Row],[reg_salben]:[pupil_gf_total]])/Table5[[#This Row],[adm1]],0)+IFERROR(Table5[[#This Row],[disability_salben]]/Table5[[#This Row],[disadm_nospch]], 0)</f>
        <v>3479.2321236116209</v>
      </c>
    </row>
    <row r="1001" spans="1:12" x14ac:dyDescent="0.25">
      <c r="A1001">
        <v>148981</v>
      </c>
      <c r="B1001">
        <v>0</v>
      </c>
      <c r="C1001">
        <v>0</v>
      </c>
      <c r="D1001">
        <v>0</v>
      </c>
      <c r="E1001">
        <v>17210.86</v>
      </c>
      <c r="F1001">
        <v>0</v>
      </c>
      <c r="G1001">
        <v>400347.45</v>
      </c>
      <c r="H1001">
        <v>5356.79</v>
      </c>
      <c r="I1001">
        <v>7781.77</v>
      </c>
      <c r="J1001">
        <v>153562.98000000001</v>
      </c>
      <c r="K1001">
        <v>92.350966</v>
      </c>
      <c r="L1001">
        <f>IFERROR(SUM(Table5[[#This Row],[reg_salben]:[pupil_gf_total]])/Table5[[#This Row],[adm1]],0)+IFERROR(Table5[[#This Row],[disability_salben]]/Table5[[#This Row],[disadm_nospch]], 0)</f>
        <v>6326.5158482478673</v>
      </c>
    </row>
    <row r="1002" spans="1:12" x14ac:dyDescent="0.25">
      <c r="A1002">
        <v>148999</v>
      </c>
      <c r="B1002">
        <v>13.62768</v>
      </c>
      <c r="C1002">
        <v>0</v>
      </c>
      <c r="D1002">
        <v>0</v>
      </c>
      <c r="E1002">
        <v>8117.09</v>
      </c>
      <c r="F1002">
        <v>0</v>
      </c>
      <c r="G1002">
        <v>93338.31</v>
      </c>
      <c r="H1002">
        <v>1455.7</v>
      </c>
      <c r="I1002">
        <v>4819.45</v>
      </c>
      <c r="J1002">
        <v>1445.98</v>
      </c>
      <c r="K1002">
        <v>97.994911999999999</v>
      </c>
      <c r="L1002">
        <f>IFERROR(SUM(Table5[[#This Row],[reg_salben]:[pupil_gf_total]])/Table5[[#This Row],[adm1]],0)+IFERROR(Table5[[#This Row],[disability_salben]]/Table5[[#This Row],[disadm_nospch]], 0)</f>
        <v>1114.1040669540066</v>
      </c>
    </row>
    <row r="1003" spans="1:12" x14ac:dyDescent="0.25">
      <c r="A1003">
        <v>149047</v>
      </c>
      <c r="B1003">
        <v>0</v>
      </c>
      <c r="C1003">
        <v>589520.44999999995</v>
      </c>
      <c r="D1003">
        <v>1505543.6</v>
      </c>
      <c r="E1003">
        <v>3284.01</v>
      </c>
      <c r="F1003">
        <v>0</v>
      </c>
      <c r="G1003">
        <v>2198998.0699999998</v>
      </c>
      <c r="H1003">
        <v>815404.33</v>
      </c>
      <c r="I1003">
        <v>183688.83</v>
      </c>
      <c r="J1003">
        <v>1427428.63</v>
      </c>
      <c r="K1003">
        <v>793.47979199999997</v>
      </c>
      <c r="L1003">
        <f>IFERROR(SUM(Table5[[#This Row],[reg_salben]:[pupil_gf_total]])/Table5[[#This Row],[adm1]],0)+IFERROR(Table5[[#This Row],[disability_salben]]/Table5[[#This Row],[disadm_nospch]], 0)</f>
        <v>7730.9435373749257</v>
      </c>
    </row>
    <row r="1004" spans="1:12" x14ac:dyDescent="0.25">
      <c r="A1004">
        <v>149088</v>
      </c>
      <c r="B1004">
        <v>30.166346999999998</v>
      </c>
      <c r="C1004">
        <v>0</v>
      </c>
      <c r="D1004">
        <v>0</v>
      </c>
      <c r="E1004">
        <v>14504.82</v>
      </c>
      <c r="F1004">
        <v>0</v>
      </c>
      <c r="G1004">
        <v>765336.91</v>
      </c>
      <c r="H1004">
        <v>135877.53</v>
      </c>
      <c r="I1004">
        <v>57.42</v>
      </c>
      <c r="J1004">
        <v>221105.31</v>
      </c>
      <c r="K1004">
        <v>200.71160699999999</v>
      </c>
      <c r="L1004">
        <f>IFERROR(SUM(Table5[[#This Row],[reg_salben]:[pupil_gf_total]])/Table5[[#This Row],[adm1]],0)+IFERROR(Table5[[#This Row],[disability_salben]]/Table5[[#This Row],[disadm_nospch]], 0)</f>
        <v>5664.2563277369409</v>
      </c>
    </row>
    <row r="1005" spans="1:12" x14ac:dyDescent="0.25">
      <c r="A1005">
        <v>149302</v>
      </c>
      <c r="B1005">
        <v>67.803565000000006</v>
      </c>
      <c r="C1005">
        <v>0</v>
      </c>
      <c r="D1005">
        <v>22207.41</v>
      </c>
      <c r="E1005">
        <v>127265.45</v>
      </c>
      <c r="F1005">
        <v>0</v>
      </c>
      <c r="G1005">
        <v>2403825.4500000002</v>
      </c>
      <c r="H1005">
        <v>4885.7299999999996</v>
      </c>
      <c r="I1005">
        <v>102371.41</v>
      </c>
      <c r="J1005">
        <v>0</v>
      </c>
      <c r="K1005">
        <v>332.999976</v>
      </c>
      <c r="L1005">
        <f>IFERROR(SUM(Table5[[#This Row],[reg_salben]:[pupil_gf_total]])/Table5[[#This Row],[adm1]],0)+IFERROR(Table5[[#This Row],[disability_salben]]/Table5[[#This Row],[disadm_nospch]], 0)</f>
        <v>7989.6565818371118</v>
      </c>
    </row>
    <row r="1006" spans="1:12" x14ac:dyDescent="0.25">
      <c r="A1006">
        <v>149328</v>
      </c>
      <c r="B1006">
        <v>114.597561</v>
      </c>
      <c r="C1006">
        <v>307188.78000000003</v>
      </c>
      <c r="D1006">
        <v>306208.55</v>
      </c>
      <c r="E1006">
        <v>26989.99</v>
      </c>
      <c r="F1006">
        <v>76670.5</v>
      </c>
      <c r="G1006">
        <v>861474.35</v>
      </c>
      <c r="H1006">
        <v>531477.03</v>
      </c>
      <c r="I1006">
        <v>13245.27</v>
      </c>
      <c r="J1006">
        <v>133430.84</v>
      </c>
      <c r="K1006">
        <v>268.29878400000001</v>
      </c>
      <c r="L1006">
        <f>IFERROR(SUM(Table5[[#This Row],[reg_salben]:[pupil_gf_total]])/Table5[[#This Row],[adm1]],0)+IFERROR(Table5[[#This Row],[disability_salben]]/Table5[[#This Row],[disadm_nospch]], 0)</f>
        <v>9946.7274302059868</v>
      </c>
    </row>
    <row r="1007" spans="1:12" x14ac:dyDescent="0.25">
      <c r="A1007">
        <v>151175</v>
      </c>
      <c r="B1007">
        <v>8.5549999999999997</v>
      </c>
      <c r="C1007">
        <v>6730.33</v>
      </c>
      <c r="D1007">
        <v>129717.88</v>
      </c>
      <c r="E1007">
        <v>8629.73</v>
      </c>
      <c r="F1007">
        <v>0</v>
      </c>
      <c r="G1007">
        <v>366266.97</v>
      </c>
      <c r="H1007">
        <v>48840.09</v>
      </c>
      <c r="I1007">
        <v>42276.47</v>
      </c>
      <c r="J1007">
        <v>11274.92</v>
      </c>
      <c r="K1007">
        <v>53.566056000000003</v>
      </c>
      <c r="L1007">
        <f>IFERROR(SUM(Table5[[#This Row],[reg_salben]:[pupil_gf_total]])/Table5[[#This Row],[adm1]],0)+IFERROR(Table5[[#This Row],[disability_salben]]/Table5[[#This Row],[disadm_nospch]], 0)</f>
        <v>12118.629275196583</v>
      </c>
    </row>
    <row r="1008" spans="1:12" x14ac:dyDescent="0.25">
      <c r="A1008">
        <v>151183</v>
      </c>
      <c r="B1008">
        <v>23.42353</v>
      </c>
      <c r="C1008">
        <v>0</v>
      </c>
      <c r="D1008">
        <v>105403.41</v>
      </c>
      <c r="E1008">
        <v>9704.7099999999991</v>
      </c>
      <c r="F1008">
        <v>0</v>
      </c>
      <c r="G1008">
        <v>484194.23</v>
      </c>
      <c r="H1008">
        <v>607087.15</v>
      </c>
      <c r="I1008">
        <v>931.3</v>
      </c>
      <c r="J1008">
        <v>16688.009999999998</v>
      </c>
      <c r="K1008">
        <v>125.652947</v>
      </c>
      <c r="L1008">
        <f>IFERROR(SUM(Table5[[#This Row],[reg_salben]:[pupil_gf_total]])/Table5[[#This Row],[adm1]],0)+IFERROR(Table5[[#This Row],[disability_salben]]/Table5[[#This Row],[disadm_nospch]], 0)</f>
        <v>9741.1866511972858</v>
      </c>
    </row>
    <row r="1009" spans="1:12" x14ac:dyDescent="0.25">
      <c r="A1009">
        <v>151209</v>
      </c>
      <c r="B1009">
        <v>44.050952000000002</v>
      </c>
      <c r="C1009">
        <v>0</v>
      </c>
      <c r="D1009">
        <v>0</v>
      </c>
      <c r="E1009">
        <v>37282.04</v>
      </c>
      <c r="F1009">
        <v>0</v>
      </c>
      <c r="G1009">
        <v>488984.49</v>
      </c>
      <c r="H1009">
        <v>281990.82</v>
      </c>
      <c r="I1009">
        <v>0</v>
      </c>
      <c r="J1009">
        <v>1428.76</v>
      </c>
      <c r="K1009">
        <v>171.77291399999999</v>
      </c>
      <c r="L1009">
        <f>IFERROR(SUM(Table5[[#This Row],[reg_salben]:[pupil_gf_total]])/Table5[[#This Row],[adm1]],0)+IFERROR(Table5[[#This Row],[disability_salben]]/Table5[[#This Row],[disadm_nospch]], 0)</f>
        <v>4713.7007293245324</v>
      </c>
    </row>
    <row r="1010" spans="1:12" x14ac:dyDescent="0.25">
      <c r="L1010">
        <f>IFERROR(SUM(Table5[[#This Row],[reg_salben]:[pupil_gf_total]])/Table5[[#This Row],[adm1]],0)+IFERROR(Table5[[#This Row],[disability_salben]]/Table5[[#This Row],[disadm_nospch]], 0)</f>
        <v>0</v>
      </c>
    </row>
    <row r="1011" spans="1:12" x14ac:dyDescent="0.25">
      <c r="L1011">
        <f>IFERROR(SUM(Table5[[#This Row],[reg_salben]:[pupil_gf_total]])/Table5[[#This Row],[adm1]],0)+IFERROR(Table5[[#This Row],[disability_salben]]/Table5[[#This Row],[disadm_nospch]], 0)</f>
        <v>0</v>
      </c>
    </row>
    <row r="1012" spans="1:12" x14ac:dyDescent="0.25">
      <c r="L1012">
        <f>IFERROR(SUM(Table5[[#This Row],[reg_salben]:[pupil_gf_total]])/Table5[[#This Row],[adm1]],0)+IFERROR(Table5[[#This Row],[disability_salben]]/Table5[[#This Row],[disadm_nospch]], 0)</f>
        <v>0</v>
      </c>
    </row>
    <row r="1013" spans="1:12" x14ac:dyDescent="0.25">
      <c r="L1013">
        <f>IFERROR(SUM(Table5[[#This Row],[reg_salben]:[pupil_gf_total]])/Table5[[#This Row],[adm1]],0)+IFERROR(Table5[[#This Row],[disability_salben]]/Table5[[#This Row],[disadm_nospch]], 0)</f>
        <v>0</v>
      </c>
    </row>
    <row r="1014" spans="1:12" x14ac:dyDescent="0.25">
      <c r="L1014">
        <f>IFERROR(SUM(Table5[[#This Row],[reg_salben]:[pupil_gf_total]])/Table5[[#This Row],[adm1]],0)+IFERROR(Table5[[#This Row],[disability_salben]]/Table5[[#This Row],[disadm_nospch]], 0)</f>
        <v>0</v>
      </c>
    </row>
    <row r="1015" spans="1:12" x14ac:dyDescent="0.25">
      <c r="L1015">
        <f>IFERROR(SUM(Table5[[#This Row],[reg_salben]:[pupil_gf_total]])/Table5[[#This Row],[adm1]],0)+IFERROR(Table5[[#This Row],[disability_salben]]/Table5[[#This Row],[disadm_nospch]], 0)</f>
        <v>0</v>
      </c>
    </row>
    <row r="1016" spans="1:12" x14ac:dyDescent="0.25">
      <c r="L1016">
        <f>IFERROR(SUM(Table5[[#This Row],[reg_salben]:[pupil_gf_total]])/Table5[[#This Row],[adm1]],0)+IFERROR(Table5[[#This Row],[disability_salben]]/Table5[[#This Row],[disadm_nospch]], 0)</f>
        <v>0</v>
      </c>
    </row>
    <row r="1017" spans="1:12" x14ac:dyDescent="0.25">
      <c r="L1017">
        <f>IFERROR(SUM(Table5[[#This Row],[reg_salben]:[pupil_gf_total]])/Table5[[#This Row],[adm1]],0)+IFERROR(Table5[[#This Row],[disability_salben]]/Table5[[#This Row],[disadm_nospch]], 0)</f>
        <v>0</v>
      </c>
    </row>
    <row r="1018" spans="1:12" x14ac:dyDescent="0.25">
      <c r="L1018">
        <f>IFERROR(SUM(Table5[[#This Row],[reg_salben]:[pupil_gf_total]])/Table5[[#This Row],[adm1]],0)+IFERROR(Table5[[#This Row],[disability_salben]]/Table5[[#This Row],[disadm_nospch]], 0)</f>
        <v>0</v>
      </c>
    </row>
    <row r="1019" spans="1:12" x14ac:dyDescent="0.25">
      <c r="L1019">
        <f>IFERROR(SUM(Table5[[#This Row],[reg_salben]:[pupil_gf_total]])/Table5[[#This Row],[adm1]],0)+IFERROR(Table5[[#This Row],[disability_salben]]/Table5[[#This Row],[disadm_nospch]], 0)</f>
        <v>0</v>
      </c>
    </row>
    <row r="1020" spans="1:12" x14ac:dyDescent="0.25">
      <c r="L1020">
        <f>IFERROR(SUM(Table5[[#This Row],[reg_salben]:[pupil_gf_total]])/Table5[[#This Row],[adm1]],0)+IFERROR(Table5[[#This Row],[disability_salben]]/Table5[[#This Row],[disadm_nospch]], 0)</f>
        <v>0</v>
      </c>
    </row>
    <row r="1021" spans="1:12" x14ac:dyDescent="0.25">
      <c r="L1021">
        <f>IFERROR(SUM(Table5[[#This Row],[reg_salben]:[pupil_gf_total]])/Table5[[#This Row],[adm1]],0)+IFERROR(Table5[[#This Row],[disability_salben]]/Table5[[#This Row],[disadm_nospch]], 0)</f>
        <v>0</v>
      </c>
    </row>
    <row r="1022" spans="1:12" x14ac:dyDescent="0.25">
      <c r="L1022">
        <f>IFERROR(SUM(Table5[[#This Row],[reg_salben]:[pupil_gf_total]])/Table5[[#This Row],[adm1]],0)+IFERROR(Table5[[#This Row],[disability_salben]]/Table5[[#This Row],[disadm_nospch]], 0)</f>
        <v>0</v>
      </c>
    </row>
    <row r="1023" spans="1:12" x14ac:dyDescent="0.25">
      <c r="L1023">
        <f>IFERROR(SUM(Table5[[#This Row],[reg_salben]:[pupil_gf_total]])/Table5[[#This Row],[adm1]],0)+IFERROR(Table5[[#This Row],[disability_salben]]/Table5[[#This Row],[disadm_nospch]], 0)</f>
        <v>0</v>
      </c>
    </row>
    <row r="1024" spans="1:12" x14ac:dyDescent="0.25">
      <c r="L1024">
        <f>IFERROR(SUM(Table5[[#This Row],[reg_salben]:[pupil_gf_total]])/Table5[[#This Row],[adm1]],0)+IFERROR(Table5[[#This Row],[disability_salben]]/Table5[[#This Row],[disadm_nospch]], 0)</f>
        <v>0</v>
      </c>
    </row>
    <row r="1025" spans="12:12" x14ac:dyDescent="0.25">
      <c r="L1025">
        <f>IFERROR(SUM(Table5[[#This Row],[reg_salben]:[pupil_gf_total]])/Table5[[#This Row],[adm1]],0)+IFERROR(Table5[[#This Row],[disability_salben]]/Table5[[#This Row],[disadm_nospch]], 0)</f>
        <v>0</v>
      </c>
    </row>
    <row r="1026" spans="12:12" x14ac:dyDescent="0.25">
      <c r="L1026">
        <f>IFERROR(SUM(Table5[[#This Row],[reg_salben]:[pupil_gf_total]])/Table5[[#This Row],[adm1]],0)+IFERROR(Table5[[#This Row],[disability_salben]]/Table5[[#This Row],[disadm_nospch]], 0)</f>
        <v>0</v>
      </c>
    </row>
    <row r="1027" spans="12:12" x14ac:dyDescent="0.25">
      <c r="L1027">
        <f>IFERROR(SUM(Table5[[#This Row],[reg_salben]:[pupil_gf_total]])/Table5[[#This Row],[adm1]],0)+IFERROR(Table5[[#This Row],[disability_salben]]/Table5[[#This Row],[disadm_nospch]], 0)</f>
        <v>0</v>
      </c>
    </row>
    <row r="1028" spans="12:12" x14ac:dyDescent="0.25">
      <c r="L1028">
        <f>IFERROR(SUM(Table5[[#This Row],[reg_salben]:[pupil_gf_total]])/Table5[[#This Row],[adm1]],0)+IFERROR(Table5[[#This Row],[disability_salben]]/Table5[[#This Row],[disadm_nospch]], 0)</f>
        <v>0</v>
      </c>
    </row>
    <row r="1029" spans="12:12" x14ac:dyDescent="0.25">
      <c r="L1029">
        <f>IFERROR(SUM(Table5[[#This Row],[reg_salben]:[pupil_gf_total]])/Table5[[#This Row],[adm1]],0)+IFERROR(Table5[[#This Row],[disability_salben]]/Table5[[#This Row],[disadm_nospch]], 0)</f>
        <v>0</v>
      </c>
    </row>
    <row r="1030" spans="12:12" x14ac:dyDescent="0.25">
      <c r="L1030">
        <f>IFERROR(SUM(Table5[[#This Row],[reg_salben]:[pupil_gf_total]])/Table5[[#This Row],[adm1]],0)+IFERROR(Table5[[#This Row],[disability_salben]]/Table5[[#This Row],[disadm_nospch]], 0)</f>
        <v>0</v>
      </c>
    </row>
    <row r="1031" spans="12:12" x14ac:dyDescent="0.25">
      <c r="L1031">
        <f>IFERROR(SUM(Table5[[#This Row],[reg_salben]:[pupil_gf_total]])/Table5[[#This Row],[adm1]],0)+IFERROR(Table5[[#This Row],[disability_salben]]/Table5[[#This Row],[disadm_nospch]], 0)</f>
        <v>0</v>
      </c>
    </row>
    <row r="1032" spans="12:12" x14ac:dyDescent="0.25">
      <c r="L1032">
        <f>IFERROR(SUM(Table5[[#This Row],[reg_salben]:[pupil_gf_total]])/Table5[[#This Row],[adm1]],0)+IFERROR(Table5[[#This Row],[disability_salben]]/Table5[[#This Row],[disadm_nospch]], 0)</f>
        <v>0</v>
      </c>
    </row>
    <row r="1033" spans="12:12" x14ac:dyDescent="0.25">
      <c r="L1033">
        <f>IFERROR(SUM(Table5[[#This Row],[reg_salben]:[pupil_gf_total]])/Table5[[#This Row],[adm1]],0)+IFERROR(Table5[[#This Row],[disability_salben]]/Table5[[#This Row],[disadm_nospch]], 0)</f>
        <v>0</v>
      </c>
    </row>
    <row r="1034" spans="12:12" x14ac:dyDescent="0.25">
      <c r="L1034">
        <f>IFERROR(SUM(Table5[[#This Row],[reg_salben]:[pupil_gf_total]])/Table5[[#This Row],[adm1]],0)+IFERROR(Table5[[#This Row],[disability_salben]]/Table5[[#This Row],[disadm_nospch]], 0)</f>
        <v>0</v>
      </c>
    </row>
    <row r="1035" spans="12:12" x14ac:dyDescent="0.25">
      <c r="L1035">
        <f>IFERROR(SUM(Table5[[#This Row],[reg_salben]:[pupil_gf_total]])/Table5[[#This Row],[adm1]],0)+IFERROR(Table5[[#This Row],[disability_salben]]/Table5[[#This Row],[disadm_nospch]], 0)</f>
        <v>0</v>
      </c>
    </row>
    <row r="1036" spans="12:12" x14ac:dyDescent="0.25">
      <c r="L1036">
        <f>IFERROR(SUM(Table5[[#This Row],[reg_salben]:[pupil_gf_total]])/Table5[[#This Row],[adm1]],0)+IFERROR(Table5[[#This Row],[disability_salben]]/Table5[[#This Row],[disadm_nospch]], 0)</f>
        <v>0</v>
      </c>
    </row>
    <row r="1037" spans="12:12" x14ac:dyDescent="0.25">
      <c r="L1037">
        <f>IFERROR(SUM(Table5[[#This Row],[reg_salben]:[pupil_gf_total]])/Table5[[#This Row],[adm1]],0)+IFERROR(Table5[[#This Row],[disability_salben]]/Table5[[#This Row],[disadm_nospch]], 0)</f>
        <v>0</v>
      </c>
    </row>
  </sheetData>
  <sheetProtection algorithmName="SHA-512" hashValue="8xnV0uEk1VZ5Z8HxPTpFBeUkFLMGlbFBq9BMcA+zdKop4FyhmbDEdD5rRqBKgF+SX8A8ffK1ZGczSB1ghG+KWA==" saltValue="Lp5Bf54ubysKGFc53FdF2Q==" spinCount="100000" sheet="1" objects="1" scenarios="1" autoFilter="0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2680-2F19-4B9B-9702-FA72C81497E3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890</v>
      </c>
    </row>
  </sheetData>
  <sheetProtection algorithmName="SHA-512" hashValue="Y3DfDRniX7ECnXzLgzlDPviPVIATBLqYhGJSetC8BAVt3Qh2/viKUc/AwSvcydYuBufmE4JQ8qQm3ptdDEdYaw==" saltValue="DHzvlT11N4QQlzlJztxTT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5BB4-C797-45B9-B2D7-F8CBDC8AE78C}">
  <dimension ref="A1:P26"/>
  <sheetViews>
    <sheetView workbookViewId="0">
      <selection activeCell="B2" sqref="B2"/>
    </sheetView>
  </sheetViews>
  <sheetFormatPr defaultRowHeight="15" x14ac:dyDescent="0.25"/>
  <cols>
    <col min="1" max="1" width="25.140625" customWidth="1"/>
    <col min="2" max="2" width="13.42578125" customWidth="1"/>
    <col min="3" max="3" width="21.7109375" customWidth="1"/>
    <col min="6" max="6" width="13.140625" customWidth="1"/>
    <col min="9" max="9" width="16.7109375" customWidth="1"/>
    <col min="16" max="16" width="25.5703125" customWidth="1"/>
  </cols>
  <sheetData>
    <row r="1" spans="1:16" ht="18" thickBot="1" x14ac:dyDescent="0.35">
      <c r="A1" s="26" t="s">
        <v>0</v>
      </c>
      <c r="B1" s="26" t="s">
        <v>711</v>
      </c>
      <c r="J1" s="30" t="s">
        <v>2</v>
      </c>
      <c r="K1" s="30"/>
      <c r="L1" s="30"/>
      <c r="M1" s="30" t="s">
        <v>712</v>
      </c>
    </row>
    <row r="2" spans="1:16" ht="15.75" thickTop="1" x14ac:dyDescent="0.25">
      <c r="A2" s="14" t="s">
        <v>4</v>
      </c>
      <c r="B2" s="42"/>
      <c r="C2" s="52" t="e">
        <f>VLOOKUP(B2, Table3[], 2, FALSE)</f>
        <v>#N/A</v>
      </c>
      <c r="D2" s="53"/>
      <c r="E2" s="54"/>
    </row>
    <row r="3" spans="1:16" x14ac:dyDescent="0.25">
      <c r="A3" s="14" t="s">
        <v>5</v>
      </c>
      <c r="B3" s="51"/>
      <c r="C3" s="52" t="e">
        <f>VLOOKUP(B3, Table3[], 2, FALSE)</f>
        <v>#N/A</v>
      </c>
      <c r="D3" s="53"/>
      <c r="E3" s="54"/>
    </row>
    <row r="4" spans="1:16" x14ac:dyDescent="0.25">
      <c r="A4" s="14" t="s">
        <v>6</v>
      </c>
      <c r="B4" s="43"/>
    </row>
    <row r="5" spans="1:16" x14ac:dyDescent="0.25">
      <c r="A5" s="14" t="s">
        <v>7</v>
      </c>
      <c r="B5" s="43"/>
      <c r="F5" s="1"/>
      <c r="I5" s="1"/>
    </row>
    <row r="6" spans="1:16" x14ac:dyDescent="0.25">
      <c r="A6" s="14" t="s">
        <v>8</v>
      </c>
      <c r="B6" s="44"/>
    </row>
    <row r="7" spans="1:16" x14ac:dyDescent="0.25">
      <c r="A7" s="29" t="s">
        <v>908</v>
      </c>
      <c r="B7" s="27" t="e">
        <f>VLOOKUP(B2, 'Trad Dist Calc Data'!A:I, 9, FALSE)</f>
        <v>#N/A</v>
      </c>
    </row>
    <row r="8" spans="1:16" x14ac:dyDescent="0.25">
      <c r="A8" s="29" t="s">
        <v>909</v>
      </c>
      <c r="B8" s="27" t="e">
        <f>VLOOKUP(B2,Table3[#All], 10, FALSE)</f>
        <v>#N/A</v>
      </c>
    </row>
    <row r="9" spans="1:16" x14ac:dyDescent="0.25">
      <c r="A9" s="29" t="s">
        <v>9</v>
      </c>
      <c r="B9" s="27" t="e">
        <f>VLOOKUP(B2, Table3[], 5, FALSE)</f>
        <v>#N/A</v>
      </c>
    </row>
    <row r="10" spans="1:16" x14ac:dyDescent="0.25">
      <c r="A10" s="29" t="s">
        <v>10</v>
      </c>
      <c r="B10" s="27" t="e">
        <f>VLOOKUP(B2, Table3[], 4, FALSE)</f>
        <v>#N/A</v>
      </c>
    </row>
    <row r="11" spans="1:16" ht="15.75" customHeight="1" x14ac:dyDescent="0.25">
      <c r="A11" s="29" t="s">
        <v>11</v>
      </c>
      <c r="B11" s="31" t="e">
        <f>VLOOKUP(B2, Table3[], 6, FALSE)</f>
        <v>#N/A</v>
      </c>
    </row>
    <row r="12" spans="1:16" ht="15.75" customHeight="1" x14ac:dyDescent="0.25">
      <c r="A12" s="29" t="s">
        <v>710</v>
      </c>
      <c r="B12" s="27">
        <v>8241.61</v>
      </c>
    </row>
    <row r="13" spans="1:16" x14ac:dyDescent="0.25">
      <c r="A13" s="39" t="s">
        <v>895</v>
      </c>
      <c r="B13" s="40" t="e">
        <f>VLOOKUP(B2,'Per Capita Estimate'!A1:L1002, 12, FALSE)</f>
        <v>#N/A</v>
      </c>
    </row>
    <row r="14" spans="1:16" x14ac:dyDescent="0.25">
      <c r="A14" s="3" t="s">
        <v>12</v>
      </c>
    </row>
    <row r="15" spans="1:16" s="6" customFormat="1" x14ac:dyDescent="0.25">
      <c r="A15" s="4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 t="s">
        <v>14</v>
      </c>
    </row>
    <row r="16" spans="1:16" x14ac:dyDescent="0.25">
      <c r="A16" s="7" t="s">
        <v>15</v>
      </c>
      <c r="B16" s="57" t="s">
        <v>16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48" t="e">
        <f>(B9-B10)*B5</f>
        <v>#N/A</v>
      </c>
    </row>
    <row r="17" spans="1:16" x14ac:dyDescent="0.25">
      <c r="A17" s="7" t="s">
        <v>17</v>
      </c>
      <c r="B17" s="58" t="s">
        <v>18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48" t="e">
        <f>(((B12*(VLOOKUP(B4,Table1[#All],2,FALSE)))*(B11)*0.9)*B5)</f>
        <v>#N/A</v>
      </c>
    </row>
    <row r="18" spans="1:16" x14ac:dyDescent="0.25">
      <c r="A18" s="7" t="s">
        <v>19</v>
      </c>
      <c r="B18" s="55" t="s">
        <v>20</v>
      </c>
      <c r="C18" s="55"/>
      <c r="D18" s="55"/>
      <c r="E18" s="55"/>
      <c r="F18" s="55"/>
      <c r="H18" s="59" t="s">
        <v>21</v>
      </c>
      <c r="I18" s="59"/>
      <c r="J18" s="59"/>
      <c r="K18" s="59"/>
      <c r="L18" s="59"/>
      <c r="M18" s="59"/>
      <c r="N18" s="59"/>
      <c r="O18" s="59"/>
      <c r="P18" s="48">
        <f>IF(H18="YES", IFERROR(B7/B8,0), 0)</f>
        <v>0</v>
      </c>
    </row>
    <row r="19" spans="1:16" x14ac:dyDescent="0.25">
      <c r="A19" s="7" t="s">
        <v>22</v>
      </c>
      <c r="B19" s="55" t="s">
        <v>23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41" t="e">
        <f>SUM(P16:P18)</f>
        <v>#N/A</v>
      </c>
    </row>
    <row r="20" spans="1:16" x14ac:dyDescent="0.25">
      <c r="A20" s="7" t="s">
        <v>24</v>
      </c>
      <c r="B20" s="55" t="s">
        <v>713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41">
        <f>B6*B5</f>
        <v>0</v>
      </c>
    </row>
    <row r="21" spans="1:16" x14ac:dyDescent="0.25">
      <c r="A21" s="7" t="s">
        <v>26</v>
      </c>
      <c r="B21" s="56" t="s">
        <v>714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49" t="e">
        <f>P20-P19</f>
        <v>#N/A</v>
      </c>
    </row>
    <row r="22" spans="1:16" x14ac:dyDescent="0.25">
      <c r="P22" s="1"/>
    </row>
    <row r="26" spans="1:16" x14ac:dyDescent="0.25">
      <c r="A26" s="36" t="s">
        <v>907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</sheetData>
  <sheetProtection algorithmName="SHA-512" hashValue="yemP33NMFjNI5QtO7C7mHV+F0IyxQrg3PQgRruUpQkIju/Ky1uoGIQ/rnXkqAOAhXdtpgPxp9c4lCjqNbpuk8Q==" saltValue="2H/PtjPfkc1+zst6uOfBgw==" spinCount="100000" sheet="1" selectLockedCells="1"/>
  <mergeCells count="9">
    <mergeCell ref="C2:E2"/>
    <mergeCell ref="C3:E3"/>
    <mergeCell ref="B21:O21"/>
    <mergeCell ref="B16:O16"/>
    <mergeCell ref="B17:O17"/>
    <mergeCell ref="B18:F18"/>
    <mergeCell ref="H18:O18"/>
    <mergeCell ref="B19:O19"/>
    <mergeCell ref="B20:O20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050434-D01D-4066-9F09-18CA4AC6683F}">
          <x14:formula1>
            <xm:f>List!$A$1:$A$2</xm:f>
          </x14:formula1>
          <xm:sqref>H18:O18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57C7-0A68-470C-A941-409D68679780}">
  <dimension ref="A1:Q33"/>
  <sheetViews>
    <sheetView workbookViewId="0">
      <selection activeCell="B2" sqref="B2"/>
    </sheetView>
  </sheetViews>
  <sheetFormatPr defaultRowHeight="15" x14ac:dyDescent="0.25"/>
  <cols>
    <col min="1" max="1" width="52.7109375" customWidth="1"/>
    <col min="2" max="2" width="15.140625" customWidth="1"/>
    <col min="16" max="16" width="31.140625" customWidth="1"/>
    <col min="17" max="17" width="26.28515625" customWidth="1"/>
  </cols>
  <sheetData>
    <row r="1" spans="1:17" ht="18" thickBot="1" x14ac:dyDescent="0.35">
      <c r="A1" s="26" t="s">
        <v>0</v>
      </c>
      <c r="B1" s="26" t="s">
        <v>735</v>
      </c>
    </row>
    <row r="2" spans="1:17" ht="15.75" thickTop="1" x14ac:dyDescent="0.25">
      <c r="A2" s="14" t="s">
        <v>4</v>
      </c>
      <c r="B2" s="42"/>
      <c r="C2" s="52" t="e">
        <f>VLOOKUP(B2, 'JVS Calc Data'!A1:F50, 2, FALSE)</f>
        <v>#N/A</v>
      </c>
      <c r="D2" s="53"/>
      <c r="E2" s="53"/>
      <c r="F2" s="54"/>
    </row>
    <row r="3" spans="1:17" x14ac:dyDescent="0.25">
      <c r="A3" s="14" t="s">
        <v>5</v>
      </c>
      <c r="B3" s="42"/>
      <c r="C3" s="52" t="e">
        <f>VLOOKUP(B3, Table3[[#All],[IRN Dist]:[District Names ]], 2, FALSE)</f>
        <v>#N/A</v>
      </c>
      <c r="D3" s="53"/>
      <c r="E3" s="53"/>
      <c r="F3" s="54"/>
    </row>
    <row r="4" spans="1:17" x14ac:dyDescent="0.25">
      <c r="A4" s="14" t="s">
        <v>6</v>
      </c>
      <c r="B4" s="43"/>
    </row>
    <row r="5" spans="1:17" x14ac:dyDescent="0.25">
      <c r="A5" s="14" t="s">
        <v>7</v>
      </c>
      <c r="B5" s="43"/>
    </row>
    <row r="6" spans="1:17" x14ac:dyDescent="0.25">
      <c r="A6" s="14" t="s">
        <v>8</v>
      </c>
      <c r="B6" s="44"/>
    </row>
    <row r="7" spans="1:17" x14ac:dyDescent="0.25">
      <c r="A7" s="29" t="s">
        <v>737</v>
      </c>
      <c r="B7" s="50">
        <v>8241.61</v>
      </c>
    </row>
    <row r="8" spans="1:17" x14ac:dyDescent="0.25">
      <c r="A8" s="29" t="s">
        <v>11</v>
      </c>
      <c r="B8" s="28" t="e">
        <f>VLOOKUP(B2, Table2[], 6, FALSE)</f>
        <v>#N/A</v>
      </c>
    </row>
    <row r="9" spans="1:17" x14ac:dyDescent="0.25">
      <c r="A9" s="29" t="s">
        <v>794</v>
      </c>
      <c r="B9" s="27" t="e">
        <f>VLOOKUP(B2, Table2[#All], 5, FALSE)</f>
        <v>#N/A</v>
      </c>
    </row>
    <row r="10" spans="1:17" x14ac:dyDescent="0.25">
      <c r="A10" s="29" t="s">
        <v>795</v>
      </c>
      <c r="B10" s="32" t="e">
        <f>VLOOKUP(B2, Table2[], 4, FALSE)</f>
        <v>#N/A</v>
      </c>
    </row>
    <row r="12" spans="1:17" x14ac:dyDescent="0.25">
      <c r="A12" s="3" t="s">
        <v>12</v>
      </c>
    </row>
    <row r="13" spans="1:17" x14ac:dyDescent="0.25">
      <c r="A13" s="4" t="s">
        <v>720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 t="s">
        <v>14</v>
      </c>
    </row>
    <row r="14" spans="1:17" x14ac:dyDescent="0.25">
      <c r="A14" s="15" t="s">
        <v>15</v>
      </c>
      <c r="B14" s="57" t="s">
        <v>738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1" t="e">
        <f>(B9/B10)*B5</f>
        <v>#N/A</v>
      </c>
    </row>
    <row r="15" spans="1:17" ht="15" customHeight="1" x14ac:dyDescent="0.25">
      <c r="A15" s="15" t="s">
        <v>17</v>
      </c>
      <c r="B15" s="60" t="s">
        <v>739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1" t="e">
        <f>(((B7*VLOOKUP(B4,Table1[#All],2,FALSE))*B8)*0.9)*B5</f>
        <v>#N/A</v>
      </c>
    </row>
    <row r="16" spans="1:17" x14ac:dyDescent="0.25">
      <c r="A16" s="7" t="s">
        <v>19</v>
      </c>
      <c r="B16" s="55" t="s">
        <v>740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1" t="e">
        <f>SUM(Q14:Q15)</f>
        <v>#N/A</v>
      </c>
    </row>
    <row r="17" spans="1:17" x14ac:dyDescent="0.25">
      <c r="A17" s="7" t="s">
        <v>22</v>
      </c>
      <c r="B17" s="55" t="s">
        <v>713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">
        <f>B6*B5</f>
        <v>0</v>
      </c>
    </row>
    <row r="18" spans="1:17" x14ac:dyDescent="0.25">
      <c r="A18" s="7" t="s">
        <v>24</v>
      </c>
      <c r="B18" s="56" t="s">
        <v>741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8" t="e">
        <f>Q17-Q16</f>
        <v>#N/A</v>
      </c>
    </row>
    <row r="23" spans="1:17" x14ac:dyDescent="0.25">
      <c r="A23" s="36" t="s">
        <v>907</v>
      </c>
    </row>
    <row r="33" spans="2:1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sheetProtection algorithmName="SHA-512" hashValue="PXSzJkVtjAKRTyWCykxIvl+Uxriq7eLIzeU461sxrv7UdtUjVbLH1nJbKXiMMavIZS0P5EkJs0AEC4GLg0l7DA==" saltValue="vhJtFtd9b0LXU4KFIM7Cgw==" spinCount="100000" sheet="1" selectLockedCells="1"/>
  <mergeCells count="7">
    <mergeCell ref="C2:F2"/>
    <mergeCell ref="C3:F3"/>
    <mergeCell ref="B14:P14"/>
    <mergeCell ref="B15:P15"/>
    <mergeCell ref="B18:P18"/>
    <mergeCell ref="B16:P16"/>
    <mergeCell ref="B17:P1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E4F5-C17E-4FCA-B953-5106C37DF3D3}">
  <dimension ref="A1:P38"/>
  <sheetViews>
    <sheetView workbookViewId="0">
      <selection activeCell="B2" sqref="B2"/>
    </sheetView>
  </sheetViews>
  <sheetFormatPr defaultRowHeight="15" x14ac:dyDescent="0.25"/>
  <cols>
    <col min="1" max="1" width="28.140625" customWidth="1"/>
    <col min="2" max="2" width="15.85546875" customWidth="1"/>
    <col min="15" max="15" width="24.28515625" customWidth="1"/>
    <col min="16" max="16" width="23.85546875" customWidth="1"/>
  </cols>
  <sheetData>
    <row r="1" spans="1:16" ht="18" thickBot="1" x14ac:dyDescent="0.35">
      <c r="A1" s="26" t="s">
        <v>0</v>
      </c>
      <c r="B1" s="26" t="s">
        <v>723</v>
      </c>
    </row>
    <row r="2" spans="1:16" ht="15.75" thickTop="1" x14ac:dyDescent="0.25">
      <c r="A2" s="14" t="s">
        <v>914</v>
      </c>
      <c r="B2" s="42"/>
      <c r="C2" s="52" t="e">
        <f>VLOOKUP(B2, 'DD T2 Rate'!A1:B92, 2, FALSE)</f>
        <v>#N/A</v>
      </c>
      <c r="D2" s="53"/>
      <c r="E2" s="54"/>
      <c r="P2" s="12"/>
    </row>
    <row r="3" spans="1:16" x14ac:dyDescent="0.25">
      <c r="A3" s="14" t="s">
        <v>5</v>
      </c>
      <c r="B3" s="42"/>
      <c r="C3" s="52" t="e">
        <f>VLOOKUP(B3, 'Trad Dist Calc Data'!A:H, 2, FALSE)</f>
        <v>#N/A</v>
      </c>
      <c r="D3" s="53"/>
      <c r="E3" s="54"/>
    </row>
    <row r="4" spans="1:16" x14ac:dyDescent="0.25">
      <c r="A4" s="14" t="s">
        <v>6</v>
      </c>
      <c r="B4" s="43"/>
    </row>
    <row r="5" spans="1:16" x14ac:dyDescent="0.25">
      <c r="A5" s="14" t="s">
        <v>7</v>
      </c>
      <c r="B5" s="43"/>
    </row>
    <row r="6" spans="1:16" x14ac:dyDescent="0.25">
      <c r="A6" s="14" t="s">
        <v>8</v>
      </c>
      <c r="B6" s="44"/>
    </row>
    <row r="7" spans="1:16" x14ac:dyDescent="0.25">
      <c r="A7" s="29" t="s">
        <v>908</v>
      </c>
      <c r="B7" s="27" t="e">
        <f>VLOOKUP(B2, Table4[#All], 3, FALSE)</f>
        <v>#N/A</v>
      </c>
    </row>
    <row r="8" spans="1:16" x14ac:dyDescent="0.25">
      <c r="A8" s="29" t="s">
        <v>909</v>
      </c>
      <c r="B8" s="27" t="e">
        <f>VLOOKUP(B2, 'DD T2 Rate'!A:D, 4, FALSE)</f>
        <v>#N/A</v>
      </c>
    </row>
    <row r="9" spans="1:16" x14ac:dyDescent="0.25">
      <c r="A9" s="29" t="s">
        <v>725</v>
      </c>
      <c r="B9" s="50">
        <v>8241.61</v>
      </c>
    </row>
    <row r="10" spans="1:16" x14ac:dyDescent="0.25">
      <c r="A10" s="29" t="s">
        <v>888</v>
      </c>
      <c r="B10" s="28" t="e">
        <f>VLOOKUP(B3, Table3[#All], 6, FALSE)</f>
        <v>#N/A</v>
      </c>
    </row>
    <row r="11" spans="1:16" x14ac:dyDescent="0.25">
      <c r="B11" s="2"/>
    </row>
    <row r="13" spans="1:16" x14ac:dyDescent="0.25">
      <c r="A13" s="3" t="s">
        <v>719</v>
      </c>
    </row>
    <row r="14" spans="1:16" x14ac:dyDescent="0.25">
      <c r="A14" s="4" t="s">
        <v>720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 t="s">
        <v>14</v>
      </c>
    </row>
    <row r="15" spans="1:16" x14ac:dyDescent="0.25">
      <c r="A15" s="15" t="s">
        <v>15</v>
      </c>
      <c r="B15" s="57" t="s">
        <v>726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41">
        <f>B9*B5</f>
        <v>0</v>
      </c>
    </row>
    <row r="16" spans="1:16" x14ac:dyDescent="0.25">
      <c r="A16" s="15" t="s">
        <v>17</v>
      </c>
      <c r="B16" s="60" t="s">
        <v>727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41" t="e">
        <f>(((B9*VLOOKUP(B4,Table1[#All],2,FALSE))*B10)*B5)</f>
        <v>#N/A</v>
      </c>
    </row>
    <row r="17" spans="1:16" x14ac:dyDescent="0.25">
      <c r="A17" s="22" t="s">
        <v>19</v>
      </c>
      <c r="B17" s="55" t="s">
        <v>728</v>
      </c>
      <c r="C17" s="55"/>
      <c r="D17" s="55"/>
      <c r="E17" s="55"/>
      <c r="F17" s="55"/>
      <c r="G17" s="55"/>
      <c r="H17" s="55"/>
      <c r="J17" s="59" t="s">
        <v>21</v>
      </c>
      <c r="K17" s="59"/>
      <c r="L17" s="59"/>
      <c r="M17" s="59"/>
      <c r="N17" s="59"/>
      <c r="O17" s="59"/>
      <c r="P17" s="48">
        <f>IF(J17="YES", IFERROR(B7/B8, 0), 0)</f>
        <v>0</v>
      </c>
    </row>
    <row r="18" spans="1:16" x14ac:dyDescent="0.25">
      <c r="A18" s="15" t="s">
        <v>22</v>
      </c>
      <c r="B18" s="55" t="s">
        <v>23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41" t="e">
        <f>SUM(P15:P17)</f>
        <v>#N/A</v>
      </c>
    </row>
    <row r="19" spans="1:16" x14ac:dyDescent="0.25">
      <c r="A19" s="15" t="s">
        <v>24</v>
      </c>
      <c r="B19" s="55" t="s">
        <v>29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41">
        <f>B6*B5</f>
        <v>0</v>
      </c>
    </row>
    <row r="20" spans="1:16" x14ac:dyDescent="0.25">
      <c r="A20" s="15" t="s">
        <v>26</v>
      </c>
      <c r="B20" s="56" t="s">
        <v>714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45" t="e">
        <f>P19-P18</f>
        <v>#N/A</v>
      </c>
    </row>
    <row r="25" spans="1:16" x14ac:dyDescent="0.25">
      <c r="A25" s="36" t="s">
        <v>907</v>
      </c>
    </row>
    <row r="36" spans="2:16" x14ac:dyDescent="0.25">
      <c r="P36" t="s">
        <v>729</v>
      </c>
    </row>
    <row r="38" spans="2:16" x14ac:dyDescent="0.25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</sheetData>
  <sheetProtection algorithmName="SHA-512" hashValue="ktAP9QyoM3JHcH0yHA1/GM+lBv7xDFNVUDyRKZz8Wt5herb5FYUhmfc0P6dyRh+7M7fGRrOXESAyaOYhDMX4lA==" saltValue="jcUpzZY5F+2g5bTMngDZnQ==" spinCount="100000" sheet="1" selectLockedCells="1"/>
  <mergeCells count="10">
    <mergeCell ref="C2:E2"/>
    <mergeCell ref="C3:E3"/>
    <mergeCell ref="B20:O20"/>
    <mergeCell ref="B38:O38"/>
    <mergeCell ref="B15:O15"/>
    <mergeCell ref="B16:O16"/>
    <mergeCell ref="B17:H17"/>
    <mergeCell ref="J17:O17"/>
    <mergeCell ref="B18:O18"/>
    <mergeCell ref="B19:O1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A0EC3-544C-46BC-B454-6235F920C068}">
          <x14:formula1>
            <xm:f>List!$A$1:$A$2</xm:f>
          </x14:formula1>
          <xm:sqref>J17:O17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863C-1110-40AD-A3CC-622DCC1CDB11}">
  <dimension ref="A1:Q3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9.5703125" customWidth="1"/>
    <col min="2" max="2" width="14.42578125" customWidth="1"/>
    <col min="16" max="16" width="59.140625" customWidth="1"/>
    <col min="17" max="17" width="23.85546875" customWidth="1"/>
  </cols>
  <sheetData>
    <row r="1" spans="1:17" ht="18" thickBot="1" x14ac:dyDescent="0.35">
      <c r="A1" s="26" t="s">
        <v>0</v>
      </c>
      <c r="B1" s="26" t="s">
        <v>730</v>
      </c>
    </row>
    <row r="2" spans="1:17" ht="15.75" thickTop="1" x14ac:dyDescent="0.25">
      <c r="A2" s="14" t="s">
        <v>4</v>
      </c>
      <c r="B2" s="42"/>
      <c r="C2" s="52" t="e">
        <f>VLOOKUP(B2, 'DD T2 Rate'!A1:B92, 2, FALSE)</f>
        <v>#N/A</v>
      </c>
      <c r="D2" s="53"/>
      <c r="E2" s="54"/>
      <c r="Q2" s="12"/>
    </row>
    <row r="3" spans="1:17" x14ac:dyDescent="0.25">
      <c r="A3" s="14" t="s">
        <v>5</v>
      </c>
      <c r="B3" s="42"/>
      <c r="C3" s="52" t="e">
        <f>VLOOKUP(B3, Table3[[IRN Dist]:[District Names ]], 2, FALSE)</f>
        <v>#N/A</v>
      </c>
      <c r="D3" s="53"/>
      <c r="E3" s="54"/>
    </row>
    <row r="4" spans="1:17" x14ac:dyDescent="0.25">
      <c r="A4" s="14" t="s">
        <v>6</v>
      </c>
      <c r="B4" s="43"/>
    </row>
    <row r="5" spans="1:17" x14ac:dyDescent="0.25">
      <c r="A5" s="14" t="s">
        <v>7</v>
      </c>
      <c r="B5" s="43"/>
    </row>
    <row r="6" spans="1:17" x14ac:dyDescent="0.25">
      <c r="A6" s="14" t="s">
        <v>8</v>
      </c>
      <c r="B6" s="44"/>
    </row>
    <row r="7" spans="1:17" x14ac:dyDescent="0.25">
      <c r="A7" s="29" t="s">
        <v>908</v>
      </c>
      <c r="B7" s="34" t="e">
        <f>VLOOKUP(B2, 'DD T2 Rate'!A:D, 3, FALSE)</f>
        <v>#N/A</v>
      </c>
    </row>
    <row r="8" spans="1:17" x14ac:dyDescent="0.25">
      <c r="A8" s="29" t="s">
        <v>909</v>
      </c>
      <c r="B8" s="34" t="e">
        <f>VLOOKUP(B2, 'DD T2 Rate'!A:D, 4, FALSE)</f>
        <v>#N/A</v>
      </c>
    </row>
    <row r="9" spans="1:17" x14ac:dyDescent="0.25">
      <c r="A9" s="33" t="s">
        <v>716</v>
      </c>
      <c r="B9" s="34">
        <v>4000</v>
      </c>
    </row>
    <row r="10" spans="1:17" x14ac:dyDescent="0.25">
      <c r="A10" s="33" t="s">
        <v>11</v>
      </c>
      <c r="B10" s="35" t="e">
        <f>VLOOKUP(B3, Table3[], 6, FALSE)</f>
        <v>#N/A</v>
      </c>
    </row>
    <row r="11" spans="1:17" x14ac:dyDescent="0.25">
      <c r="A11" s="33" t="s">
        <v>731</v>
      </c>
      <c r="B11" s="34">
        <v>8241.61</v>
      </c>
    </row>
    <row r="13" spans="1:17" x14ac:dyDescent="0.25">
      <c r="A13" s="3" t="s">
        <v>719</v>
      </c>
    </row>
    <row r="14" spans="1:17" x14ac:dyDescent="0.25">
      <c r="A14" s="4" t="s">
        <v>720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5" t="s">
        <v>14</v>
      </c>
    </row>
    <row r="15" spans="1:17" x14ac:dyDescent="0.25">
      <c r="A15" s="15" t="s">
        <v>15</v>
      </c>
      <c r="B15" s="57" t="s">
        <v>721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41">
        <f>B9*B5</f>
        <v>0</v>
      </c>
    </row>
    <row r="16" spans="1:17" x14ac:dyDescent="0.25">
      <c r="A16" s="15" t="s">
        <v>17</v>
      </c>
      <c r="B16" s="60" t="s">
        <v>732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41" t="e">
        <f>((((B11*VLOOKUP(B4,Table1[#All],2,FALSE))*B10)*0.5)*B5)</f>
        <v>#N/A</v>
      </c>
    </row>
    <row r="17" spans="1:17" x14ac:dyDescent="0.25">
      <c r="A17" s="15" t="s">
        <v>19</v>
      </c>
      <c r="B17" s="55" t="s">
        <v>728</v>
      </c>
      <c r="C17" s="55"/>
      <c r="D17" s="55"/>
      <c r="E17" s="55"/>
      <c r="F17" s="55"/>
      <c r="G17" s="55"/>
      <c r="H17" s="55"/>
      <c r="J17" s="59" t="s">
        <v>21</v>
      </c>
      <c r="K17" s="59"/>
      <c r="L17" s="59"/>
      <c r="M17" s="59"/>
      <c r="N17" s="59"/>
      <c r="O17" s="59"/>
      <c r="P17" s="59"/>
      <c r="Q17" s="41">
        <f>IF(J17="YES", IFERROR(B7/B8, 0), 0)</f>
        <v>0</v>
      </c>
    </row>
    <row r="18" spans="1:17" x14ac:dyDescent="0.25">
      <c r="A18" s="15" t="s">
        <v>22</v>
      </c>
      <c r="B18" s="55" t="s">
        <v>733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41" t="e">
        <f>SUM(Q15:Q17)</f>
        <v>#N/A</v>
      </c>
    </row>
    <row r="19" spans="1:17" x14ac:dyDescent="0.25">
      <c r="A19" s="15" t="s">
        <v>24</v>
      </c>
      <c r="B19" s="55" t="s">
        <v>29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41">
        <f>B6*B5</f>
        <v>0</v>
      </c>
    </row>
    <row r="20" spans="1:17" x14ac:dyDescent="0.25">
      <c r="A20" s="15" t="s">
        <v>26</v>
      </c>
      <c r="B20" s="56" t="s">
        <v>714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45" t="e">
        <f>Q19-Q18</f>
        <v>#N/A</v>
      </c>
    </row>
    <row r="25" spans="1:17" x14ac:dyDescent="0.25">
      <c r="A25" s="36" t="s">
        <v>907</v>
      </c>
    </row>
    <row r="36" spans="2:17" x14ac:dyDescent="0.25">
      <c r="Q36" t="s">
        <v>729</v>
      </c>
    </row>
    <row r="38" spans="2:17" x14ac:dyDescent="0.25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</row>
  </sheetData>
  <sheetProtection algorithmName="SHA-512" hashValue="ktgcdJzG3CwhKIuOo/R7PLhPqxMjqmM6xp7FAIguEfsJfuTesLhoRmdYFRi1yUTtrZBoXeyO9VEKuLtxEqwYzA==" saltValue="A+XcdfxdL93KyW9Hi/DE7A==" spinCount="100000" sheet="1" selectLockedCells="1"/>
  <mergeCells count="10">
    <mergeCell ref="C2:E2"/>
    <mergeCell ref="C3:E3"/>
    <mergeCell ref="B20:P20"/>
    <mergeCell ref="B38:P38"/>
    <mergeCell ref="B15:P15"/>
    <mergeCell ref="B16:P16"/>
    <mergeCell ref="B17:H17"/>
    <mergeCell ref="J17:P17"/>
    <mergeCell ref="B18:P18"/>
    <mergeCell ref="B19:P1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9C4AD8-79C6-4942-8833-C96146D19594}">
          <x14:formula1>
            <xm:f>List!$A$1:$A$2</xm:f>
          </x14:formula1>
          <xm:sqref>J17:P17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FB97-E565-48AE-8E0A-5C28D7A06726}">
  <dimension ref="A1:Q26"/>
  <sheetViews>
    <sheetView workbookViewId="0">
      <selection activeCell="B2" sqref="B2"/>
    </sheetView>
  </sheetViews>
  <sheetFormatPr defaultRowHeight="15" x14ac:dyDescent="0.25"/>
  <cols>
    <col min="1" max="1" width="26" customWidth="1"/>
    <col min="2" max="2" width="13.140625" customWidth="1"/>
    <col min="16" max="16" width="30.5703125" customWidth="1"/>
    <col min="17" max="17" width="16.28515625" customWidth="1"/>
  </cols>
  <sheetData>
    <row r="1" spans="1:17" ht="18" thickBot="1" x14ac:dyDescent="0.35">
      <c r="A1" s="26" t="s">
        <v>0</v>
      </c>
      <c r="B1" s="26" t="s">
        <v>715</v>
      </c>
    </row>
    <row r="2" spans="1:17" ht="15.75" thickTop="1" x14ac:dyDescent="0.25">
      <c r="A2" s="6" t="s">
        <v>4</v>
      </c>
      <c r="B2" s="42"/>
      <c r="C2" s="52" t="e">
        <f>VLOOKUP(B2, Table3[], 2, FALSE)</f>
        <v>#N/A</v>
      </c>
      <c r="D2" s="53"/>
      <c r="E2" s="54"/>
    </row>
    <row r="3" spans="1:17" x14ac:dyDescent="0.25">
      <c r="A3" s="6" t="s">
        <v>5</v>
      </c>
      <c r="B3" s="42"/>
      <c r="C3" s="52" t="e">
        <f>VLOOKUP(B3, Table3[], 2, FALSE)</f>
        <v>#N/A</v>
      </c>
      <c r="D3" s="53"/>
      <c r="E3" s="54"/>
    </row>
    <row r="4" spans="1:17" x14ac:dyDescent="0.25">
      <c r="A4" s="6" t="s">
        <v>6</v>
      </c>
      <c r="B4" s="43"/>
    </row>
    <row r="5" spans="1:17" x14ac:dyDescent="0.25">
      <c r="A5" s="6" t="s">
        <v>7</v>
      </c>
      <c r="B5" s="43"/>
      <c r="L5" s="14"/>
    </row>
    <row r="6" spans="1:17" x14ac:dyDescent="0.25">
      <c r="A6" s="6" t="s">
        <v>8</v>
      </c>
      <c r="B6" s="44"/>
      <c r="L6" s="14"/>
    </row>
    <row r="7" spans="1:17" x14ac:dyDescent="0.25">
      <c r="A7" s="29" t="s">
        <v>908</v>
      </c>
      <c r="B7" s="24" t="e">
        <f>VLOOKUP(B2, 'Trad Dist Calc Data'!A:I, 9, FALSE)</f>
        <v>#N/A</v>
      </c>
      <c r="L7" s="14"/>
    </row>
    <row r="8" spans="1:17" x14ac:dyDescent="0.25">
      <c r="A8" s="29" t="s">
        <v>909</v>
      </c>
      <c r="B8" s="24" t="e">
        <f>VLOOKUP(B2,Table3[#All], 10, FALSE)</f>
        <v>#N/A</v>
      </c>
      <c r="L8" s="14"/>
    </row>
    <row r="9" spans="1:17" x14ac:dyDescent="0.25">
      <c r="A9" s="23" t="s">
        <v>716</v>
      </c>
      <c r="B9" s="24">
        <v>4000</v>
      </c>
      <c r="L9" s="14"/>
    </row>
    <row r="10" spans="1:17" x14ac:dyDescent="0.25">
      <c r="A10" s="23" t="s">
        <v>710</v>
      </c>
      <c r="B10" s="47">
        <v>8241.61</v>
      </c>
      <c r="L10" s="14"/>
    </row>
    <row r="11" spans="1:17" x14ac:dyDescent="0.25">
      <c r="A11" s="23" t="s">
        <v>717</v>
      </c>
      <c r="B11" s="25" t="e">
        <f>VLOOKUP(B2, Table3[], 6, FALSE)</f>
        <v>#N/A</v>
      </c>
      <c r="L11" s="14"/>
    </row>
    <row r="12" spans="1:17" x14ac:dyDescent="0.25">
      <c r="A12" s="23" t="s">
        <v>718</v>
      </c>
      <c r="B12" s="23">
        <v>1</v>
      </c>
      <c r="L12" s="14"/>
    </row>
    <row r="13" spans="1:17" x14ac:dyDescent="0.25">
      <c r="A13" s="3"/>
      <c r="L13" s="14"/>
    </row>
    <row r="14" spans="1:17" x14ac:dyDescent="0.25">
      <c r="A14" s="3" t="s">
        <v>719</v>
      </c>
      <c r="L14" s="14"/>
    </row>
    <row r="15" spans="1:17" x14ac:dyDescent="0.25">
      <c r="A15" s="4" t="s">
        <v>720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 t="s">
        <v>14</v>
      </c>
    </row>
    <row r="16" spans="1:17" x14ac:dyDescent="0.25">
      <c r="A16" s="15" t="s">
        <v>15</v>
      </c>
      <c r="B16" s="57" t="s">
        <v>721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41">
        <f>B9*B5</f>
        <v>0</v>
      </c>
    </row>
    <row r="17" spans="1:17" x14ac:dyDescent="0.25">
      <c r="A17" s="15" t="s">
        <v>17</v>
      </c>
      <c r="B17" s="62" t="s">
        <v>734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41" t="e">
        <f>((((B10*VLOOKUP(B4, Table1[#All], 2, FALSE))*B11)*0.5)*B12)*B5</f>
        <v>#N/A</v>
      </c>
    </row>
    <row r="18" spans="1:17" x14ac:dyDescent="0.25">
      <c r="A18" s="7" t="s">
        <v>19</v>
      </c>
      <c r="B18" s="55" t="s">
        <v>20</v>
      </c>
      <c r="C18" s="55"/>
      <c r="D18" s="55"/>
      <c r="E18" s="55"/>
      <c r="F18" s="55"/>
      <c r="G18" s="55"/>
      <c r="H18" s="55"/>
      <c r="J18" s="59" t="s">
        <v>21</v>
      </c>
      <c r="K18" s="59"/>
      <c r="L18" s="59"/>
      <c r="M18" s="59"/>
      <c r="N18" s="59"/>
      <c r="O18" s="59"/>
      <c r="P18" s="59"/>
      <c r="Q18" s="48">
        <f>IF(J18="YES", IFERROR(B7/B8, 0), 0)</f>
        <v>0</v>
      </c>
    </row>
    <row r="19" spans="1:17" x14ac:dyDescent="0.25">
      <c r="A19" s="7" t="s">
        <v>22</v>
      </c>
      <c r="B19" s="55" t="s">
        <v>23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41" t="e">
        <f>SUM(Q16:Q18)</f>
        <v>#N/A</v>
      </c>
    </row>
    <row r="20" spans="1:17" x14ac:dyDescent="0.25">
      <c r="A20" s="7" t="s">
        <v>24</v>
      </c>
      <c r="B20" s="55" t="s">
        <v>713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41">
        <f>B6*B5</f>
        <v>0</v>
      </c>
    </row>
    <row r="21" spans="1:17" x14ac:dyDescent="0.25">
      <c r="A21" s="7" t="s">
        <v>26</v>
      </c>
      <c r="B21" s="56" t="s">
        <v>722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49" t="e">
        <f>Q20-Q19</f>
        <v>#N/A</v>
      </c>
    </row>
    <row r="26" spans="1:17" x14ac:dyDescent="0.25">
      <c r="A26" s="36" t="s">
        <v>907</v>
      </c>
    </row>
  </sheetData>
  <sheetProtection algorithmName="SHA-512" hashValue="YTEiNWMGs4Jx7sQSxGWXM775WnIbg9avmzi7iYVJDwGQXq0akSPNVh8+9PWmH8snfiDKCBTRJG8suJg5ndkElQ==" saltValue="uuzFvb3xvpAWHSKaJIXsxQ==" spinCount="100000" sheet="1" selectLockedCells="1"/>
  <mergeCells count="9">
    <mergeCell ref="C3:E3"/>
    <mergeCell ref="C2:E2"/>
    <mergeCell ref="B21:P21"/>
    <mergeCell ref="B16:P16"/>
    <mergeCell ref="B17:P17"/>
    <mergeCell ref="B18:H18"/>
    <mergeCell ref="J18:P18"/>
    <mergeCell ref="B19:P19"/>
    <mergeCell ref="B20:P20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84368D-C6AB-4D17-A9F2-63D671657411}">
          <x14:formula1>
            <xm:f>List!$A$1:$A$2</xm:f>
          </x14:formula1>
          <xm:sqref>J18:P18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341B-CBD9-437F-A91C-083EBDCA215B}">
  <sheetPr>
    <tabColor theme="0" tint="-0.499984740745262"/>
  </sheetPr>
  <dimension ref="A1:D7"/>
  <sheetViews>
    <sheetView workbookViewId="0">
      <selection activeCell="H17" sqref="H17"/>
    </sheetView>
  </sheetViews>
  <sheetFormatPr defaultRowHeight="15" x14ac:dyDescent="0.25"/>
  <cols>
    <col min="1" max="1" width="18.5703125" customWidth="1"/>
    <col min="2" max="2" width="21.28515625" customWidth="1"/>
    <col min="3" max="3" width="15.7109375" customWidth="1"/>
    <col min="4" max="4" width="38.5703125" customWidth="1"/>
  </cols>
  <sheetData>
    <row r="1" spans="1:4" x14ac:dyDescent="0.25">
      <c r="A1" t="s">
        <v>6</v>
      </c>
      <c r="B1" t="s">
        <v>915</v>
      </c>
      <c r="C1" t="s">
        <v>32</v>
      </c>
      <c r="D1" t="s">
        <v>33</v>
      </c>
    </row>
    <row r="2" spans="1:4" x14ac:dyDescent="0.25">
      <c r="A2">
        <v>1</v>
      </c>
      <c r="B2">
        <v>0.24349999999999999</v>
      </c>
      <c r="C2" s="1">
        <v>8241.61</v>
      </c>
      <c r="D2" s="1">
        <f>Table1[[#This Row],[Base Per Pupil]]*Table1[[#This Row],[Weight Percent]]</f>
        <v>2006.8320350000001</v>
      </c>
    </row>
    <row r="3" spans="1:4" x14ac:dyDescent="0.25">
      <c r="A3">
        <v>2</v>
      </c>
      <c r="B3">
        <v>0.6179</v>
      </c>
      <c r="C3" s="1">
        <v>8241.61</v>
      </c>
      <c r="D3" s="1">
        <f>Table1[[#This Row],[Base Per Pupil]]*Table1[[#This Row],[Weight Percent]]</f>
        <v>5092.4908190000006</v>
      </c>
    </row>
    <row r="4" spans="1:4" x14ac:dyDescent="0.25">
      <c r="A4">
        <v>3</v>
      </c>
      <c r="B4">
        <v>1.4844999999999999</v>
      </c>
      <c r="C4" s="1">
        <v>8241.61</v>
      </c>
      <c r="D4" s="1">
        <f>Table1[[#This Row],[Base Per Pupil]]*Table1[[#This Row],[Weight Percent]]</f>
        <v>12234.670045000001</v>
      </c>
    </row>
    <row r="5" spans="1:4" x14ac:dyDescent="0.25">
      <c r="A5">
        <v>4</v>
      </c>
      <c r="B5">
        <v>1.9812000000000001</v>
      </c>
      <c r="C5" s="1">
        <v>8241.61</v>
      </c>
      <c r="D5" s="1">
        <f>Table1[[#This Row],[Base Per Pupil]]*Table1[[#This Row],[Weight Percent]]</f>
        <v>16328.277732000002</v>
      </c>
    </row>
    <row r="6" spans="1:4" x14ac:dyDescent="0.25">
      <c r="A6">
        <v>5</v>
      </c>
      <c r="B6">
        <v>2.6829999999999998</v>
      </c>
      <c r="C6" s="1">
        <v>8241.61</v>
      </c>
      <c r="D6" s="1">
        <f>Table1[[#This Row],[Base Per Pupil]]*Table1[[#This Row],[Weight Percent]]</f>
        <v>22112.23963</v>
      </c>
    </row>
    <row r="7" spans="1:4" x14ac:dyDescent="0.25">
      <c r="A7">
        <v>6</v>
      </c>
      <c r="B7">
        <v>3.9554</v>
      </c>
      <c r="C7" s="1">
        <v>8241.61</v>
      </c>
      <c r="D7" s="1">
        <f>Table1[[#This Row],[Base Per Pupil]]*Table1[[#This Row],[Weight Percent]]</f>
        <v>32598.864194000002</v>
      </c>
    </row>
  </sheetData>
  <sheetProtection algorithmName="SHA-512" hashValue="8dMqn3IIlKWeLniSczoBPdjzAQssWoex2rlmlwrEU5OWcy6wDO1t5z1zIz4Bgxd8ZuJxDbl8/aC46rTl8uFwcg==" saltValue="mgyiRPxen/wCzMZYm5kBWA==" spinCount="100000" sheet="1" objects="1" scenarios="1"/>
  <phoneticPr fontId="14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4080-7050-463C-B290-1BE79A7E16FC}">
  <sheetPr>
    <tabColor theme="0" tint="-0.499984740745262"/>
  </sheetPr>
  <dimension ref="A1:D92"/>
  <sheetViews>
    <sheetView workbookViewId="0">
      <selection activeCell="H31" sqref="H31"/>
    </sheetView>
  </sheetViews>
  <sheetFormatPr defaultRowHeight="15" x14ac:dyDescent="0.25"/>
  <cols>
    <col min="2" max="2" width="36.42578125" customWidth="1"/>
    <col min="3" max="3" width="15.28515625" customWidth="1"/>
    <col min="4" max="4" width="16" customWidth="1"/>
  </cols>
  <sheetData>
    <row r="1" spans="1:4" x14ac:dyDescent="0.25">
      <c r="A1" t="s">
        <v>796</v>
      </c>
      <c r="B1" t="s">
        <v>797</v>
      </c>
      <c r="C1" t="s">
        <v>889</v>
      </c>
      <c r="D1" t="s">
        <v>910</v>
      </c>
    </row>
    <row r="2" spans="1:4" x14ac:dyDescent="0.25">
      <c r="A2">
        <v>12815</v>
      </c>
      <c r="B2" t="s">
        <v>885</v>
      </c>
      <c r="C2">
        <v>0</v>
      </c>
      <c r="D2">
        <v>0</v>
      </c>
    </row>
    <row r="3" spans="1:4" x14ac:dyDescent="0.25">
      <c r="A3">
        <v>65813</v>
      </c>
      <c r="B3" t="s">
        <v>827</v>
      </c>
      <c r="C3">
        <v>0</v>
      </c>
      <c r="D3">
        <v>0</v>
      </c>
    </row>
    <row r="4" spans="1:4" x14ac:dyDescent="0.25">
      <c r="A4">
        <v>65821</v>
      </c>
      <c r="B4" t="s">
        <v>816</v>
      </c>
      <c r="C4">
        <v>0</v>
      </c>
      <c r="D4">
        <v>0</v>
      </c>
    </row>
    <row r="5" spans="1:4" x14ac:dyDescent="0.25">
      <c r="A5">
        <v>65839</v>
      </c>
      <c r="B5" t="s">
        <v>799</v>
      </c>
      <c r="C5">
        <v>143343.51999999999</v>
      </c>
      <c r="D5">
        <v>30</v>
      </c>
    </row>
    <row r="6" spans="1:4" x14ac:dyDescent="0.25">
      <c r="A6">
        <v>65854</v>
      </c>
      <c r="B6" t="s">
        <v>804</v>
      </c>
      <c r="C6">
        <v>58485.23</v>
      </c>
      <c r="D6">
        <v>2</v>
      </c>
    </row>
    <row r="7" spans="1:4" x14ac:dyDescent="0.25">
      <c r="A7">
        <v>65870</v>
      </c>
      <c r="B7" t="s">
        <v>820</v>
      </c>
      <c r="C7">
        <v>0</v>
      </c>
      <c r="D7">
        <v>0</v>
      </c>
    </row>
    <row r="8" spans="1:4" x14ac:dyDescent="0.25">
      <c r="A8">
        <v>65904</v>
      </c>
      <c r="B8" t="s">
        <v>851</v>
      </c>
      <c r="C8">
        <v>0</v>
      </c>
      <c r="D8">
        <v>0</v>
      </c>
    </row>
    <row r="9" spans="1:4" x14ac:dyDescent="0.25">
      <c r="A9">
        <v>65912</v>
      </c>
      <c r="B9" t="s">
        <v>826</v>
      </c>
      <c r="C9">
        <v>0</v>
      </c>
      <c r="D9">
        <v>0</v>
      </c>
    </row>
    <row r="10" spans="1:4" x14ac:dyDescent="0.25">
      <c r="A10">
        <v>65920</v>
      </c>
      <c r="B10" t="s">
        <v>872</v>
      </c>
      <c r="C10">
        <v>84392.61</v>
      </c>
      <c r="D10">
        <v>32</v>
      </c>
    </row>
    <row r="11" spans="1:4" x14ac:dyDescent="0.25">
      <c r="A11">
        <v>65938</v>
      </c>
      <c r="B11" t="s">
        <v>834</v>
      </c>
      <c r="C11">
        <v>0</v>
      </c>
      <c r="D11">
        <v>0</v>
      </c>
    </row>
    <row r="12" spans="1:4" x14ac:dyDescent="0.25">
      <c r="A12">
        <v>65946</v>
      </c>
      <c r="B12" t="s">
        <v>865</v>
      </c>
      <c r="C12">
        <v>116419</v>
      </c>
      <c r="D12">
        <v>60</v>
      </c>
    </row>
    <row r="13" spans="1:4" x14ac:dyDescent="0.25">
      <c r="A13">
        <v>65953</v>
      </c>
      <c r="B13" t="s">
        <v>845</v>
      </c>
      <c r="C13">
        <v>0</v>
      </c>
      <c r="D13">
        <v>0</v>
      </c>
    </row>
    <row r="14" spans="1:4" x14ac:dyDescent="0.25">
      <c r="A14">
        <v>65961</v>
      </c>
      <c r="B14" t="s">
        <v>806</v>
      </c>
      <c r="C14">
        <v>0</v>
      </c>
      <c r="D14">
        <v>0</v>
      </c>
    </row>
    <row r="15" spans="1:4" x14ac:dyDescent="0.25">
      <c r="A15">
        <v>65979</v>
      </c>
      <c r="B15" t="s">
        <v>724</v>
      </c>
      <c r="C15">
        <v>1056686.74</v>
      </c>
      <c r="D15">
        <v>224</v>
      </c>
    </row>
    <row r="16" spans="1:4" x14ac:dyDescent="0.25">
      <c r="A16">
        <v>65987</v>
      </c>
      <c r="B16" t="s">
        <v>869</v>
      </c>
      <c r="C16">
        <v>0</v>
      </c>
      <c r="D16">
        <v>0</v>
      </c>
    </row>
    <row r="17" spans="1:4" x14ac:dyDescent="0.25">
      <c r="A17">
        <v>65995</v>
      </c>
      <c r="B17" t="s">
        <v>884</v>
      </c>
      <c r="C17">
        <v>0</v>
      </c>
      <c r="D17">
        <v>0</v>
      </c>
    </row>
    <row r="18" spans="1:4" x14ac:dyDescent="0.25">
      <c r="A18">
        <v>66019</v>
      </c>
      <c r="B18" t="s">
        <v>841</v>
      </c>
      <c r="C18">
        <v>0</v>
      </c>
      <c r="D18">
        <v>0</v>
      </c>
    </row>
    <row r="19" spans="1:4" x14ac:dyDescent="0.25">
      <c r="A19">
        <v>66027</v>
      </c>
      <c r="B19" t="s">
        <v>878</v>
      </c>
      <c r="C19">
        <v>91735.7</v>
      </c>
      <c r="D19">
        <v>19</v>
      </c>
    </row>
    <row r="20" spans="1:4" x14ac:dyDescent="0.25">
      <c r="A20">
        <v>66035</v>
      </c>
      <c r="B20" t="s">
        <v>882</v>
      </c>
      <c r="C20">
        <v>76416.039999999994</v>
      </c>
      <c r="D20">
        <v>17</v>
      </c>
    </row>
    <row r="21" spans="1:4" x14ac:dyDescent="0.25">
      <c r="A21">
        <v>66043</v>
      </c>
      <c r="B21" t="s">
        <v>811</v>
      </c>
      <c r="C21">
        <v>167499.71</v>
      </c>
      <c r="D21">
        <v>27</v>
      </c>
    </row>
    <row r="22" spans="1:4" x14ac:dyDescent="0.25">
      <c r="A22">
        <v>66050</v>
      </c>
      <c r="B22" t="s">
        <v>852</v>
      </c>
      <c r="C22">
        <v>73482.649999999994</v>
      </c>
      <c r="D22">
        <v>31</v>
      </c>
    </row>
    <row r="23" spans="1:4" x14ac:dyDescent="0.25">
      <c r="A23">
        <v>66068</v>
      </c>
      <c r="B23" t="s">
        <v>800</v>
      </c>
      <c r="C23">
        <v>147275.87</v>
      </c>
      <c r="D23">
        <v>31</v>
      </c>
    </row>
    <row r="24" spans="1:4" x14ac:dyDescent="0.25">
      <c r="A24">
        <v>66076</v>
      </c>
      <c r="B24" t="s">
        <v>807</v>
      </c>
      <c r="C24">
        <v>0</v>
      </c>
      <c r="D24">
        <v>0</v>
      </c>
    </row>
    <row r="25" spans="1:4" x14ac:dyDescent="0.25">
      <c r="A25">
        <v>66084</v>
      </c>
      <c r="B25" t="s">
        <v>842</v>
      </c>
      <c r="C25">
        <v>0</v>
      </c>
      <c r="D25">
        <v>0</v>
      </c>
    </row>
    <row r="26" spans="1:4" x14ac:dyDescent="0.25">
      <c r="A26">
        <v>66092</v>
      </c>
      <c r="B26" t="s">
        <v>808</v>
      </c>
      <c r="C26">
        <v>336436.61</v>
      </c>
      <c r="D26">
        <v>110</v>
      </c>
    </row>
    <row r="27" spans="1:4" x14ac:dyDescent="0.25">
      <c r="A27">
        <v>66100</v>
      </c>
      <c r="B27" t="s">
        <v>837</v>
      </c>
      <c r="C27">
        <v>0</v>
      </c>
      <c r="D27">
        <v>0</v>
      </c>
    </row>
    <row r="28" spans="1:4" x14ac:dyDescent="0.25">
      <c r="A28">
        <v>66118</v>
      </c>
      <c r="B28" t="s">
        <v>849</v>
      </c>
      <c r="C28">
        <v>398735.79</v>
      </c>
      <c r="D28">
        <v>37</v>
      </c>
    </row>
    <row r="29" spans="1:4" x14ac:dyDescent="0.25">
      <c r="A29">
        <v>66126</v>
      </c>
      <c r="B29" t="s">
        <v>846</v>
      </c>
      <c r="C29">
        <v>0</v>
      </c>
      <c r="D29">
        <v>0</v>
      </c>
    </row>
    <row r="30" spans="1:4" x14ac:dyDescent="0.25">
      <c r="A30">
        <v>66134</v>
      </c>
      <c r="B30" t="s">
        <v>857</v>
      </c>
      <c r="C30">
        <v>0</v>
      </c>
      <c r="D30">
        <v>0</v>
      </c>
    </row>
    <row r="31" spans="1:4" x14ac:dyDescent="0.25">
      <c r="A31">
        <v>66142</v>
      </c>
      <c r="B31" t="s">
        <v>866</v>
      </c>
      <c r="C31">
        <v>0</v>
      </c>
      <c r="D31">
        <v>0</v>
      </c>
    </row>
    <row r="32" spans="1:4" x14ac:dyDescent="0.25">
      <c r="A32">
        <v>66159</v>
      </c>
      <c r="B32" t="s">
        <v>879</v>
      </c>
      <c r="C32">
        <v>0</v>
      </c>
      <c r="D32">
        <v>0</v>
      </c>
    </row>
    <row r="33" spans="1:4" x14ac:dyDescent="0.25">
      <c r="A33">
        <v>66167</v>
      </c>
      <c r="B33" t="s">
        <v>873</v>
      </c>
      <c r="C33">
        <v>0</v>
      </c>
      <c r="D33">
        <v>0</v>
      </c>
    </row>
    <row r="34" spans="1:4" x14ac:dyDescent="0.25">
      <c r="A34">
        <v>66175</v>
      </c>
      <c r="B34" t="s">
        <v>858</v>
      </c>
      <c r="C34">
        <v>0</v>
      </c>
      <c r="D34">
        <v>0</v>
      </c>
    </row>
    <row r="35" spans="1:4" x14ac:dyDescent="0.25">
      <c r="A35">
        <v>66183</v>
      </c>
      <c r="B35" t="s">
        <v>812</v>
      </c>
      <c r="C35">
        <v>0</v>
      </c>
      <c r="D35">
        <v>0</v>
      </c>
    </row>
    <row r="36" spans="1:4" x14ac:dyDescent="0.25">
      <c r="A36">
        <v>66191</v>
      </c>
      <c r="B36" t="s">
        <v>825</v>
      </c>
      <c r="C36">
        <v>0</v>
      </c>
      <c r="D36">
        <v>0</v>
      </c>
    </row>
    <row r="37" spans="1:4" x14ac:dyDescent="0.25">
      <c r="A37">
        <v>66209</v>
      </c>
      <c r="B37" t="s">
        <v>805</v>
      </c>
      <c r="C37">
        <v>0</v>
      </c>
      <c r="D37">
        <v>0</v>
      </c>
    </row>
    <row r="38" spans="1:4" x14ac:dyDescent="0.25">
      <c r="A38">
        <v>66225</v>
      </c>
      <c r="B38" t="s">
        <v>887</v>
      </c>
      <c r="C38">
        <v>0</v>
      </c>
      <c r="D38">
        <v>0</v>
      </c>
    </row>
    <row r="39" spans="1:4" x14ac:dyDescent="0.25">
      <c r="A39">
        <v>66233</v>
      </c>
      <c r="B39" t="s">
        <v>833</v>
      </c>
      <c r="C39">
        <v>0</v>
      </c>
      <c r="D39">
        <v>0</v>
      </c>
    </row>
    <row r="40" spans="1:4" x14ac:dyDescent="0.25">
      <c r="A40">
        <v>66241</v>
      </c>
      <c r="B40" t="s">
        <v>828</v>
      </c>
      <c r="C40">
        <v>124424.73</v>
      </c>
      <c r="D40">
        <v>42</v>
      </c>
    </row>
    <row r="41" spans="1:4" x14ac:dyDescent="0.25">
      <c r="A41">
        <v>66258</v>
      </c>
      <c r="B41" t="s">
        <v>819</v>
      </c>
      <c r="C41">
        <v>0</v>
      </c>
      <c r="D41">
        <v>0</v>
      </c>
    </row>
    <row r="42" spans="1:4" x14ac:dyDescent="0.25">
      <c r="A42">
        <v>66266</v>
      </c>
      <c r="B42" t="s">
        <v>850</v>
      </c>
      <c r="C42">
        <v>516849.35</v>
      </c>
      <c r="D42">
        <v>128</v>
      </c>
    </row>
    <row r="43" spans="1:4" x14ac:dyDescent="0.25">
      <c r="A43">
        <v>66274</v>
      </c>
      <c r="B43" t="s">
        <v>836</v>
      </c>
      <c r="C43">
        <v>68017.03</v>
      </c>
      <c r="D43">
        <v>29</v>
      </c>
    </row>
    <row r="44" spans="1:4" x14ac:dyDescent="0.25">
      <c r="A44">
        <v>66290</v>
      </c>
      <c r="B44" t="s">
        <v>821</v>
      </c>
      <c r="C44">
        <v>58443.71</v>
      </c>
      <c r="D44">
        <v>6</v>
      </c>
    </row>
    <row r="45" spans="1:4" x14ac:dyDescent="0.25">
      <c r="A45">
        <v>66308</v>
      </c>
      <c r="B45" t="s">
        <v>822</v>
      </c>
      <c r="C45">
        <v>179380.83</v>
      </c>
      <c r="D45">
        <v>24</v>
      </c>
    </row>
    <row r="46" spans="1:4" x14ac:dyDescent="0.25">
      <c r="A46">
        <v>66316</v>
      </c>
      <c r="B46" t="s">
        <v>871</v>
      </c>
      <c r="C46">
        <v>0</v>
      </c>
      <c r="D46">
        <v>0</v>
      </c>
    </row>
    <row r="47" spans="1:4" x14ac:dyDescent="0.25">
      <c r="A47">
        <v>66324</v>
      </c>
      <c r="B47" t="s">
        <v>863</v>
      </c>
      <c r="C47">
        <v>864922.39</v>
      </c>
      <c r="D47">
        <v>137</v>
      </c>
    </row>
    <row r="48" spans="1:4" x14ac:dyDescent="0.25">
      <c r="A48">
        <v>66357</v>
      </c>
      <c r="B48" t="s">
        <v>867</v>
      </c>
      <c r="C48">
        <v>129601.06</v>
      </c>
      <c r="D48">
        <v>62</v>
      </c>
    </row>
    <row r="49" spans="1:4" x14ac:dyDescent="0.25">
      <c r="A49">
        <v>66365</v>
      </c>
      <c r="B49" t="s">
        <v>809</v>
      </c>
      <c r="C49">
        <v>0</v>
      </c>
      <c r="D49">
        <v>0</v>
      </c>
    </row>
    <row r="50" spans="1:4" x14ac:dyDescent="0.25">
      <c r="A50">
        <v>66563</v>
      </c>
      <c r="B50" t="s">
        <v>877</v>
      </c>
      <c r="C50">
        <v>0</v>
      </c>
      <c r="D50">
        <v>0</v>
      </c>
    </row>
    <row r="51" spans="1:4" x14ac:dyDescent="0.25">
      <c r="A51">
        <v>67223</v>
      </c>
      <c r="B51" t="s">
        <v>803</v>
      </c>
      <c r="C51">
        <v>0</v>
      </c>
      <c r="D51">
        <v>0</v>
      </c>
    </row>
    <row r="52" spans="1:4" x14ac:dyDescent="0.25">
      <c r="A52">
        <v>67231</v>
      </c>
      <c r="B52" t="s">
        <v>864</v>
      </c>
      <c r="C52">
        <v>0</v>
      </c>
      <c r="D52">
        <v>0</v>
      </c>
    </row>
    <row r="53" spans="1:4" x14ac:dyDescent="0.25">
      <c r="A53">
        <v>68015</v>
      </c>
      <c r="B53" t="s">
        <v>860</v>
      </c>
      <c r="C53">
        <v>0</v>
      </c>
      <c r="D53">
        <v>0</v>
      </c>
    </row>
    <row r="54" spans="1:4" x14ac:dyDescent="0.25">
      <c r="A54">
        <v>68627</v>
      </c>
      <c r="B54" t="s">
        <v>844</v>
      </c>
      <c r="C54">
        <v>0</v>
      </c>
      <c r="D54">
        <v>0</v>
      </c>
    </row>
    <row r="55" spans="1:4" x14ac:dyDescent="0.25">
      <c r="A55">
        <v>68890</v>
      </c>
      <c r="B55" t="s">
        <v>798</v>
      </c>
      <c r="C55">
        <v>268913.40000000002</v>
      </c>
      <c r="D55">
        <v>36</v>
      </c>
    </row>
    <row r="56" spans="1:4" x14ac:dyDescent="0.25">
      <c r="A56">
        <v>68957</v>
      </c>
      <c r="B56" t="s">
        <v>855</v>
      </c>
      <c r="C56">
        <v>0</v>
      </c>
      <c r="D56">
        <v>0</v>
      </c>
    </row>
    <row r="57" spans="1:4" x14ac:dyDescent="0.25">
      <c r="A57">
        <v>69039</v>
      </c>
      <c r="B57" t="s">
        <v>847</v>
      </c>
      <c r="C57">
        <v>0</v>
      </c>
      <c r="D57">
        <v>0</v>
      </c>
    </row>
    <row r="58" spans="1:4" x14ac:dyDescent="0.25">
      <c r="A58">
        <v>69062</v>
      </c>
      <c r="B58" t="s">
        <v>859</v>
      </c>
      <c r="C58">
        <v>0</v>
      </c>
      <c r="D58">
        <v>0</v>
      </c>
    </row>
    <row r="59" spans="1:4" x14ac:dyDescent="0.25">
      <c r="A59">
        <v>69088</v>
      </c>
      <c r="B59" t="s">
        <v>874</v>
      </c>
      <c r="C59">
        <v>0</v>
      </c>
      <c r="D59">
        <v>0</v>
      </c>
    </row>
    <row r="60" spans="1:4" x14ac:dyDescent="0.25">
      <c r="A60">
        <v>69112</v>
      </c>
      <c r="B60" t="s">
        <v>838</v>
      </c>
      <c r="C60">
        <v>0</v>
      </c>
      <c r="D60">
        <v>0</v>
      </c>
    </row>
    <row r="61" spans="1:4" x14ac:dyDescent="0.25">
      <c r="A61">
        <v>69229</v>
      </c>
      <c r="B61" t="s">
        <v>870</v>
      </c>
      <c r="C61">
        <v>0</v>
      </c>
      <c r="D61">
        <v>0</v>
      </c>
    </row>
    <row r="62" spans="1:4" x14ac:dyDescent="0.25">
      <c r="A62">
        <v>69294</v>
      </c>
      <c r="B62" t="s">
        <v>829</v>
      </c>
      <c r="C62">
        <v>0</v>
      </c>
      <c r="D62">
        <v>0</v>
      </c>
    </row>
    <row r="63" spans="1:4" x14ac:dyDescent="0.25">
      <c r="A63">
        <v>69625</v>
      </c>
      <c r="B63" t="s">
        <v>880</v>
      </c>
      <c r="C63">
        <v>139273.56</v>
      </c>
      <c r="D63">
        <v>27</v>
      </c>
    </row>
    <row r="64" spans="1:4" x14ac:dyDescent="0.25">
      <c r="A64">
        <v>69773</v>
      </c>
      <c r="B64" t="s">
        <v>835</v>
      </c>
      <c r="C64">
        <v>0</v>
      </c>
      <c r="D64">
        <v>0</v>
      </c>
    </row>
    <row r="65" spans="1:4" x14ac:dyDescent="0.25">
      <c r="A65">
        <v>70011</v>
      </c>
      <c r="B65" t="s">
        <v>853</v>
      </c>
      <c r="C65">
        <v>0</v>
      </c>
      <c r="D65">
        <v>0</v>
      </c>
    </row>
    <row r="66" spans="1:4" x14ac:dyDescent="0.25">
      <c r="A66">
        <v>70037</v>
      </c>
      <c r="B66" t="s">
        <v>818</v>
      </c>
      <c r="C66">
        <v>354847.85</v>
      </c>
      <c r="D66">
        <v>59</v>
      </c>
    </row>
    <row r="67" spans="1:4" x14ac:dyDescent="0.25">
      <c r="A67">
        <v>70615</v>
      </c>
      <c r="B67" t="s">
        <v>832</v>
      </c>
      <c r="C67">
        <v>0</v>
      </c>
      <c r="D67">
        <v>0</v>
      </c>
    </row>
    <row r="68" spans="1:4" x14ac:dyDescent="0.25">
      <c r="A68">
        <v>71076</v>
      </c>
      <c r="B68" t="s">
        <v>813</v>
      </c>
      <c r="C68">
        <v>111492.15</v>
      </c>
      <c r="D68">
        <v>45</v>
      </c>
    </row>
    <row r="69" spans="1:4" x14ac:dyDescent="0.25">
      <c r="A69">
        <v>71084</v>
      </c>
      <c r="B69" t="s">
        <v>801</v>
      </c>
      <c r="C69">
        <v>145045.97</v>
      </c>
      <c r="D69">
        <v>24</v>
      </c>
    </row>
    <row r="70" spans="1:4" x14ac:dyDescent="0.25">
      <c r="A70">
        <v>71092</v>
      </c>
      <c r="B70" t="s">
        <v>876</v>
      </c>
      <c r="C70">
        <v>0</v>
      </c>
      <c r="D70">
        <v>0</v>
      </c>
    </row>
    <row r="71" spans="1:4" x14ac:dyDescent="0.25">
      <c r="A71">
        <v>71100</v>
      </c>
      <c r="B71" t="s">
        <v>839</v>
      </c>
      <c r="C71">
        <v>49047.12</v>
      </c>
      <c r="D71">
        <v>14</v>
      </c>
    </row>
    <row r="72" spans="1:4" x14ac:dyDescent="0.25">
      <c r="A72">
        <v>71118</v>
      </c>
      <c r="B72" t="s">
        <v>886</v>
      </c>
      <c r="C72">
        <v>0</v>
      </c>
      <c r="D72">
        <v>0</v>
      </c>
    </row>
    <row r="73" spans="1:4" x14ac:dyDescent="0.25">
      <c r="A73">
        <v>71126</v>
      </c>
      <c r="B73" t="s">
        <v>861</v>
      </c>
      <c r="C73">
        <v>0</v>
      </c>
      <c r="D73">
        <v>0</v>
      </c>
    </row>
    <row r="74" spans="1:4" x14ac:dyDescent="0.25">
      <c r="A74">
        <v>71134</v>
      </c>
      <c r="B74" t="s">
        <v>875</v>
      </c>
      <c r="C74">
        <v>0</v>
      </c>
      <c r="D74">
        <v>0</v>
      </c>
    </row>
    <row r="75" spans="1:4" x14ac:dyDescent="0.25">
      <c r="A75">
        <v>71142</v>
      </c>
      <c r="B75" t="s">
        <v>814</v>
      </c>
      <c r="C75">
        <v>0</v>
      </c>
      <c r="D75">
        <v>0</v>
      </c>
    </row>
    <row r="76" spans="1:4" x14ac:dyDescent="0.25">
      <c r="A76">
        <v>71159</v>
      </c>
      <c r="B76" t="s">
        <v>862</v>
      </c>
      <c r="C76">
        <v>0</v>
      </c>
      <c r="D76">
        <v>0</v>
      </c>
    </row>
    <row r="77" spans="1:4" x14ac:dyDescent="0.25">
      <c r="A77">
        <v>71167</v>
      </c>
      <c r="B77" t="s">
        <v>868</v>
      </c>
      <c r="C77">
        <v>0</v>
      </c>
      <c r="D77">
        <v>0</v>
      </c>
    </row>
    <row r="78" spans="1:4" x14ac:dyDescent="0.25">
      <c r="A78">
        <v>71175</v>
      </c>
      <c r="B78" t="s">
        <v>843</v>
      </c>
      <c r="C78">
        <v>155755.17000000001</v>
      </c>
      <c r="D78">
        <v>155</v>
      </c>
    </row>
    <row r="79" spans="1:4" x14ac:dyDescent="0.25">
      <c r="A79">
        <v>71183</v>
      </c>
      <c r="B79" t="s">
        <v>883</v>
      </c>
      <c r="C79">
        <v>0</v>
      </c>
      <c r="D79">
        <v>0</v>
      </c>
    </row>
    <row r="80" spans="1:4" x14ac:dyDescent="0.25">
      <c r="A80">
        <v>71191</v>
      </c>
      <c r="B80" t="s">
        <v>840</v>
      </c>
      <c r="C80">
        <v>192786.99</v>
      </c>
      <c r="D80">
        <v>13</v>
      </c>
    </row>
    <row r="81" spans="1:4" x14ac:dyDescent="0.25">
      <c r="A81">
        <v>71472</v>
      </c>
      <c r="B81" t="s">
        <v>823</v>
      </c>
      <c r="C81">
        <v>0</v>
      </c>
      <c r="D81">
        <v>0</v>
      </c>
    </row>
    <row r="82" spans="1:4" x14ac:dyDescent="0.25">
      <c r="A82">
        <v>71589</v>
      </c>
      <c r="B82" t="s">
        <v>856</v>
      </c>
      <c r="C82">
        <v>0</v>
      </c>
      <c r="D82">
        <v>0</v>
      </c>
    </row>
    <row r="83" spans="1:4" x14ac:dyDescent="0.25">
      <c r="A83">
        <v>71597</v>
      </c>
      <c r="B83" t="s">
        <v>802</v>
      </c>
      <c r="C83">
        <v>0</v>
      </c>
      <c r="D83">
        <v>0</v>
      </c>
    </row>
    <row r="84" spans="1:4" x14ac:dyDescent="0.25">
      <c r="A84">
        <v>71787</v>
      </c>
      <c r="B84" t="s">
        <v>817</v>
      </c>
      <c r="C84">
        <v>0</v>
      </c>
      <c r="D84">
        <v>0</v>
      </c>
    </row>
    <row r="85" spans="1:4" x14ac:dyDescent="0.25">
      <c r="A85">
        <v>78014</v>
      </c>
      <c r="B85" t="s">
        <v>810</v>
      </c>
      <c r="C85">
        <v>69969.31</v>
      </c>
      <c r="D85">
        <v>18</v>
      </c>
    </row>
    <row r="86" spans="1:4" x14ac:dyDescent="0.25">
      <c r="A86">
        <v>78022</v>
      </c>
      <c r="B86" t="s">
        <v>881</v>
      </c>
      <c r="C86">
        <v>0</v>
      </c>
      <c r="D86">
        <v>0</v>
      </c>
    </row>
    <row r="87" spans="1:4" x14ac:dyDescent="0.25">
      <c r="A87">
        <v>78048</v>
      </c>
      <c r="B87" t="s">
        <v>848</v>
      </c>
      <c r="C87">
        <v>0</v>
      </c>
      <c r="D87">
        <v>0</v>
      </c>
    </row>
    <row r="88" spans="1:4" x14ac:dyDescent="0.25">
      <c r="A88">
        <v>78055</v>
      </c>
      <c r="B88" t="s">
        <v>824</v>
      </c>
      <c r="C88">
        <v>0</v>
      </c>
      <c r="D88">
        <v>0</v>
      </c>
    </row>
    <row r="89" spans="1:4" x14ac:dyDescent="0.25">
      <c r="A89">
        <v>78063</v>
      </c>
      <c r="B89" t="s">
        <v>815</v>
      </c>
      <c r="C89">
        <v>300664.56</v>
      </c>
      <c r="D89">
        <v>44</v>
      </c>
    </row>
    <row r="90" spans="1:4" x14ac:dyDescent="0.25">
      <c r="A90">
        <v>85662</v>
      </c>
      <c r="B90" t="s">
        <v>854</v>
      </c>
      <c r="C90">
        <v>91753.88</v>
      </c>
      <c r="D90">
        <v>33</v>
      </c>
    </row>
    <row r="91" spans="1:4" x14ac:dyDescent="0.25">
      <c r="A91">
        <v>90308</v>
      </c>
      <c r="B91" t="s">
        <v>831</v>
      </c>
      <c r="C91">
        <v>0</v>
      </c>
      <c r="D91">
        <v>0</v>
      </c>
    </row>
    <row r="92" spans="1:4" x14ac:dyDescent="0.25">
      <c r="A92">
        <v>96370</v>
      </c>
      <c r="B92" t="s">
        <v>830</v>
      </c>
      <c r="C92">
        <v>0</v>
      </c>
      <c r="D92">
        <v>0</v>
      </c>
    </row>
  </sheetData>
  <sheetProtection algorithmName="SHA-512" hashValue="ikcinnjHLgIZD18DjPxeVEHTmmsyglRqR8vV26sgXqePwQoU3cFMe5YS1Y6izVAAn3PwqGvHSoOyAo+pmqAfOg==" saltValue="h2xKddDuRegAkEefBPpoCQ==" spinCount="100000" sheet="1" autoFilter="0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FDA4-098E-48DB-A7CD-3DFD7A94EC41}">
  <sheetPr>
    <tabColor theme="0" tint="-0.499984740745262"/>
  </sheetPr>
  <dimension ref="A1:F51"/>
  <sheetViews>
    <sheetView workbookViewId="0">
      <selection activeCell="F63" sqref="F63"/>
    </sheetView>
  </sheetViews>
  <sheetFormatPr defaultColWidth="11.42578125" defaultRowHeight="15" x14ac:dyDescent="0.25"/>
  <cols>
    <col min="1" max="1" width="11" customWidth="1"/>
    <col min="2" max="2" width="50.7109375" customWidth="1"/>
    <col min="3" max="3" width="15.140625" customWidth="1"/>
    <col min="4" max="4" width="15.42578125" customWidth="1"/>
    <col min="5" max="5" width="35.85546875" customWidth="1"/>
    <col min="6" max="6" width="20.42578125" customWidth="1"/>
  </cols>
  <sheetData>
    <row r="1" spans="1:6" x14ac:dyDescent="0.25">
      <c r="A1" s="11" t="s">
        <v>742</v>
      </c>
      <c r="B1" s="17" t="s">
        <v>743</v>
      </c>
      <c r="C1" s="17" t="s">
        <v>132</v>
      </c>
      <c r="D1" s="17" t="s">
        <v>744</v>
      </c>
      <c r="E1" s="11" t="s">
        <v>745</v>
      </c>
      <c r="F1" s="11" t="s">
        <v>135</v>
      </c>
    </row>
    <row r="2" spans="1:6" x14ac:dyDescent="0.25">
      <c r="A2">
        <v>50773</v>
      </c>
      <c r="B2" t="s">
        <v>746</v>
      </c>
      <c r="C2" t="s">
        <v>38</v>
      </c>
      <c r="D2" s="18">
        <v>1026.7549509999999</v>
      </c>
      <c r="E2" s="12">
        <v>8602451.9299999997</v>
      </c>
      <c r="F2" s="13">
        <v>0.86500480000000002</v>
      </c>
    </row>
    <row r="3" spans="1:6" x14ac:dyDescent="0.25">
      <c r="A3">
        <v>50799</v>
      </c>
      <c r="B3" t="s">
        <v>747</v>
      </c>
      <c r="C3" t="s">
        <v>101</v>
      </c>
      <c r="D3" s="18">
        <v>600.358655</v>
      </c>
      <c r="E3" s="12">
        <v>5544217.04</v>
      </c>
      <c r="F3" s="13">
        <v>0.91225140000000005</v>
      </c>
    </row>
    <row r="4" spans="1:6" x14ac:dyDescent="0.25">
      <c r="A4">
        <v>50815</v>
      </c>
      <c r="B4" t="s">
        <v>748</v>
      </c>
      <c r="C4" t="s">
        <v>49</v>
      </c>
      <c r="D4" s="18">
        <v>706.26788899999997</v>
      </c>
      <c r="E4" s="12">
        <v>5916544.3200000003</v>
      </c>
      <c r="F4" s="13">
        <v>0.85278759999999998</v>
      </c>
    </row>
    <row r="5" spans="1:6" x14ac:dyDescent="0.25">
      <c r="A5">
        <v>50856</v>
      </c>
      <c r="B5" t="s">
        <v>749</v>
      </c>
      <c r="C5" t="s">
        <v>53</v>
      </c>
      <c r="D5" s="18">
        <v>511.54602799999998</v>
      </c>
      <c r="E5" s="12">
        <v>3752636.43</v>
      </c>
      <c r="F5" s="13">
        <v>0.7237614</v>
      </c>
    </row>
    <row r="6" spans="1:6" x14ac:dyDescent="0.25">
      <c r="A6">
        <v>50880</v>
      </c>
      <c r="B6" t="s">
        <v>750</v>
      </c>
      <c r="C6" t="s">
        <v>104</v>
      </c>
      <c r="D6" s="18">
        <v>3832.936087</v>
      </c>
      <c r="E6" s="12">
        <v>29608689.07</v>
      </c>
      <c r="F6" s="13">
        <v>0.83646149999999997</v>
      </c>
    </row>
    <row r="7" spans="1:6" x14ac:dyDescent="0.25">
      <c r="A7">
        <v>50906</v>
      </c>
      <c r="B7" t="s">
        <v>751</v>
      </c>
      <c r="C7" t="s">
        <v>56</v>
      </c>
      <c r="D7" s="18">
        <v>309.23694499999999</v>
      </c>
      <c r="E7" s="12">
        <v>3034737.92</v>
      </c>
      <c r="F7" s="13">
        <v>0.78582540000000001</v>
      </c>
    </row>
    <row r="8" spans="1:6" x14ac:dyDescent="0.25">
      <c r="A8">
        <v>50922</v>
      </c>
      <c r="B8" t="s">
        <v>752</v>
      </c>
      <c r="C8" t="s">
        <v>55</v>
      </c>
      <c r="D8" s="18">
        <v>437.714719</v>
      </c>
      <c r="E8" s="12">
        <v>1120763.33</v>
      </c>
      <c r="F8" s="13">
        <v>0.23688880000000001</v>
      </c>
    </row>
    <row r="9" spans="1:6" x14ac:dyDescent="0.25">
      <c r="A9">
        <v>50948</v>
      </c>
      <c r="B9" t="s">
        <v>753</v>
      </c>
      <c r="C9" t="s">
        <v>55</v>
      </c>
      <c r="D9" s="18">
        <v>703.12468200000001</v>
      </c>
      <c r="E9" s="12">
        <v>4037141.37</v>
      </c>
      <c r="F9" s="13">
        <v>0.58134110000000006</v>
      </c>
    </row>
    <row r="10" spans="1:6" x14ac:dyDescent="0.25">
      <c r="A10">
        <v>50963</v>
      </c>
      <c r="B10" t="s">
        <v>736</v>
      </c>
      <c r="C10" t="s">
        <v>113</v>
      </c>
      <c r="D10" s="18">
        <v>995.06334300000003</v>
      </c>
      <c r="E10" s="12">
        <v>7018997.1200000001</v>
      </c>
      <c r="F10" s="13">
        <v>0.77507879999999996</v>
      </c>
    </row>
    <row r="11" spans="1:6" x14ac:dyDescent="0.25">
      <c r="A11">
        <v>50989</v>
      </c>
      <c r="B11" t="s">
        <v>754</v>
      </c>
      <c r="C11" t="s">
        <v>65</v>
      </c>
      <c r="D11" s="18">
        <v>844.09599700000001</v>
      </c>
      <c r="E11" s="12">
        <v>3867468.73</v>
      </c>
      <c r="F11" s="13">
        <v>0.49292449999999999</v>
      </c>
    </row>
    <row r="12" spans="1:6" x14ac:dyDescent="0.25">
      <c r="A12">
        <v>51003</v>
      </c>
      <c r="B12" t="s">
        <v>755</v>
      </c>
      <c r="C12" t="s">
        <v>64</v>
      </c>
      <c r="D12" s="18">
        <v>1561.637794</v>
      </c>
      <c r="E12" s="12">
        <v>8014285.9000000004</v>
      </c>
      <c r="F12" s="13">
        <v>0.59803740000000005</v>
      </c>
    </row>
    <row r="13" spans="1:6" x14ac:dyDescent="0.25">
      <c r="A13">
        <v>51029</v>
      </c>
      <c r="B13" t="s">
        <v>756</v>
      </c>
      <c r="C13" t="s">
        <v>105</v>
      </c>
      <c r="D13" s="18">
        <v>818.69646799999998</v>
      </c>
      <c r="E13" s="12">
        <v>5793182.4500000002</v>
      </c>
      <c r="F13" s="13">
        <v>0.73727529999999997</v>
      </c>
    </row>
    <row r="14" spans="1:6" x14ac:dyDescent="0.25">
      <c r="A14">
        <v>51045</v>
      </c>
      <c r="B14" t="s">
        <v>757</v>
      </c>
      <c r="C14" t="s">
        <v>57</v>
      </c>
      <c r="D14" s="18">
        <v>1257.111746</v>
      </c>
      <c r="E14" s="12">
        <v>8689503.8699999992</v>
      </c>
      <c r="F14" s="13">
        <v>0.78143859999999998</v>
      </c>
    </row>
    <row r="15" spans="1:6" x14ac:dyDescent="0.25">
      <c r="A15">
        <v>51060</v>
      </c>
      <c r="B15" t="s">
        <v>758</v>
      </c>
      <c r="C15" t="s">
        <v>86</v>
      </c>
      <c r="D15" s="18">
        <v>4449.8561559999998</v>
      </c>
      <c r="E15" s="12">
        <v>27993150.07</v>
      </c>
      <c r="F15" s="13">
        <v>0.7074686</v>
      </c>
    </row>
    <row r="16" spans="1:6" x14ac:dyDescent="0.25">
      <c r="A16">
        <v>51128</v>
      </c>
      <c r="B16" t="s">
        <v>759</v>
      </c>
      <c r="C16" t="s">
        <v>76</v>
      </c>
      <c r="D16" s="18">
        <v>353.33647400000001</v>
      </c>
      <c r="E16" s="12">
        <v>3191156.59</v>
      </c>
      <c r="F16" s="13">
        <v>0.7722156</v>
      </c>
    </row>
    <row r="17" spans="1:6" x14ac:dyDescent="0.25">
      <c r="A17">
        <v>51144</v>
      </c>
      <c r="B17" t="s">
        <v>760</v>
      </c>
      <c r="C17" t="s">
        <v>83</v>
      </c>
      <c r="D17" s="18">
        <v>583.47757799999999</v>
      </c>
      <c r="E17" s="12">
        <v>4939168.08</v>
      </c>
      <c r="F17" s="13">
        <v>0.84161949999999996</v>
      </c>
    </row>
    <row r="18" spans="1:6" x14ac:dyDescent="0.25">
      <c r="A18">
        <v>51169</v>
      </c>
      <c r="B18" t="s">
        <v>761</v>
      </c>
      <c r="C18" t="s">
        <v>108</v>
      </c>
      <c r="D18" s="18">
        <v>426.84271200000001</v>
      </c>
      <c r="E18" s="12">
        <v>1958432.14</v>
      </c>
      <c r="F18" s="13">
        <v>0.43038369999999998</v>
      </c>
    </row>
    <row r="19" spans="1:6" x14ac:dyDescent="0.25">
      <c r="A19">
        <v>51185</v>
      </c>
      <c r="B19" t="s">
        <v>762</v>
      </c>
      <c r="C19" t="s">
        <v>84</v>
      </c>
      <c r="D19" s="18">
        <v>733.59198200000003</v>
      </c>
      <c r="E19" s="12">
        <v>6978309.75</v>
      </c>
      <c r="F19" s="13">
        <v>0.89814870000000002</v>
      </c>
    </row>
    <row r="20" spans="1:6" x14ac:dyDescent="0.25">
      <c r="A20">
        <v>51201</v>
      </c>
      <c r="B20" t="s">
        <v>763</v>
      </c>
      <c r="C20" t="s">
        <v>112</v>
      </c>
      <c r="D20" s="18">
        <v>1050.0939989999999</v>
      </c>
      <c r="E20" s="12">
        <v>6288157.1699999999</v>
      </c>
      <c r="F20" s="13">
        <v>0.68765390000000004</v>
      </c>
    </row>
    <row r="21" spans="1:6" x14ac:dyDescent="0.25">
      <c r="A21">
        <v>51227</v>
      </c>
      <c r="B21" t="s">
        <v>764</v>
      </c>
      <c r="C21" t="s">
        <v>41</v>
      </c>
      <c r="D21" s="18">
        <v>1329.4108369999999</v>
      </c>
      <c r="E21" s="12">
        <v>8450624.3300000001</v>
      </c>
      <c r="F21" s="13">
        <v>0.687307</v>
      </c>
    </row>
    <row r="22" spans="1:6" x14ac:dyDescent="0.25">
      <c r="A22">
        <v>51243</v>
      </c>
      <c r="B22" t="s">
        <v>765</v>
      </c>
      <c r="C22" t="s">
        <v>51</v>
      </c>
      <c r="D22" s="18">
        <v>766.46910000000003</v>
      </c>
      <c r="E22" s="12">
        <v>5334532.93</v>
      </c>
      <c r="F22" s="13">
        <v>0.71420969999999995</v>
      </c>
    </row>
    <row r="23" spans="1:6" x14ac:dyDescent="0.25">
      <c r="A23">
        <v>51284</v>
      </c>
      <c r="B23" t="s">
        <v>766</v>
      </c>
      <c r="C23" t="s">
        <v>72</v>
      </c>
      <c r="D23" s="18">
        <v>2186.892202</v>
      </c>
      <c r="E23" s="12">
        <v>15209775.41</v>
      </c>
      <c r="F23" s="13">
        <v>0.79175209999999996</v>
      </c>
    </row>
    <row r="24" spans="1:6" x14ac:dyDescent="0.25">
      <c r="A24">
        <v>51300</v>
      </c>
      <c r="B24" t="s">
        <v>767</v>
      </c>
      <c r="C24" t="s">
        <v>100</v>
      </c>
      <c r="D24" s="18">
        <v>1143.673722</v>
      </c>
      <c r="E24" s="12">
        <v>8035868.8700000001</v>
      </c>
      <c r="F24" s="13">
        <v>0.76458510000000002</v>
      </c>
    </row>
    <row r="25" spans="1:6" x14ac:dyDescent="0.25">
      <c r="A25">
        <v>51334</v>
      </c>
      <c r="B25" t="s">
        <v>768</v>
      </c>
      <c r="C25" t="s">
        <v>58</v>
      </c>
      <c r="D25" s="18">
        <v>1113.529497</v>
      </c>
      <c r="E25" s="12">
        <v>7733883.7000000002</v>
      </c>
      <c r="F25" s="13">
        <v>0.79388159999999997</v>
      </c>
    </row>
    <row r="26" spans="1:6" x14ac:dyDescent="0.25">
      <c r="A26">
        <v>51359</v>
      </c>
      <c r="B26" t="s">
        <v>769</v>
      </c>
      <c r="C26" t="s">
        <v>70</v>
      </c>
      <c r="D26" s="18">
        <v>2166.5472239999999</v>
      </c>
      <c r="E26" s="12">
        <v>16346126.779999999</v>
      </c>
      <c r="F26" s="13">
        <v>0.81216319999999997</v>
      </c>
    </row>
    <row r="27" spans="1:6" x14ac:dyDescent="0.25">
      <c r="A27">
        <v>51375</v>
      </c>
      <c r="B27" t="s">
        <v>770</v>
      </c>
      <c r="C27" t="s">
        <v>103</v>
      </c>
      <c r="D27" s="18">
        <v>441.99368600000003</v>
      </c>
      <c r="E27" s="12">
        <v>4435911.42</v>
      </c>
      <c r="F27" s="13">
        <v>0.93807680000000004</v>
      </c>
    </row>
    <row r="28" spans="1:6" x14ac:dyDescent="0.25">
      <c r="A28">
        <v>51391</v>
      </c>
      <c r="B28" t="s">
        <v>771</v>
      </c>
      <c r="C28" t="s">
        <v>50</v>
      </c>
      <c r="D28" s="18">
        <v>637.20480299999997</v>
      </c>
      <c r="E28" s="12">
        <v>4933992.74</v>
      </c>
      <c r="F28" s="13">
        <v>0.77264980000000005</v>
      </c>
    </row>
    <row r="29" spans="1:6" x14ac:dyDescent="0.25">
      <c r="A29">
        <v>51417</v>
      </c>
      <c r="B29" t="s">
        <v>772</v>
      </c>
      <c r="C29" t="s">
        <v>90</v>
      </c>
      <c r="D29" s="18">
        <v>1389.5656240000001</v>
      </c>
      <c r="E29" s="12">
        <v>10962044.68</v>
      </c>
      <c r="F29" s="13">
        <v>0.87446520000000005</v>
      </c>
    </row>
    <row r="30" spans="1:6" x14ac:dyDescent="0.25">
      <c r="A30">
        <v>51433</v>
      </c>
      <c r="B30" t="s">
        <v>773</v>
      </c>
      <c r="C30" t="s">
        <v>35</v>
      </c>
      <c r="D30" s="18">
        <v>1107.926903</v>
      </c>
      <c r="E30" s="12">
        <v>9121882.9399999995</v>
      </c>
      <c r="F30" s="13">
        <v>0.87141760000000001</v>
      </c>
    </row>
    <row r="31" spans="1:6" x14ac:dyDescent="0.25">
      <c r="A31">
        <v>51458</v>
      </c>
      <c r="B31" t="s">
        <v>774</v>
      </c>
      <c r="C31" t="s">
        <v>91</v>
      </c>
      <c r="D31" s="18">
        <v>975.68639599999995</v>
      </c>
      <c r="E31" s="12">
        <v>6727049.9699999997</v>
      </c>
      <c r="F31" s="13">
        <v>0.77456349999999996</v>
      </c>
    </row>
    <row r="32" spans="1:6" x14ac:dyDescent="0.25">
      <c r="A32">
        <v>51474</v>
      </c>
      <c r="B32" t="s">
        <v>775</v>
      </c>
      <c r="C32" t="s">
        <v>81</v>
      </c>
      <c r="D32" s="18">
        <v>1266.374787</v>
      </c>
      <c r="E32" s="12">
        <v>7866984.6600000001</v>
      </c>
      <c r="F32" s="13">
        <v>0.722248</v>
      </c>
    </row>
    <row r="33" spans="1:6" x14ac:dyDescent="0.25">
      <c r="A33">
        <v>51490</v>
      </c>
      <c r="B33" t="s">
        <v>776</v>
      </c>
      <c r="C33" t="s">
        <v>68</v>
      </c>
      <c r="D33" s="18">
        <v>665.98912700000005</v>
      </c>
      <c r="E33" s="12">
        <v>6146750.5199999996</v>
      </c>
      <c r="F33" s="13">
        <v>0.90654219999999996</v>
      </c>
    </row>
    <row r="34" spans="1:6" x14ac:dyDescent="0.25">
      <c r="A34">
        <v>51532</v>
      </c>
      <c r="B34" t="s">
        <v>777</v>
      </c>
      <c r="C34" t="s">
        <v>88</v>
      </c>
      <c r="D34" s="18">
        <v>816.65906700000005</v>
      </c>
      <c r="E34" s="12">
        <v>5658776.5199999996</v>
      </c>
      <c r="F34" s="13">
        <v>0.80075019999999997</v>
      </c>
    </row>
    <row r="35" spans="1:6" x14ac:dyDescent="0.25">
      <c r="A35">
        <v>51607</v>
      </c>
      <c r="B35" t="s">
        <v>778</v>
      </c>
      <c r="C35" t="s">
        <v>37</v>
      </c>
      <c r="D35" s="18">
        <v>582.98663799999997</v>
      </c>
      <c r="E35" s="12">
        <v>4454164.12</v>
      </c>
      <c r="F35" s="13">
        <v>0.77104280000000003</v>
      </c>
    </row>
    <row r="36" spans="1:6" x14ac:dyDescent="0.25">
      <c r="A36">
        <v>51631</v>
      </c>
      <c r="B36" t="s">
        <v>779</v>
      </c>
      <c r="C36" t="s">
        <v>69</v>
      </c>
      <c r="D36" s="18">
        <v>1007.9999319999999</v>
      </c>
      <c r="E36" s="12">
        <v>7041428.5700000003</v>
      </c>
      <c r="F36" s="13">
        <v>0.79159000000000002</v>
      </c>
    </row>
    <row r="37" spans="1:6" x14ac:dyDescent="0.25">
      <c r="A37">
        <v>51656</v>
      </c>
      <c r="B37" t="s">
        <v>780</v>
      </c>
      <c r="C37" t="s">
        <v>89</v>
      </c>
      <c r="D37" s="18">
        <v>941.13201700000002</v>
      </c>
      <c r="E37" s="12">
        <v>6599579.79</v>
      </c>
      <c r="F37" s="13">
        <v>0.75593379999999999</v>
      </c>
    </row>
    <row r="38" spans="1:6" x14ac:dyDescent="0.25">
      <c r="A38">
        <v>51672</v>
      </c>
      <c r="B38" t="s">
        <v>781</v>
      </c>
      <c r="C38" t="s">
        <v>97</v>
      </c>
      <c r="D38" s="18">
        <v>520.79140800000005</v>
      </c>
      <c r="E38" s="12">
        <v>4558496.4400000004</v>
      </c>
      <c r="F38" s="13">
        <v>0.83069159999999997</v>
      </c>
    </row>
    <row r="39" spans="1:6" x14ac:dyDescent="0.25">
      <c r="A39">
        <v>51698</v>
      </c>
      <c r="B39" t="s">
        <v>782</v>
      </c>
      <c r="C39" t="s">
        <v>60</v>
      </c>
      <c r="D39" s="18">
        <v>513.82307300000002</v>
      </c>
      <c r="E39" s="12">
        <v>4586415.53</v>
      </c>
      <c r="F39" s="13">
        <v>0.83654519999999999</v>
      </c>
    </row>
    <row r="40" spans="1:6" x14ac:dyDescent="0.25">
      <c r="A40">
        <v>51714</v>
      </c>
      <c r="B40" t="s">
        <v>783</v>
      </c>
      <c r="C40" t="s">
        <v>85</v>
      </c>
      <c r="D40" s="18">
        <v>732.60040300000003</v>
      </c>
      <c r="E40" s="12">
        <v>5450050.4900000002</v>
      </c>
      <c r="F40" s="13">
        <v>0.7659726</v>
      </c>
    </row>
    <row r="41" spans="1:6" x14ac:dyDescent="0.25">
      <c r="A41">
        <v>62026</v>
      </c>
      <c r="B41" t="s">
        <v>784</v>
      </c>
      <c r="C41" t="s">
        <v>39</v>
      </c>
      <c r="D41" s="18">
        <v>783.79333499999996</v>
      </c>
      <c r="E41" s="12">
        <v>6125082.3799999999</v>
      </c>
      <c r="F41" s="13">
        <v>0.86092290000000005</v>
      </c>
    </row>
    <row r="42" spans="1:6" x14ac:dyDescent="0.25">
      <c r="A42">
        <v>62042</v>
      </c>
      <c r="B42" t="s">
        <v>785</v>
      </c>
      <c r="C42" t="s">
        <v>48</v>
      </c>
      <c r="D42" s="18">
        <v>519.40939400000002</v>
      </c>
      <c r="E42" s="12">
        <v>4155901.97</v>
      </c>
      <c r="F42" s="13">
        <v>0.80700570000000005</v>
      </c>
    </row>
    <row r="43" spans="1:6" x14ac:dyDescent="0.25">
      <c r="A43">
        <v>62067</v>
      </c>
      <c r="B43" t="s">
        <v>786</v>
      </c>
      <c r="C43" t="s">
        <v>110</v>
      </c>
      <c r="D43" s="18">
        <v>726.01677299999994</v>
      </c>
      <c r="E43" s="12">
        <v>5897791.0099999998</v>
      </c>
      <c r="F43" s="13">
        <v>0.85156430000000005</v>
      </c>
    </row>
    <row r="44" spans="1:6" x14ac:dyDescent="0.25">
      <c r="A44">
        <v>62109</v>
      </c>
      <c r="B44" t="s">
        <v>787</v>
      </c>
      <c r="C44" t="s">
        <v>66</v>
      </c>
      <c r="D44" s="18">
        <v>1152.958758</v>
      </c>
      <c r="E44" s="12">
        <v>7283432.0999999996</v>
      </c>
      <c r="F44" s="13">
        <v>0.71025609999999995</v>
      </c>
    </row>
    <row r="45" spans="1:6" x14ac:dyDescent="0.25">
      <c r="A45">
        <v>62125</v>
      </c>
      <c r="B45" t="s">
        <v>788</v>
      </c>
      <c r="C45" t="s">
        <v>63</v>
      </c>
      <c r="D45" s="18">
        <v>1425.8490119999999</v>
      </c>
      <c r="E45" s="12">
        <v>11529053.25</v>
      </c>
      <c r="F45" s="13">
        <v>0.8886368</v>
      </c>
    </row>
    <row r="46" spans="1:6" x14ac:dyDescent="0.25">
      <c r="A46">
        <v>62802</v>
      </c>
      <c r="B46" t="s">
        <v>789</v>
      </c>
      <c r="C46" t="s">
        <v>54</v>
      </c>
      <c r="D46" s="18">
        <v>467.79418099999998</v>
      </c>
      <c r="E46" s="12">
        <v>4251173.57</v>
      </c>
      <c r="F46" s="13">
        <v>0.90180579999999999</v>
      </c>
    </row>
    <row r="47" spans="1:6" x14ac:dyDescent="0.25">
      <c r="A47">
        <v>63495</v>
      </c>
      <c r="B47" t="s">
        <v>790</v>
      </c>
      <c r="C47" t="s">
        <v>36</v>
      </c>
      <c r="D47" s="18">
        <v>304.36637000000002</v>
      </c>
      <c r="E47" s="12">
        <v>3105295.45</v>
      </c>
      <c r="F47" s="13">
        <v>0.7517528</v>
      </c>
    </row>
    <row r="48" spans="1:6" x14ac:dyDescent="0.25">
      <c r="A48">
        <v>63511</v>
      </c>
      <c r="B48" t="s">
        <v>791</v>
      </c>
      <c r="C48" t="s">
        <v>115</v>
      </c>
      <c r="D48" s="18">
        <v>915.074836</v>
      </c>
      <c r="E48" s="12">
        <v>3847751.66</v>
      </c>
      <c r="F48" s="13">
        <v>0.4482853</v>
      </c>
    </row>
    <row r="49" spans="1:6" x14ac:dyDescent="0.25">
      <c r="A49">
        <v>65227</v>
      </c>
      <c r="B49" t="s">
        <v>792</v>
      </c>
      <c r="C49" t="s">
        <v>96</v>
      </c>
      <c r="D49" s="18">
        <v>249.83774199999999</v>
      </c>
      <c r="E49" s="12">
        <v>2859939.85</v>
      </c>
      <c r="F49" s="13">
        <v>0.87717049999999996</v>
      </c>
    </row>
    <row r="50" spans="1:6" x14ac:dyDescent="0.25">
      <c r="A50">
        <v>65268</v>
      </c>
      <c r="B50" t="s">
        <v>793</v>
      </c>
      <c r="C50" t="s">
        <v>106</v>
      </c>
      <c r="D50" s="18">
        <v>605.23993199999995</v>
      </c>
      <c r="E50" s="12">
        <v>4610309.8099999996</v>
      </c>
      <c r="F50" s="13">
        <v>0.80108460000000004</v>
      </c>
    </row>
    <row r="51" spans="1:6" x14ac:dyDescent="0.25">
      <c r="D51" s="19">
        <f t="shared" ref="D51:E51" si="0">SUM(D2:D50)</f>
        <v>48659.340984000009</v>
      </c>
      <c r="E51" s="20">
        <f t="shared" si="0"/>
        <v>349669064.74000013</v>
      </c>
      <c r="F51" s="21"/>
    </row>
  </sheetData>
  <sheetProtection algorithmName="SHA-512" hashValue="rNaYAeR+hG/35x57dqjzZNOz7NCjtiNeIalHdjEibxPIOPGoQ9RTMLk5tT7U9riHV/xKTD1W6HUzKncKIiqa8g==" saltValue="lVLYmx6FIW3H3Rfr+0ii0g==" spinCount="100000" sheet="1" autoFilter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Court Placed</vt:lpstr>
      <vt:lpstr>Open Enrolled</vt:lpstr>
      <vt:lpstr>JVS</vt:lpstr>
      <vt:lpstr>DD School Age</vt:lpstr>
      <vt:lpstr>DD PreK</vt:lpstr>
      <vt:lpstr>PreK</vt:lpstr>
      <vt:lpstr>Weighted Funding</vt:lpstr>
      <vt:lpstr>DD T2 Rate</vt:lpstr>
      <vt:lpstr>JVS Calc Data</vt:lpstr>
      <vt:lpstr>Trad Dist Calc Data</vt:lpstr>
      <vt:lpstr>Per Capita Estimate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Stirling, Sarah</cp:lastModifiedBy>
  <dcterms:created xsi:type="dcterms:W3CDTF">2022-09-26T18:02:32Z</dcterms:created>
  <dcterms:modified xsi:type="dcterms:W3CDTF">2024-11-22T12:56:45Z</dcterms:modified>
</cp:coreProperties>
</file>