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hiodas-my.sharepoint.com/personal/10127306_id_ohio_gov/Documents/Desktop/Excess Cost/"/>
    </mc:Choice>
  </mc:AlternateContent>
  <xr:revisionPtr revIDLastSave="0" documentId="8_{C3A47BE1-1690-451E-8E4F-2B4CD1EA7F84}" xr6:coauthVersionLast="47" xr6:coauthVersionMax="47" xr10:uidLastSave="{00000000-0000-0000-0000-000000000000}"/>
  <bookViews>
    <workbookView xWindow="-120" yWindow="-120" windowWidth="38640" windowHeight="21120" activeTab="2" xr2:uid="{3761AD86-EA3A-4418-9065-028DE0AEC947}"/>
  </bookViews>
  <sheets>
    <sheet name="Court Placed" sheetId="1" r:id="rId1"/>
    <sheet name="Open Enrolled" sheetId="5" r:id="rId2"/>
    <sheet name="JVS" sheetId="7" r:id="rId3"/>
    <sheet name="DD School Age" sheetId="8" r:id="rId4"/>
    <sheet name="DD PreK" sheetId="9" r:id="rId5"/>
    <sheet name="PreK" sheetId="6" r:id="rId6"/>
    <sheet name="Weighted Funding" sheetId="2" r:id="rId7"/>
    <sheet name="DD T2 Rate" sheetId="11" r:id="rId8"/>
    <sheet name="JVS Calc Data" sheetId="10" r:id="rId9"/>
    <sheet name="Trad Dist Calc Data" sheetId="4" r:id="rId10"/>
    <sheet name="Per Capita Estimate" sheetId="14" r:id="rId11"/>
    <sheet name="List" sheetId="13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" i="7" l="1"/>
  <c r="B11" i="6" l="1"/>
  <c r="Q17" i="6" s="1"/>
  <c r="B8" i="6"/>
  <c r="C3" i="6"/>
  <c r="C2" i="6"/>
  <c r="B10" i="9"/>
  <c r="B8" i="9"/>
  <c r="B7" i="9"/>
  <c r="C3" i="9"/>
  <c r="P20" i="8"/>
  <c r="P15" i="8"/>
  <c r="B10" i="8"/>
  <c r="C3" i="7"/>
  <c r="B11" i="7"/>
  <c r="C3" i="5"/>
  <c r="C2" i="5"/>
  <c r="B10" i="5"/>
  <c r="B9" i="5"/>
  <c r="P15" i="5" s="1"/>
  <c r="B8" i="5"/>
  <c r="B7" i="5"/>
  <c r="C3" i="1"/>
  <c r="C2" i="1"/>
  <c r="B8" i="1"/>
  <c r="B11" i="1"/>
  <c r="B10" i="1"/>
  <c r="B9" i="1"/>
  <c r="B7" i="1"/>
  <c r="B7" i="8"/>
  <c r="B7" i="6"/>
  <c r="D3" i="2"/>
  <c r="D4" i="2"/>
  <c r="D5" i="2"/>
  <c r="D6" i="2"/>
  <c r="D7" i="2"/>
  <c r="N18" i="1" l="1"/>
  <c r="Q19" i="9"/>
  <c r="Q18" i="6"/>
  <c r="P17" i="5"/>
  <c r="L3" i="14"/>
  <c r="L4" i="14"/>
  <c r="L5" i="14"/>
  <c r="L6" i="14"/>
  <c r="L7" i="14"/>
  <c r="L8" i="14"/>
  <c r="L9" i="14"/>
  <c r="L10" i="14"/>
  <c r="L11" i="14"/>
  <c r="L12" i="14"/>
  <c r="L13" i="14"/>
  <c r="L14" i="14"/>
  <c r="L15" i="14"/>
  <c r="L16" i="14"/>
  <c r="L17" i="14"/>
  <c r="L18" i="14"/>
  <c r="L19" i="14"/>
  <c r="L20" i="14"/>
  <c r="L21" i="14"/>
  <c r="L22" i="14"/>
  <c r="L23" i="14"/>
  <c r="L24" i="14"/>
  <c r="L25" i="14"/>
  <c r="L26" i="14"/>
  <c r="L27" i="14"/>
  <c r="L28" i="14"/>
  <c r="L29" i="14"/>
  <c r="L30" i="14"/>
  <c r="L31" i="14"/>
  <c r="L32" i="14"/>
  <c r="L33" i="14"/>
  <c r="L34" i="14"/>
  <c r="L35" i="14"/>
  <c r="L36" i="14"/>
  <c r="L37" i="14"/>
  <c r="L38" i="14"/>
  <c r="L39" i="14"/>
  <c r="L40" i="14"/>
  <c r="L41" i="14"/>
  <c r="L42" i="14"/>
  <c r="L43" i="14"/>
  <c r="L44" i="14"/>
  <c r="L45" i="14"/>
  <c r="L46" i="14"/>
  <c r="L47" i="14"/>
  <c r="L48" i="14"/>
  <c r="L49" i="14"/>
  <c r="L50" i="14"/>
  <c r="L51" i="14"/>
  <c r="L52" i="14"/>
  <c r="L53" i="14"/>
  <c r="L54" i="14"/>
  <c r="L55" i="14"/>
  <c r="L56" i="14"/>
  <c r="L57" i="14"/>
  <c r="L58" i="14"/>
  <c r="L59" i="14"/>
  <c r="L60" i="14"/>
  <c r="L61" i="14"/>
  <c r="L62" i="14"/>
  <c r="L63" i="14"/>
  <c r="L64" i="14"/>
  <c r="L65" i="14"/>
  <c r="L66" i="14"/>
  <c r="L67" i="14"/>
  <c r="L68" i="14"/>
  <c r="L69" i="14"/>
  <c r="L70" i="14"/>
  <c r="L71" i="14"/>
  <c r="L72" i="14"/>
  <c r="L73" i="14"/>
  <c r="L74" i="14"/>
  <c r="L75" i="14"/>
  <c r="L76" i="14"/>
  <c r="L77" i="14"/>
  <c r="L78" i="14"/>
  <c r="L79" i="14"/>
  <c r="L80" i="14"/>
  <c r="L81" i="14"/>
  <c r="L82" i="14"/>
  <c r="L83" i="14"/>
  <c r="L84" i="14"/>
  <c r="L85" i="14"/>
  <c r="L86" i="14"/>
  <c r="L87" i="14"/>
  <c r="L88" i="14"/>
  <c r="L89" i="14"/>
  <c r="L90" i="14"/>
  <c r="L91" i="14"/>
  <c r="L92" i="14"/>
  <c r="L93" i="14"/>
  <c r="L94" i="14"/>
  <c r="L95" i="14"/>
  <c r="L96" i="14"/>
  <c r="L97" i="14"/>
  <c r="L98" i="14"/>
  <c r="L99" i="14"/>
  <c r="L100" i="14"/>
  <c r="L101" i="14"/>
  <c r="L102" i="14"/>
  <c r="L103" i="14"/>
  <c r="L104" i="14"/>
  <c r="L105" i="14"/>
  <c r="L106" i="14"/>
  <c r="L107" i="14"/>
  <c r="L108" i="14"/>
  <c r="L109" i="14"/>
  <c r="L110" i="14"/>
  <c r="L111" i="14"/>
  <c r="L112" i="14"/>
  <c r="L113" i="14"/>
  <c r="L114" i="14"/>
  <c r="L115" i="14"/>
  <c r="L116" i="14"/>
  <c r="L117" i="14"/>
  <c r="L118" i="14"/>
  <c r="L119" i="14"/>
  <c r="L120" i="14"/>
  <c r="L121" i="14"/>
  <c r="L122" i="14"/>
  <c r="L123" i="14"/>
  <c r="L124" i="14"/>
  <c r="L125" i="14"/>
  <c r="L126" i="14"/>
  <c r="L127" i="14"/>
  <c r="L128" i="14"/>
  <c r="L129" i="14"/>
  <c r="L130" i="14"/>
  <c r="L131" i="14"/>
  <c r="L132" i="14"/>
  <c r="L133" i="14"/>
  <c r="L134" i="14"/>
  <c r="L135" i="14"/>
  <c r="L136" i="14"/>
  <c r="L137" i="14"/>
  <c r="L138" i="14"/>
  <c r="L139" i="14"/>
  <c r="L140" i="14"/>
  <c r="L141" i="14"/>
  <c r="L142" i="14"/>
  <c r="L143" i="14"/>
  <c r="L144" i="14"/>
  <c r="L145" i="14"/>
  <c r="L146" i="14"/>
  <c r="L147" i="14"/>
  <c r="L148" i="14"/>
  <c r="L149" i="14"/>
  <c r="L150" i="14"/>
  <c r="L151" i="14"/>
  <c r="L152" i="14"/>
  <c r="L153" i="14"/>
  <c r="L154" i="14"/>
  <c r="L155" i="14"/>
  <c r="L156" i="14"/>
  <c r="L157" i="14"/>
  <c r="L158" i="14"/>
  <c r="L159" i="14"/>
  <c r="L160" i="14"/>
  <c r="L161" i="14"/>
  <c r="L162" i="14"/>
  <c r="L163" i="14"/>
  <c r="L164" i="14"/>
  <c r="L165" i="14"/>
  <c r="L166" i="14"/>
  <c r="L167" i="14"/>
  <c r="L168" i="14"/>
  <c r="L169" i="14"/>
  <c r="L170" i="14"/>
  <c r="L171" i="14"/>
  <c r="L172" i="14"/>
  <c r="L173" i="14"/>
  <c r="L174" i="14"/>
  <c r="L175" i="14"/>
  <c r="L176" i="14"/>
  <c r="L177" i="14"/>
  <c r="L178" i="14"/>
  <c r="L179" i="14"/>
  <c r="L180" i="14"/>
  <c r="L181" i="14"/>
  <c r="L182" i="14"/>
  <c r="L183" i="14"/>
  <c r="L184" i="14"/>
  <c r="L185" i="14"/>
  <c r="L186" i="14"/>
  <c r="L187" i="14"/>
  <c r="L188" i="14"/>
  <c r="L189" i="14"/>
  <c r="L190" i="14"/>
  <c r="L191" i="14"/>
  <c r="L192" i="14"/>
  <c r="L193" i="14"/>
  <c r="L194" i="14"/>
  <c r="L195" i="14"/>
  <c r="L196" i="14"/>
  <c r="L197" i="14"/>
  <c r="L198" i="14"/>
  <c r="L199" i="14"/>
  <c r="L200" i="14"/>
  <c r="L201" i="14"/>
  <c r="L202" i="14"/>
  <c r="L203" i="14"/>
  <c r="L204" i="14"/>
  <c r="L205" i="14"/>
  <c r="L206" i="14"/>
  <c r="L207" i="14"/>
  <c r="L208" i="14"/>
  <c r="L209" i="14"/>
  <c r="L210" i="14"/>
  <c r="L211" i="14"/>
  <c r="L212" i="14"/>
  <c r="L213" i="14"/>
  <c r="L214" i="14"/>
  <c r="L215" i="14"/>
  <c r="L216" i="14"/>
  <c r="L217" i="14"/>
  <c r="L218" i="14"/>
  <c r="L219" i="14"/>
  <c r="L220" i="14"/>
  <c r="L221" i="14"/>
  <c r="L222" i="14"/>
  <c r="L223" i="14"/>
  <c r="L224" i="14"/>
  <c r="L225" i="14"/>
  <c r="L226" i="14"/>
  <c r="L227" i="14"/>
  <c r="L228" i="14"/>
  <c r="L229" i="14"/>
  <c r="L230" i="14"/>
  <c r="L231" i="14"/>
  <c r="L232" i="14"/>
  <c r="L233" i="14"/>
  <c r="L234" i="14"/>
  <c r="L235" i="14"/>
  <c r="L236" i="14"/>
  <c r="L237" i="14"/>
  <c r="L238" i="14"/>
  <c r="L239" i="14"/>
  <c r="L240" i="14"/>
  <c r="L241" i="14"/>
  <c r="L242" i="14"/>
  <c r="L243" i="14"/>
  <c r="L244" i="14"/>
  <c r="L245" i="14"/>
  <c r="L246" i="14"/>
  <c r="L247" i="14"/>
  <c r="L248" i="14"/>
  <c r="L249" i="14"/>
  <c r="L250" i="14"/>
  <c r="L251" i="14"/>
  <c r="L252" i="14"/>
  <c r="L253" i="14"/>
  <c r="L254" i="14"/>
  <c r="L255" i="14"/>
  <c r="L256" i="14"/>
  <c r="L257" i="14"/>
  <c r="L258" i="14"/>
  <c r="L259" i="14"/>
  <c r="L260" i="14"/>
  <c r="L261" i="14"/>
  <c r="L262" i="14"/>
  <c r="L263" i="14"/>
  <c r="L264" i="14"/>
  <c r="L265" i="14"/>
  <c r="L266" i="14"/>
  <c r="L267" i="14"/>
  <c r="L268" i="14"/>
  <c r="L269" i="14"/>
  <c r="L270" i="14"/>
  <c r="L271" i="14"/>
  <c r="L272" i="14"/>
  <c r="L273" i="14"/>
  <c r="L274" i="14"/>
  <c r="L275" i="14"/>
  <c r="L276" i="14"/>
  <c r="L277" i="14"/>
  <c r="L278" i="14"/>
  <c r="L279" i="14"/>
  <c r="L280" i="14"/>
  <c r="L281" i="14"/>
  <c r="L282" i="14"/>
  <c r="L283" i="14"/>
  <c r="L284" i="14"/>
  <c r="B13" i="1" s="1"/>
  <c r="L285" i="14"/>
  <c r="L286" i="14"/>
  <c r="L287" i="14"/>
  <c r="L288" i="14"/>
  <c r="L289" i="14"/>
  <c r="L290" i="14"/>
  <c r="L291" i="14"/>
  <c r="L292" i="14"/>
  <c r="L293" i="14"/>
  <c r="L294" i="14"/>
  <c r="L295" i="14"/>
  <c r="L296" i="14"/>
  <c r="L297" i="14"/>
  <c r="L298" i="14"/>
  <c r="L299" i="14"/>
  <c r="L300" i="14"/>
  <c r="L301" i="14"/>
  <c r="L302" i="14"/>
  <c r="L303" i="14"/>
  <c r="L304" i="14"/>
  <c r="L305" i="14"/>
  <c r="L306" i="14"/>
  <c r="L307" i="14"/>
  <c r="L308" i="14"/>
  <c r="L309" i="14"/>
  <c r="L310" i="14"/>
  <c r="L311" i="14"/>
  <c r="L312" i="14"/>
  <c r="L313" i="14"/>
  <c r="L314" i="14"/>
  <c r="L315" i="14"/>
  <c r="L316" i="14"/>
  <c r="L317" i="14"/>
  <c r="L318" i="14"/>
  <c r="L319" i="14"/>
  <c r="L320" i="14"/>
  <c r="L321" i="14"/>
  <c r="L322" i="14"/>
  <c r="L323" i="14"/>
  <c r="L324" i="14"/>
  <c r="L325" i="14"/>
  <c r="L326" i="14"/>
  <c r="L327" i="14"/>
  <c r="L328" i="14"/>
  <c r="L329" i="14"/>
  <c r="L330" i="14"/>
  <c r="L331" i="14"/>
  <c r="L332" i="14"/>
  <c r="L333" i="14"/>
  <c r="L334" i="14"/>
  <c r="L335" i="14"/>
  <c r="L336" i="14"/>
  <c r="L337" i="14"/>
  <c r="L338" i="14"/>
  <c r="L339" i="14"/>
  <c r="L340" i="14"/>
  <c r="L341" i="14"/>
  <c r="L342" i="14"/>
  <c r="L343" i="14"/>
  <c r="L344" i="14"/>
  <c r="L345" i="14"/>
  <c r="L346" i="14"/>
  <c r="L347" i="14"/>
  <c r="L348" i="14"/>
  <c r="L349" i="14"/>
  <c r="L350" i="14"/>
  <c r="L351" i="14"/>
  <c r="L352" i="14"/>
  <c r="L353" i="14"/>
  <c r="L354" i="14"/>
  <c r="L355" i="14"/>
  <c r="L356" i="14"/>
  <c r="L357" i="14"/>
  <c r="L358" i="14"/>
  <c r="L359" i="14"/>
  <c r="L360" i="14"/>
  <c r="L361" i="14"/>
  <c r="L362" i="14"/>
  <c r="L363" i="14"/>
  <c r="L364" i="14"/>
  <c r="L365" i="14"/>
  <c r="L366" i="14"/>
  <c r="L367" i="14"/>
  <c r="L368" i="14"/>
  <c r="L369" i="14"/>
  <c r="L370" i="14"/>
  <c r="L371" i="14"/>
  <c r="L372" i="14"/>
  <c r="L373" i="14"/>
  <c r="L374" i="14"/>
  <c r="L375" i="14"/>
  <c r="L376" i="14"/>
  <c r="L377" i="14"/>
  <c r="L378" i="14"/>
  <c r="L379" i="14"/>
  <c r="L380" i="14"/>
  <c r="L381" i="14"/>
  <c r="L382" i="14"/>
  <c r="L383" i="14"/>
  <c r="L384" i="14"/>
  <c r="L385" i="14"/>
  <c r="L386" i="14"/>
  <c r="L387" i="14"/>
  <c r="L388" i="14"/>
  <c r="L389" i="14"/>
  <c r="L390" i="14"/>
  <c r="L391" i="14"/>
  <c r="L392" i="14"/>
  <c r="L393" i="14"/>
  <c r="L394" i="14"/>
  <c r="L395" i="14"/>
  <c r="L396" i="14"/>
  <c r="L397" i="14"/>
  <c r="L398" i="14"/>
  <c r="L399" i="14"/>
  <c r="L400" i="14"/>
  <c r="L401" i="14"/>
  <c r="L402" i="14"/>
  <c r="L403" i="14"/>
  <c r="L404" i="14"/>
  <c r="L405" i="14"/>
  <c r="L406" i="14"/>
  <c r="L407" i="14"/>
  <c r="L408" i="14"/>
  <c r="L409" i="14"/>
  <c r="L410" i="14"/>
  <c r="L411" i="14"/>
  <c r="L412" i="14"/>
  <c r="L413" i="14"/>
  <c r="L414" i="14"/>
  <c r="L415" i="14"/>
  <c r="L416" i="14"/>
  <c r="L417" i="14"/>
  <c r="L418" i="14"/>
  <c r="L419" i="14"/>
  <c r="L420" i="14"/>
  <c r="L421" i="14"/>
  <c r="L422" i="14"/>
  <c r="L423" i="14"/>
  <c r="L424" i="14"/>
  <c r="L425" i="14"/>
  <c r="L426" i="14"/>
  <c r="L427" i="14"/>
  <c r="L428" i="14"/>
  <c r="L429" i="14"/>
  <c r="L430" i="14"/>
  <c r="L431" i="14"/>
  <c r="L432" i="14"/>
  <c r="L433" i="14"/>
  <c r="L434" i="14"/>
  <c r="L435" i="14"/>
  <c r="L436" i="14"/>
  <c r="L437" i="14"/>
  <c r="L438" i="14"/>
  <c r="L439" i="14"/>
  <c r="L440" i="14"/>
  <c r="L441" i="14"/>
  <c r="L442" i="14"/>
  <c r="L443" i="14"/>
  <c r="L444" i="14"/>
  <c r="L445" i="14"/>
  <c r="L446" i="14"/>
  <c r="L447" i="14"/>
  <c r="L448" i="14"/>
  <c r="L449" i="14"/>
  <c r="L450" i="14"/>
  <c r="L451" i="14"/>
  <c r="L452" i="14"/>
  <c r="L453" i="14"/>
  <c r="L454" i="14"/>
  <c r="L455" i="14"/>
  <c r="L456" i="14"/>
  <c r="L457" i="14"/>
  <c r="L458" i="14"/>
  <c r="L459" i="14"/>
  <c r="L460" i="14"/>
  <c r="L461" i="14"/>
  <c r="L462" i="14"/>
  <c r="L463" i="14"/>
  <c r="L464" i="14"/>
  <c r="L465" i="14"/>
  <c r="L466" i="14"/>
  <c r="L467" i="14"/>
  <c r="L468" i="14"/>
  <c r="L469" i="14"/>
  <c r="L470" i="14"/>
  <c r="L471" i="14"/>
  <c r="L472" i="14"/>
  <c r="L473" i="14"/>
  <c r="L474" i="14"/>
  <c r="L475" i="14"/>
  <c r="L476" i="14"/>
  <c r="L477" i="14"/>
  <c r="L478" i="14"/>
  <c r="L479" i="14"/>
  <c r="L480" i="14"/>
  <c r="L481" i="14"/>
  <c r="L482" i="14"/>
  <c r="L483" i="14"/>
  <c r="L484" i="14"/>
  <c r="L485" i="14"/>
  <c r="L486" i="14"/>
  <c r="L487" i="14"/>
  <c r="L488" i="14"/>
  <c r="L489" i="14"/>
  <c r="L490" i="14"/>
  <c r="L491" i="14"/>
  <c r="L492" i="14"/>
  <c r="L493" i="14"/>
  <c r="L494" i="14"/>
  <c r="L495" i="14"/>
  <c r="L496" i="14"/>
  <c r="L497" i="14"/>
  <c r="L498" i="14"/>
  <c r="L499" i="14"/>
  <c r="L500" i="14"/>
  <c r="L501" i="14"/>
  <c r="L502" i="14"/>
  <c r="L503" i="14"/>
  <c r="L504" i="14"/>
  <c r="L505" i="14"/>
  <c r="L506" i="14"/>
  <c r="L507" i="14"/>
  <c r="L508" i="14"/>
  <c r="L509" i="14"/>
  <c r="L510" i="14"/>
  <c r="L511" i="14"/>
  <c r="L512" i="14"/>
  <c r="L513" i="14"/>
  <c r="L514" i="14"/>
  <c r="L515" i="14"/>
  <c r="L516" i="14"/>
  <c r="L517" i="14"/>
  <c r="L518" i="14"/>
  <c r="L519" i="14"/>
  <c r="L520" i="14"/>
  <c r="L521" i="14"/>
  <c r="L522" i="14"/>
  <c r="L523" i="14"/>
  <c r="L524" i="14"/>
  <c r="L525" i="14"/>
  <c r="L526" i="14"/>
  <c r="L527" i="14"/>
  <c r="L528" i="14"/>
  <c r="L529" i="14"/>
  <c r="L530" i="14"/>
  <c r="L531" i="14"/>
  <c r="L532" i="14"/>
  <c r="L533" i="14"/>
  <c r="L534" i="14"/>
  <c r="L535" i="14"/>
  <c r="L536" i="14"/>
  <c r="L537" i="14"/>
  <c r="L538" i="14"/>
  <c r="L539" i="14"/>
  <c r="L540" i="14"/>
  <c r="L541" i="14"/>
  <c r="L542" i="14"/>
  <c r="L543" i="14"/>
  <c r="L544" i="14"/>
  <c r="L545" i="14"/>
  <c r="L546" i="14"/>
  <c r="L547" i="14"/>
  <c r="L548" i="14"/>
  <c r="L549" i="14"/>
  <c r="L550" i="14"/>
  <c r="L551" i="14"/>
  <c r="L552" i="14"/>
  <c r="L553" i="14"/>
  <c r="L554" i="14"/>
  <c r="L555" i="14"/>
  <c r="L556" i="14"/>
  <c r="L557" i="14"/>
  <c r="L558" i="14"/>
  <c r="L559" i="14"/>
  <c r="L560" i="14"/>
  <c r="L561" i="14"/>
  <c r="L562" i="14"/>
  <c r="L563" i="14"/>
  <c r="L564" i="14"/>
  <c r="L565" i="14"/>
  <c r="L566" i="14"/>
  <c r="L567" i="14"/>
  <c r="L568" i="14"/>
  <c r="L569" i="14"/>
  <c r="L570" i="14"/>
  <c r="L571" i="14"/>
  <c r="L572" i="14"/>
  <c r="L573" i="14"/>
  <c r="L574" i="14"/>
  <c r="L575" i="14"/>
  <c r="L576" i="14"/>
  <c r="L577" i="14"/>
  <c r="L578" i="14"/>
  <c r="L579" i="14"/>
  <c r="L580" i="14"/>
  <c r="L581" i="14"/>
  <c r="L582" i="14"/>
  <c r="L583" i="14"/>
  <c r="L584" i="14"/>
  <c r="L585" i="14"/>
  <c r="L586" i="14"/>
  <c r="L587" i="14"/>
  <c r="L588" i="14"/>
  <c r="L589" i="14"/>
  <c r="L590" i="14"/>
  <c r="L591" i="14"/>
  <c r="L592" i="14"/>
  <c r="L593" i="14"/>
  <c r="L594" i="14"/>
  <c r="L595" i="14"/>
  <c r="L596" i="14"/>
  <c r="L597" i="14"/>
  <c r="L598" i="14"/>
  <c r="L599" i="14"/>
  <c r="L600" i="14"/>
  <c r="L601" i="14"/>
  <c r="L602" i="14"/>
  <c r="L603" i="14"/>
  <c r="L604" i="14"/>
  <c r="L605" i="14"/>
  <c r="L606" i="14"/>
  <c r="L607" i="14"/>
  <c r="L608" i="14"/>
  <c r="L609" i="14"/>
  <c r="L610" i="14"/>
  <c r="L611" i="14"/>
  <c r="L612" i="14"/>
  <c r="L613" i="14"/>
  <c r="L614" i="14"/>
  <c r="L615" i="14"/>
  <c r="L616" i="14"/>
  <c r="L617" i="14"/>
  <c r="L618" i="14"/>
  <c r="L619" i="14"/>
  <c r="L620" i="14"/>
  <c r="L621" i="14"/>
  <c r="L622" i="14"/>
  <c r="L623" i="14"/>
  <c r="L624" i="14"/>
  <c r="L625" i="14"/>
  <c r="L626" i="14"/>
  <c r="L627" i="14"/>
  <c r="L628" i="14"/>
  <c r="L629" i="14"/>
  <c r="L630" i="14"/>
  <c r="L631" i="14"/>
  <c r="L632" i="14"/>
  <c r="L633" i="14"/>
  <c r="L634" i="14"/>
  <c r="L635" i="14"/>
  <c r="L636" i="14"/>
  <c r="L637" i="14"/>
  <c r="L638" i="14"/>
  <c r="L639" i="14"/>
  <c r="L640" i="14"/>
  <c r="L641" i="14"/>
  <c r="L642" i="14"/>
  <c r="L643" i="14"/>
  <c r="L644" i="14"/>
  <c r="L645" i="14"/>
  <c r="L646" i="14"/>
  <c r="L647" i="14"/>
  <c r="L648" i="14"/>
  <c r="L649" i="14"/>
  <c r="L650" i="14"/>
  <c r="L651" i="14"/>
  <c r="L652" i="14"/>
  <c r="L653" i="14"/>
  <c r="L654" i="14"/>
  <c r="L655" i="14"/>
  <c r="L656" i="14"/>
  <c r="L657" i="14"/>
  <c r="L658" i="14"/>
  <c r="L659" i="14"/>
  <c r="L660" i="14"/>
  <c r="L661" i="14"/>
  <c r="L662" i="14"/>
  <c r="L663" i="14"/>
  <c r="L664" i="14"/>
  <c r="L665" i="14"/>
  <c r="L666" i="14"/>
  <c r="L667" i="14"/>
  <c r="L668" i="14"/>
  <c r="L669" i="14"/>
  <c r="L670" i="14"/>
  <c r="L671" i="14"/>
  <c r="L672" i="14"/>
  <c r="L673" i="14"/>
  <c r="L674" i="14"/>
  <c r="L675" i="14"/>
  <c r="L676" i="14"/>
  <c r="L677" i="14"/>
  <c r="L678" i="14"/>
  <c r="L679" i="14"/>
  <c r="L680" i="14"/>
  <c r="L681" i="14"/>
  <c r="L682" i="14"/>
  <c r="L683" i="14"/>
  <c r="L684" i="14"/>
  <c r="L685" i="14"/>
  <c r="L686" i="14"/>
  <c r="L687" i="14"/>
  <c r="L688" i="14"/>
  <c r="L689" i="14"/>
  <c r="L690" i="14"/>
  <c r="L691" i="14"/>
  <c r="L692" i="14"/>
  <c r="L693" i="14"/>
  <c r="L694" i="14"/>
  <c r="L695" i="14"/>
  <c r="L696" i="14"/>
  <c r="L697" i="14"/>
  <c r="L698" i="14"/>
  <c r="L699" i="14"/>
  <c r="L700" i="14"/>
  <c r="L701" i="14"/>
  <c r="L702" i="14"/>
  <c r="L703" i="14"/>
  <c r="L704" i="14"/>
  <c r="L705" i="14"/>
  <c r="L706" i="14"/>
  <c r="L707" i="14"/>
  <c r="L708" i="14"/>
  <c r="L709" i="14"/>
  <c r="L710" i="14"/>
  <c r="L711" i="14"/>
  <c r="L712" i="14"/>
  <c r="L713" i="14"/>
  <c r="L714" i="14"/>
  <c r="L715" i="14"/>
  <c r="L716" i="14"/>
  <c r="L717" i="14"/>
  <c r="L718" i="14"/>
  <c r="L719" i="14"/>
  <c r="L720" i="14"/>
  <c r="L721" i="14"/>
  <c r="L722" i="14"/>
  <c r="L723" i="14"/>
  <c r="L724" i="14"/>
  <c r="L725" i="14"/>
  <c r="L726" i="14"/>
  <c r="L727" i="14"/>
  <c r="L728" i="14"/>
  <c r="L729" i="14"/>
  <c r="L730" i="14"/>
  <c r="L731" i="14"/>
  <c r="L732" i="14"/>
  <c r="L733" i="14"/>
  <c r="L734" i="14"/>
  <c r="L735" i="14"/>
  <c r="L736" i="14"/>
  <c r="L737" i="14"/>
  <c r="L738" i="14"/>
  <c r="L739" i="14"/>
  <c r="L740" i="14"/>
  <c r="L741" i="14"/>
  <c r="L742" i="14"/>
  <c r="L743" i="14"/>
  <c r="L744" i="14"/>
  <c r="L745" i="14"/>
  <c r="L746" i="14"/>
  <c r="L747" i="14"/>
  <c r="L748" i="14"/>
  <c r="L749" i="14"/>
  <c r="L750" i="14"/>
  <c r="L751" i="14"/>
  <c r="L752" i="14"/>
  <c r="L753" i="14"/>
  <c r="L754" i="14"/>
  <c r="L755" i="14"/>
  <c r="L756" i="14"/>
  <c r="L757" i="14"/>
  <c r="L758" i="14"/>
  <c r="L759" i="14"/>
  <c r="L760" i="14"/>
  <c r="L761" i="14"/>
  <c r="L762" i="14"/>
  <c r="L763" i="14"/>
  <c r="L764" i="14"/>
  <c r="L765" i="14"/>
  <c r="L766" i="14"/>
  <c r="L767" i="14"/>
  <c r="L768" i="14"/>
  <c r="L769" i="14"/>
  <c r="L770" i="14"/>
  <c r="L771" i="14"/>
  <c r="L772" i="14"/>
  <c r="L773" i="14"/>
  <c r="L774" i="14"/>
  <c r="L775" i="14"/>
  <c r="L776" i="14"/>
  <c r="L777" i="14"/>
  <c r="L778" i="14"/>
  <c r="L779" i="14"/>
  <c r="L780" i="14"/>
  <c r="L781" i="14"/>
  <c r="L782" i="14"/>
  <c r="L783" i="14"/>
  <c r="L784" i="14"/>
  <c r="L785" i="14"/>
  <c r="L786" i="14"/>
  <c r="L787" i="14"/>
  <c r="L788" i="14"/>
  <c r="L789" i="14"/>
  <c r="L790" i="14"/>
  <c r="L791" i="14"/>
  <c r="L792" i="14"/>
  <c r="L793" i="14"/>
  <c r="L794" i="14"/>
  <c r="L795" i="14"/>
  <c r="L796" i="14"/>
  <c r="L797" i="14"/>
  <c r="L798" i="14"/>
  <c r="L799" i="14"/>
  <c r="L800" i="14"/>
  <c r="L801" i="14"/>
  <c r="L802" i="14"/>
  <c r="L803" i="14"/>
  <c r="L804" i="14"/>
  <c r="L805" i="14"/>
  <c r="L806" i="14"/>
  <c r="L807" i="14"/>
  <c r="L808" i="14"/>
  <c r="L809" i="14"/>
  <c r="L810" i="14"/>
  <c r="L811" i="14"/>
  <c r="L812" i="14"/>
  <c r="L813" i="14"/>
  <c r="L814" i="14"/>
  <c r="L815" i="14"/>
  <c r="L816" i="14"/>
  <c r="L817" i="14"/>
  <c r="L818" i="14"/>
  <c r="L819" i="14"/>
  <c r="L820" i="14"/>
  <c r="L821" i="14"/>
  <c r="L822" i="14"/>
  <c r="L823" i="14"/>
  <c r="L824" i="14"/>
  <c r="L825" i="14"/>
  <c r="L826" i="14"/>
  <c r="L827" i="14"/>
  <c r="L828" i="14"/>
  <c r="L829" i="14"/>
  <c r="L830" i="14"/>
  <c r="L831" i="14"/>
  <c r="L832" i="14"/>
  <c r="L833" i="14"/>
  <c r="L834" i="14"/>
  <c r="L835" i="14"/>
  <c r="L836" i="14"/>
  <c r="L837" i="14"/>
  <c r="L838" i="14"/>
  <c r="L839" i="14"/>
  <c r="L840" i="14"/>
  <c r="L841" i="14"/>
  <c r="L842" i="14"/>
  <c r="L843" i="14"/>
  <c r="L844" i="14"/>
  <c r="L845" i="14"/>
  <c r="L846" i="14"/>
  <c r="L847" i="14"/>
  <c r="L848" i="14"/>
  <c r="L849" i="14"/>
  <c r="L850" i="14"/>
  <c r="L851" i="14"/>
  <c r="L852" i="14"/>
  <c r="L853" i="14"/>
  <c r="L854" i="14"/>
  <c r="L855" i="14"/>
  <c r="L856" i="14"/>
  <c r="L857" i="14"/>
  <c r="L858" i="14"/>
  <c r="L859" i="14"/>
  <c r="L860" i="14"/>
  <c r="L861" i="14"/>
  <c r="L862" i="14"/>
  <c r="L863" i="14"/>
  <c r="L864" i="14"/>
  <c r="L865" i="14"/>
  <c r="L866" i="14"/>
  <c r="L867" i="14"/>
  <c r="L868" i="14"/>
  <c r="L869" i="14"/>
  <c r="L870" i="14"/>
  <c r="L871" i="14"/>
  <c r="L872" i="14"/>
  <c r="L873" i="14"/>
  <c r="L874" i="14"/>
  <c r="L875" i="14"/>
  <c r="L876" i="14"/>
  <c r="L877" i="14"/>
  <c r="L878" i="14"/>
  <c r="L879" i="14"/>
  <c r="L880" i="14"/>
  <c r="L881" i="14"/>
  <c r="L882" i="14"/>
  <c r="L883" i="14"/>
  <c r="L884" i="14"/>
  <c r="L885" i="14"/>
  <c r="L886" i="14"/>
  <c r="L887" i="14"/>
  <c r="L888" i="14"/>
  <c r="L889" i="14"/>
  <c r="L890" i="14"/>
  <c r="L891" i="14"/>
  <c r="L892" i="14"/>
  <c r="L893" i="14"/>
  <c r="L894" i="14"/>
  <c r="L895" i="14"/>
  <c r="L896" i="14"/>
  <c r="L897" i="14"/>
  <c r="L898" i="14"/>
  <c r="L899" i="14"/>
  <c r="L900" i="14"/>
  <c r="L901" i="14"/>
  <c r="L902" i="14"/>
  <c r="L903" i="14"/>
  <c r="L904" i="14"/>
  <c r="L905" i="14"/>
  <c r="L906" i="14"/>
  <c r="L907" i="14"/>
  <c r="L908" i="14"/>
  <c r="L909" i="14"/>
  <c r="L910" i="14"/>
  <c r="L911" i="14"/>
  <c r="L912" i="14"/>
  <c r="L913" i="14"/>
  <c r="L914" i="14"/>
  <c r="L915" i="14"/>
  <c r="L916" i="14"/>
  <c r="L917" i="14"/>
  <c r="L918" i="14"/>
  <c r="L919" i="14"/>
  <c r="L920" i="14"/>
  <c r="L921" i="14"/>
  <c r="L922" i="14"/>
  <c r="L923" i="14"/>
  <c r="L924" i="14"/>
  <c r="L925" i="14"/>
  <c r="L926" i="14"/>
  <c r="L927" i="14"/>
  <c r="L928" i="14"/>
  <c r="L929" i="14"/>
  <c r="L930" i="14"/>
  <c r="L931" i="14"/>
  <c r="L932" i="14"/>
  <c r="L933" i="14"/>
  <c r="L934" i="14"/>
  <c r="L935" i="14"/>
  <c r="L936" i="14"/>
  <c r="L937" i="14"/>
  <c r="L938" i="14"/>
  <c r="L939" i="14"/>
  <c r="L940" i="14"/>
  <c r="L941" i="14"/>
  <c r="L942" i="14"/>
  <c r="L943" i="14"/>
  <c r="L944" i="14"/>
  <c r="L945" i="14"/>
  <c r="L946" i="14"/>
  <c r="L947" i="14"/>
  <c r="L948" i="14"/>
  <c r="L949" i="14"/>
  <c r="L950" i="14"/>
  <c r="L951" i="14"/>
  <c r="L952" i="14"/>
  <c r="L953" i="14"/>
  <c r="L954" i="14"/>
  <c r="L955" i="14"/>
  <c r="L956" i="14"/>
  <c r="L957" i="14"/>
  <c r="L958" i="14"/>
  <c r="L959" i="14"/>
  <c r="L960" i="14"/>
  <c r="L961" i="14"/>
  <c r="L962" i="14"/>
  <c r="L963" i="14"/>
  <c r="L964" i="14"/>
  <c r="L965" i="14"/>
  <c r="L966" i="14"/>
  <c r="L967" i="14"/>
  <c r="L968" i="14"/>
  <c r="L969" i="14"/>
  <c r="L970" i="14"/>
  <c r="L971" i="14"/>
  <c r="L972" i="14"/>
  <c r="L973" i="14"/>
  <c r="L974" i="14"/>
  <c r="L975" i="14"/>
  <c r="L976" i="14"/>
  <c r="L977" i="14"/>
  <c r="L978" i="14"/>
  <c r="L979" i="14"/>
  <c r="L980" i="14"/>
  <c r="L981" i="14"/>
  <c r="L982" i="14"/>
  <c r="L983" i="14"/>
  <c r="L984" i="14"/>
  <c r="L985" i="14"/>
  <c r="L986" i="14"/>
  <c r="L987" i="14"/>
  <c r="L988" i="14"/>
  <c r="L989" i="14"/>
  <c r="L990" i="14"/>
  <c r="L991" i="14"/>
  <c r="L992" i="14"/>
  <c r="L993" i="14"/>
  <c r="L994" i="14"/>
  <c r="L995" i="14"/>
  <c r="L996" i="14"/>
  <c r="L997" i="14"/>
  <c r="L998" i="14"/>
  <c r="L999" i="14"/>
  <c r="L1000" i="14"/>
  <c r="L1001" i="14"/>
  <c r="L1002" i="14"/>
  <c r="L1003" i="14"/>
  <c r="L1004" i="14"/>
  <c r="L1005" i="14"/>
  <c r="L1006" i="14"/>
  <c r="L1007" i="14"/>
  <c r="L1008" i="14"/>
  <c r="L1009" i="14"/>
  <c r="L1010" i="14"/>
  <c r="L1011" i="14"/>
  <c r="L1012" i="14"/>
  <c r="L1013" i="14"/>
  <c r="L1014" i="14"/>
  <c r="L1015" i="14"/>
  <c r="L1016" i="14"/>
  <c r="L1017" i="14"/>
  <c r="L1018" i="14"/>
  <c r="L1019" i="14"/>
  <c r="L1020" i="14"/>
  <c r="L1021" i="14"/>
  <c r="L1022" i="14"/>
  <c r="L1023" i="14"/>
  <c r="L1024" i="14"/>
  <c r="L1025" i="14"/>
  <c r="L1026" i="14"/>
  <c r="L1027" i="14"/>
  <c r="L1028" i="14"/>
  <c r="L1029" i="14"/>
  <c r="L1030" i="14"/>
  <c r="L1031" i="14"/>
  <c r="L1032" i="14"/>
  <c r="L1033" i="14"/>
  <c r="L1034" i="14"/>
  <c r="L1035" i="14"/>
  <c r="L1036" i="14"/>
  <c r="L1037" i="14"/>
  <c r="L2" i="14"/>
  <c r="B12" i="5"/>
  <c r="N16" i="1"/>
  <c r="D2" i="2"/>
  <c r="C2" i="9" l="1"/>
  <c r="Q21" i="9"/>
  <c r="Q16" i="9"/>
  <c r="Q17" i="9"/>
  <c r="P16" i="8"/>
  <c r="P17" i="8" s="1"/>
  <c r="P19" i="8" s="1"/>
  <c r="C3" i="8"/>
  <c r="B8" i="7"/>
  <c r="Q16" i="7" s="1"/>
  <c r="Q18" i="7"/>
  <c r="B10" i="7"/>
  <c r="B9" i="7"/>
  <c r="C2" i="7"/>
  <c r="E51" i="10"/>
  <c r="D51" i="10"/>
  <c r="N22" i="1"/>
  <c r="P19" i="5"/>
  <c r="P16" i="5"/>
  <c r="Q20" i="6"/>
  <c r="Q16" i="6"/>
  <c r="N17" i="1"/>
  <c r="Q18" i="9" l="1"/>
  <c r="Q20" i="9" s="1"/>
  <c r="Q22" i="9" s="1"/>
  <c r="Q17" i="7"/>
  <c r="Q19" i="7" s="1"/>
  <c r="P21" i="8"/>
  <c r="Q19" i="6"/>
  <c r="Q21" i="6" s="1"/>
  <c r="P18" i="5" l="1"/>
  <c r="P20" i="5" s="1"/>
  <c r="N19" i="1"/>
  <c r="N20" i="1"/>
  <c r="N21" i="1" l="1"/>
  <c r="N23" i="1" s="1"/>
  <c r="C2" i="8"/>
  <c r="B8" i="8"/>
  <c r="P18" i="8" s="1"/>
</calcChain>
</file>

<file path=xl/sharedStrings.xml><?xml version="1.0" encoding="utf-8"?>
<sst xmlns="http://schemas.openxmlformats.org/spreadsheetml/2006/main" count="2253" uniqueCount="929">
  <si>
    <t xml:space="preserve">Certification Type: </t>
  </si>
  <si>
    <t>ODDEX Tuition Module</t>
  </si>
  <si>
    <t>EMIS Placement Codes</t>
  </si>
  <si>
    <t>C, D, J, P, T, W</t>
  </si>
  <si>
    <t>Educating District</t>
  </si>
  <si>
    <t>Resident District</t>
  </si>
  <si>
    <t>Funding Category</t>
  </si>
  <si>
    <t>Special Education FTE</t>
  </si>
  <si>
    <t>Cost to Educate</t>
  </si>
  <si>
    <t>State Share Percentage</t>
  </si>
  <si>
    <t>These applications will process through the State Foundation Payment System.</t>
  </si>
  <si>
    <t>Calculation :  (Final #1 SFPR Worksheet Reports)</t>
  </si>
  <si>
    <t>Cost</t>
  </si>
  <si>
    <t>1.</t>
  </si>
  <si>
    <t>2.</t>
  </si>
  <si>
    <t>Special Education Weighted Funding: [(Statewide Base Cost (line s1 of Detailed SFPR)* Weight based on Disability Category * State Share Percentage (line A2 of SFPR)*.9] * Special Education FTE</t>
  </si>
  <si>
    <t>3.</t>
  </si>
  <si>
    <t xml:space="preserve">Was Transportation included as a Related Service (see 'Total Cost' Tab)? </t>
  </si>
  <si>
    <t>NO</t>
  </si>
  <si>
    <t>4.</t>
  </si>
  <si>
    <t>Total Foundation Funding Received: (Sum of Lines 1, 2 and 3)</t>
  </si>
  <si>
    <t>5.</t>
  </si>
  <si>
    <t>Educating District Tuition Rate per Year  X  Special Education FTE:</t>
  </si>
  <si>
    <t>6.</t>
  </si>
  <si>
    <t>Amount Received under Chapter 3317 of Revised Code: (Sum of line 4 and 5)</t>
  </si>
  <si>
    <t>7.</t>
  </si>
  <si>
    <r>
      <t>Cost to Educate: (Cost per FTE from 'Total Cost' tab</t>
    </r>
    <r>
      <rPr>
        <b/>
        <sz val="11"/>
        <color theme="1"/>
        <rFont val="Calibri"/>
        <family val="2"/>
        <scheme val="minor"/>
      </rPr>
      <t xml:space="preserve">) </t>
    </r>
    <r>
      <rPr>
        <sz val="11"/>
        <color theme="1"/>
        <rFont val="Calibri"/>
        <family val="2"/>
        <scheme val="minor"/>
      </rPr>
      <t>X Special Education FTE)</t>
    </r>
  </si>
  <si>
    <t>8.</t>
  </si>
  <si>
    <t>Excess Costs: (Line 7 minus Line 6)</t>
  </si>
  <si>
    <t>Base Per Pupil</t>
  </si>
  <si>
    <t>Total Weighted Funding (Base x Weight)</t>
  </si>
  <si>
    <t>Hardin</t>
  </si>
  <si>
    <t>Ross</t>
  </si>
  <si>
    <t>Summit</t>
  </si>
  <si>
    <t>Athens</t>
  </si>
  <si>
    <t>Allen</t>
  </si>
  <si>
    <t>Stark</t>
  </si>
  <si>
    <t>Fairfield</t>
  </si>
  <si>
    <t>Lorain</t>
  </si>
  <si>
    <t>Shelby</t>
  </si>
  <si>
    <t>Darke</t>
  </si>
  <si>
    <t>Lucas</t>
  </si>
  <si>
    <t>Paulding</t>
  </si>
  <si>
    <t>Hancock</t>
  </si>
  <si>
    <t>Fulton</t>
  </si>
  <si>
    <t>Ashland</t>
  </si>
  <si>
    <t>Ashtabula</t>
  </si>
  <si>
    <t>Portage</t>
  </si>
  <si>
    <t>Mahoning</t>
  </si>
  <si>
    <t>Defiance</t>
  </si>
  <si>
    <t>Belmont</t>
  </si>
  <si>
    <t>Clermont</t>
  </si>
  <si>
    <t>Cuyahoga</t>
  </si>
  <si>
    <t>Columbiana</t>
  </si>
  <si>
    <t>Greene</t>
  </si>
  <si>
    <t>Logan</t>
  </si>
  <si>
    <t>Huron</t>
  </si>
  <si>
    <t>Washington</t>
  </si>
  <si>
    <t>Ottawa</t>
  </si>
  <si>
    <t>Geauga</t>
  </si>
  <si>
    <t>Miami</t>
  </si>
  <si>
    <t>Franklin</t>
  </si>
  <si>
    <t>Delaware</t>
  </si>
  <si>
    <t>Medina</t>
  </si>
  <si>
    <t>Clinton</t>
  </si>
  <si>
    <t>Scioto</t>
  </si>
  <si>
    <t>Trumbull</t>
  </si>
  <si>
    <t>Wood</t>
  </si>
  <si>
    <t>Highland</t>
  </si>
  <si>
    <t>Montgomery</t>
  </si>
  <si>
    <t>Carroll</t>
  </si>
  <si>
    <t>Williams</t>
  </si>
  <si>
    <t>Crawford</t>
  </si>
  <si>
    <t>Jefferson</t>
  </si>
  <si>
    <t>Noble</t>
  </si>
  <si>
    <t>Guernsey</t>
  </si>
  <si>
    <t>Morrow</t>
  </si>
  <si>
    <t>Wyandot</t>
  </si>
  <si>
    <t>Warren</t>
  </si>
  <si>
    <t>Mercer</t>
  </si>
  <si>
    <t>Knox</t>
  </si>
  <si>
    <t>Lawrence</t>
  </si>
  <si>
    <t>Wayne</t>
  </si>
  <si>
    <t>Hamilton</t>
  </si>
  <si>
    <t>Pickaway</t>
  </si>
  <si>
    <t>Clark</t>
  </si>
  <si>
    <t>Tuscarawas</t>
  </si>
  <si>
    <t>Richland</t>
  </si>
  <si>
    <t>Sandusky</t>
  </si>
  <si>
    <t>Preble</t>
  </si>
  <si>
    <t>Putnam</t>
  </si>
  <si>
    <t>Conotton Valley Union Local</t>
  </si>
  <si>
    <t>Harrison</t>
  </si>
  <si>
    <t>Coshocton</t>
  </si>
  <si>
    <t>Van Wert</t>
  </si>
  <si>
    <t>Perry</t>
  </si>
  <si>
    <t>Holmes</t>
  </si>
  <si>
    <t>Muskingum</t>
  </si>
  <si>
    <t>Brown</t>
  </si>
  <si>
    <t>Meigs</t>
  </si>
  <si>
    <t>Pike</t>
  </si>
  <si>
    <t>Butler</t>
  </si>
  <si>
    <t>Erie</t>
  </si>
  <si>
    <t>Marion</t>
  </si>
  <si>
    <t>Union</t>
  </si>
  <si>
    <t>Lake</t>
  </si>
  <si>
    <t>Seneca</t>
  </si>
  <si>
    <t>Gallia</t>
  </si>
  <si>
    <t>Champaign</t>
  </si>
  <si>
    <t>Licking</t>
  </si>
  <si>
    <t>Henry</t>
  </si>
  <si>
    <t>Jackson</t>
  </si>
  <si>
    <t>Madison</t>
  </si>
  <si>
    <t>Liberty Union-Thurston Local</t>
  </si>
  <si>
    <t>Hocking</t>
  </si>
  <si>
    <t>Adams</t>
  </si>
  <si>
    <t>Medina City SD</t>
  </si>
  <si>
    <t>Fayette</t>
  </si>
  <si>
    <t>Auglaize</t>
  </si>
  <si>
    <t>Morgan</t>
  </si>
  <si>
    <t>South Euclid-Lyndhurst City</t>
  </si>
  <si>
    <t>St Clairsville-Richland City</t>
  </si>
  <si>
    <t>St Henry Consolidated Local</t>
  </si>
  <si>
    <t>Monroe</t>
  </si>
  <si>
    <t>Twin Valley Community Local</t>
  </si>
  <si>
    <t>Vinton</t>
  </si>
  <si>
    <t>Washington Court House City</t>
  </si>
  <si>
    <t>County Name</t>
  </si>
  <si>
    <t>State Share Percent</t>
  </si>
  <si>
    <t>Manchester Local</t>
  </si>
  <si>
    <t>Akron City</t>
  </si>
  <si>
    <t>Alliance City</t>
  </si>
  <si>
    <t>Ashland City</t>
  </si>
  <si>
    <t>Ashtabula Area City</t>
  </si>
  <si>
    <t>Barberton City</t>
  </si>
  <si>
    <t>Bay Village City</t>
  </si>
  <si>
    <t>Beachwood City</t>
  </si>
  <si>
    <t>Bedford City</t>
  </si>
  <si>
    <t>Bellaire Local</t>
  </si>
  <si>
    <t xml:space="preserve">Bellefontaine City </t>
  </si>
  <si>
    <t>Bellevue City</t>
  </si>
  <si>
    <t>Belpre City</t>
  </si>
  <si>
    <t>Berea City</t>
  </si>
  <si>
    <t>Bexley City</t>
  </si>
  <si>
    <t>Bowling Green City School District</t>
  </si>
  <si>
    <t>Brecksville-Broadview Heights City</t>
  </si>
  <si>
    <t>Brooklyn City</t>
  </si>
  <si>
    <t>Brunswick City</t>
  </si>
  <si>
    <t>Bryan City</t>
  </si>
  <si>
    <t>Bucyrus City</t>
  </si>
  <si>
    <t>Cambridge City</t>
  </si>
  <si>
    <t>Campbell City</t>
  </si>
  <si>
    <t>Canton City</t>
  </si>
  <si>
    <t>Celina City</t>
  </si>
  <si>
    <t>Centerville City</t>
  </si>
  <si>
    <t>Chillicothe City</t>
  </si>
  <si>
    <t>Cincinnati Public Schools</t>
  </si>
  <si>
    <t>Circleville City</t>
  </si>
  <si>
    <t>Claymont City</t>
  </si>
  <si>
    <t>Cleveland Municipal</t>
  </si>
  <si>
    <t>Cleveland Heights-University Heights City</t>
  </si>
  <si>
    <t>Conneaut Area City</t>
  </si>
  <si>
    <t>Coshocton City</t>
  </si>
  <si>
    <t>Dayton City</t>
  </si>
  <si>
    <t>Deer Park Community City</t>
  </si>
  <si>
    <t>Defiance City</t>
  </si>
  <si>
    <t>Delaware City</t>
  </si>
  <si>
    <t>Delphos City</t>
  </si>
  <si>
    <t>Dover City</t>
  </si>
  <si>
    <t>East Cleveland City School District</t>
  </si>
  <si>
    <t>East Liverpool City</t>
  </si>
  <si>
    <t>East Palestine City</t>
  </si>
  <si>
    <t>Eaton Community City</t>
  </si>
  <si>
    <t>Elyria City Schools</t>
  </si>
  <si>
    <t>Euclid City</t>
  </si>
  <si>
    <t xml:space="preserve">Fairborn City </t>
  </si>
  <si>
    <t>Fairview Park City</t>
  </si>
  <si>
    <t>Findlay City</t>
  </si>
  <si>
    <t>Fostoria City</t>
  </si>
  <si>
    <t>Franklin City</t>
  </si>
  <si>
    <t>Fremont City</t>
  </si>
  <si>
    <t>Galion City</t>
  </si>
  <si>
    <t xml:space="preserve">Gallipolis City </t>
  </si>
  <si>
    <t>Garfield Heights City Schools</t>
  </si>
  <si>
    <t>Geneva Area City</t>
  </si>
  <si>
    <t>Girard City School District</t>
  </si>
  <si>
    <t>Grandview Heights Schools</t>
  </si>
  <si>
    <t>Winton Woods City</t>
  </si>
  <si>
    <t xml:space="preserve">Greenville City </t>
  </si>
  <si>
    <t>Hamilton City</t>
  </si>
  <si>
    <t>Heath City</t>
  </si>
  <si>
    <t>Hillsboro City</t>
  </si>
  <si>
    <t>Huron City Schools</t>
  </si>
  <si>
    <t>Ironton City School District</t>
  </si>
  <si>
    <t>Jackson City</t>
  </si>
  <si>
    <t>Kent City</t>
  </si>
  <si>
    <t>Kenton City</t>
  </si>
  <si>
    <t>Kettering City School District</t>
  </si>
  <si>
    <t>Lakewood City</t>
  </si>
  <si>
    <t>Lancaster City</t>
  </si>
  <si>
    <t>Lebanon City</t>
  </si>
  <si>
    <t>Lima City</t>
  </si>
  <si>
    <t>Lockland Local</t>
  </si>
  <si>
    <t>Logan-Hocking Local</t>
  </si>
  <si>
    <t>London City</t>
  </si>
  <si>
    <t>Lorain City</t>
  </si>
  <si>
    <t>Loveland City</t>
  </si>
  <si>
    <t>Madeira City</t>
  </si>
  <si>
    <t>Mansfield City</t>
  </si>
  <si>
    <t>Maple Heights City</t>
  </si>
  <si>
    <t>Mariemont City</t>
  </si>
  <si>
    <t>Marietta City</t>
  </si>
  <si>
    <t>Marion City</t>
  </si>
  <si>
    <t>Martins Ferry City</t>
  </si>
  <si>
    <t>Massillon City</t>
  </si>
  <si>
    <t>Maumee City</t>
  </si>
  <si>
    <t>Mayfield City</t>
  </si>
  <si>
    <t>Miamisburg City</t>
  </si>
  <si>
    <t>Middletown City</t>
  </si>
  <si>
    <t>Mt Healthy City</t>
  </si>
  <si>
    <t>Mount Vernon City</t>
  </si>
  <si>
    <t>Napoleon Area City</t>
  </si>
  <si>
    <t>Nelsonville-York City</t>
  </si>
  <si>
    <t>New Boston Local</t>
  </si>
  <si>
    <t>New Lexington School District</t>
  </si>
  <si>
    <t>New Philadelphia City</t>
  </si>
  <si>
    <t>Niles City</t>
  </si>
  <si>
    <t>North Canton City</t>
  </si>
  <si>
    <t>North College Hill City</t>
  </si>
  <si>
    <t>North Olmsted City</t>
  </si>
  <si>
    <t>North Ridgeville City</t>
  </si>
  <si>
    <t>North Royalton City</t>
  </si>
  <si>
    <t>Norton City</t>
  </si>
  <si>
    <t>Norwalk City</t>
  </si>
  <si>
    <t xml:space="preserve">Norwood City </t>
  </si>
  <si>
    <t>Oakwood City</t>
  </si>
  <si>
    <t>Oberlin City Schools</t>
  </si>
  <si>
    <t>Oregon City</t>
  </si>
  <si>
    <t>Orrville City</t>
  </si>
  <si>
    <t>Painesville City Local</t>
  </si>
  <si>
    <t>Parma City</t>
  </si>
  <si>
    <t>Piqua City</t>
  </si>
  <si>
    <t>Port Clinton City</t>
  </si>
  <si>
    <t>Portsmouth City</t>
  </si>
  <si>
    <t>Princeton City</t>
  </si>
  <si>
    <t>Ravenna City</t>
  </si>
  <si>
    <t>Reading Community City</t>
  </si>
  <si>
    <t>Rocky River City</t>
  </si>
  <si>
    <t>St Bernard-Elmwood Place City</t>
  </si>
  <si>
    <t>St Marys City</t>
  </si>
  <si>
    <t>Salem City</t>
  </si>
  <si>
    <t>Sandusky City</t>
  </si>
  <si>
    <t>Shaker Heights City</t>
  </si>
  <si>
    <t>Sheffield-Sheffield Lake City</t>
  </si>
  <si>
    <t>Shelby City</t>
  </si>
  <si>
    <t>Sidney City</t>
  </si>
  <si>
    <t>South-Western City</t>
  </si>
  <si>
    <t>Springfield City School District</t>
  </si>
  <si>
    <t>Steubenville City</t>
  </si>
  <si>
    <t>Stow-Munroe Falls City School District</t>
  </si>
  <si>
    <t>Strongsville City</t>
  </si>
  <si>
    <t>Struthers City</t>
  </si>
  <si>
    <t>Sycamore Community City</t>
  </si>
  <si>
    <t>Sylvania Schools</t>
  </si>
  <si>
    <t>Tallmadge City</t>
  </si>
  <si>
    <t>Toledo City</t>
  </si>
  <si>
    <t>Toronto City</t>
  </si>
  <si>
    <t>Troy City</t>
  </si>
  <si>
    <t>Upper Arlington City</t>
  </si>
  <si>
    <t>Urbana City</t>
  </si>
  <si>
    <t>Vandalia-Butler City</t>
  </si>
  <si>
    <t>Van Wert City</t>
  </si>
  <si>
    <t xml:space="preserve">Wadsworth City </t>
  </si>
  <si>
    <t>Wapakoneta City</t>
  </si>
  <si>
    <t>Warren City</t>
  </si>
  <si>
    <t>Warrensville Heights City</t>
  </si>
  <si>
    <t xml:space="preserve">Wellston City </t>
  </si>
  <si>
    <t>Wellsville Local</t>
  </si>
  <si>
    <t>Westerville City</t>
  </si>
  <si>
    <t>West Carrollton City</t>
  </si>
  <si>
    <t>Westlake City</t>
  </si>
  <si>
    <t>Whitehall City</t>
  </si>
  <si>
    <t>Wickliffe City</t>
  </si>
  <si>
    <t>Willard City</t>
  </si>
  <si>
    <t>Willoughby-Eastlake City</t>
  </si>
  <si>
    <t>Wilmington City</t>
  </si>
  <si>
    <t>Wooster City</t>
  </si>
  <si>
    <t>Worthington City</t>
  </si>
  <si>
    <t>Wyoming City</t>
  </si>
  <si>
    <t>Xenia Community City</t>
  </si>
  <si>
    <t>Youngstown City</t>
  </si>
  <si>
    <t>Zanesville City</t>
  </si>
  <si>
    <t>Ada Exempted Village</t>
  </si>
  <si>
    <t>Amherst Exempted Village</t>
  </si>
  <si>
    <t>Barnesville Exempted Village</t>
  </si>
  <si>
    <t>Bluffton Exempted Village</t>
  </si>
  <si>
    <t>Bradford Exempted Village</t>
  </si>
  <si>
    <t>Bridgeport Exempted Village</t>
  </si>
  <si>
    <t>Harrison Hills City</t>
  </si>
  <si>
    <t>Caldwell Exempted Village</t>
  </si>
  <si>
    <t>Carey Exempted Village Schools</t>
  </si>
  <si>
    <t>Carrollton Exempted Village</t>
  </si>
  <si>
    <t>Chagrin Falls Exempted Village</t>
  </si>
  <si>
    <t>Chesapeake Union Exempted Village</t>
  </si>
  <si>
    <t>Clyde-Green Springs Exempted Village</t>
  </si>
  <si>
    <t>Coldwater Exempted Village</t>
  </si>
  <si>
    <t>Columbiana Exempted Village</t>
  </si>
  <si>
    <t>Covington Exempted Village</t>
  </si>
  <si>
    <t>Crestline Exempted Village</t>
  </si>
  <si>
    <t>Crooksville Exempted Village</t>
  </si>
  <si>
    <t>Fairport Harbor Exempted Village</t>
  </si>
  <si>
    <t>Georgetown Exempted Village</t>
  </si>
  <si>
    <t>Gibsonburg Exempted Village</t>
  </si>
  <si>
    <t>Granville Exempted Village</t>
  </si>
  <si>
    <t>Greenfield Exempted Village</t>
  </si>
  <si>
    <t>Hubbard Exempted Village</t>
  </si>
  <si>
    <t>Indian Hill Exempted Village</t>
  </si>
  <si>
    <t>Leetonia Exempted Village School District</t>
  </si>
  <si>
    <t>Lisbon Exempted Village</t>
  </si>
  <si>
    <t>Loudonville-Perrysville Exempted Village</t>
  </si>
  <si>
    <t>Marysville Exempted Village</t>
  </si>
  <si>
    <t>Mechanicsburg Exempted Village</t>
  </si>
  <si>
    <t>Mentor Exempted Village</t>
  </si>
  <si>
    <t>Milford Exempted Village</t>
  </si>
  <si>
    <t>Milton-Union Exempted Village</t>
  </si>
  <si>
    <t>Montpelier Exempted Village</t>
  </si>
  <si>
    <t>Mount Gilead Exempted Village</t>
  </si>
  <si>
    <t>Newcomerstown Exempted Village</t>
  </si>
  <si>
    <t>New Richmond Exempted Village</t>
  </si>
  <si>
    <t>Newton Falls Exempted Village</t>
  </si>
  <si>
    <t>Paulding Exempted Village</t>
  </si>
  <si>
    <t>Perrysburg Exempted Village</t>
  </si>
  <si>
    <t>Rittman Exempted Village</t>
  </si>
  <si>
    <t>Rossford Exempted Village</t>
  </si>
  <si>
    <t>Tipp City Exempted Village</t>
  </si>
  <si>
    <t>Upper Sandusky Exempted Village</t>
  </si>
  <si>
    <t>Versailles Exempted Village</t>
  </si>
  <si>
    <t>Wauseon Exempted Village</t>
  </si>
  <si>
    <t>Wellington Exempted Village</t>
  </si>
  <si>
    <t>Windham Exempted Village</t>
  </si>
  <si>
    <t>Yellow Springs Exempted Village</t>
  </si>
  <si>
    <t>Allen East Local</t>
  </si>
  <si>
    <t>Bath Local</t>
  </si>
  <si>
    <t>Elida Local</t>
  </si>
  <si>
    <t>Perry Local</t>
  </si>
  <si>
    <t>Shawnee Local</t>
  </si>
  <si>
    <t>Spencerville Local</t>
  </si>
  <si>
    <t>Hillsdale Local</t>
  </si>
  <si>
    <t>Mapleton Local</t>
  </si>
  <si>
    <t>Buckeye Local</t>
  </si>
  <si>
    <t>Grand Valley Local</t>
  </si>
  <si>
    <t>Jefferson Area Local</t>
  </si>
  <si>
    <t>Alexander Local</t>
  </si>
  <si>
    <t>Federal Hocking Local</t>
  </si>
  <si>
    <t>Trimble Local</t>
  </si>
  <si>
    <t>Minster Local</t>
  </si>
  <si>
    <t>New Bremen Local</t>
  </si>
  <si>
    <t>New Knoxville Local</t>
  </si>
  <si>
    <t>Waynesfield-Goshen Local</t>
  </si>
  <si>
    <t>Shadyside Local</t>
  </si>
  <si>
    <t>Union Local</t>
  </si>
  <si>
    <t>Eastern Local School District</t>
  </si>
  <si>
    <t>Fayetteville-Perry Local</t>
  </si>
  <si>
    <t>Western Brown Local</t>
  </si>
  <si>
    <t>Ripley-Union-Lewis-Huntington Local</t>
  </si>
  <si>
    <t>Fairfield City</t>
  </si>
  <si>
    <t>Lakota Local</t>
  </si>
  <si>
    <t>Madison Local</t>
  </si>
  <si>
    <t>New Miami Local</t>
  </si>
  <si>
    <t>Ross Local</t>
  </si>
  <si>
    <t>Talawanda City</t>
  </si>
  <si>
    <t>Brown Local</t>
  </si>
  <si>
    <t>Graham Local</t>
  </si>
  <si>
    <t>Triad Local</t>
  </si>
  <si>
    <t>West Liberty-Salem Local</t>
  </si>
  <si>
    <t>Greenon Local</t>
  </si>
  <si>
    <t>Tecumseh Local</t>
  </si>
  <si>
    <t>Northeastern Local</t>
  </si>
  <si>
    <t>Northwestern Local</t>
  </si>
  <si>
    <t>Southeastern Local</t>
  </si>
  <si>
    <t>Clark-Shawnee Local</t>
  </si>
  <si>
    <t>Batavia Local</t>
  </si>
  <si>
    <t>Bethel-Tate Local</t>
  </si>
  <si>
    <t>Clermont Northeastern Local</t>
  </si>
  <si>
    <t>Felicity-Franklin Local</t>
  </si>
  <si>
    <t>Goshen Local</t>
  </si>
  <si>
    <t>West Clermont Local</t>
  </si>
  <si>
    <t>Williamsburg Local</t>
  </si>
  <si>
    <t>Blanchester Local</t>
  </si>
  <si>
    <t>Clinton-Massie Local</t>
  </si>
  <si>
    <t>East Clinton Local</t>
  </si>
  <si>
    <t>Beaver Local</t>
  </si>
  <si>
    <t>Crestview Local</t>
  </si>
  <si>
    <t>Southern Local</t>
  </si>
  <si>
    <t>United Local</t>
  </si>
  <si>
    <t>Ridgewood Local</t>
  </si>
  <si>
    <t>River View Local</t>
  </si>
  <si>
    <t>Buckeye Central Local</t>
  </si>
  <si>
    <t>Colonel Crawford Local</t>
  </si>
  <si>
    <t>Wynford Local</t>
  </si>
  <si>
    <t>Cuyahoga Heights Local</t>
  </si>
  <si>
    <t>Independence Local</t>
  </si>
  <si>
    <t>Olmsted Falls City</t>
  </si>
  <si>
    <t xml:space="preserve">Orange City </t>
  </si>
  <si>
    <t>Richmond Heights Local</t>
  </si>
  <si>
    <t>Solon City</t>
  </si>
  <si>
    <t>Ansonia Local</t>
  </si>
  <si>
    <t xml:space="preserve">Arcanum-Butler Local </t>
  </si>
  <si>
    <t>Franklin Monroe Local</t>
  </si>
  <si>
    <t>Mississinawa Valley Local</t>
  </si>
  <si>
    <t>Tri-Village Local</t>
  </si>
  <si>
    <t xml:space="preserve">Ayersville Local </t>
  </si>
  <si>
    <t xml:space="preserve">Central Local </t>
  </si>
  <si>
    <t>Big Walnut Local</t>
  </si>
  <si>
    <t>Buckeye Valley Local</t>
  </si>
  <si>
    <t>Olentangy Local</t>
  </si>
  <si>
    <t>Edison Local (formerly Berlin-Milan)</t>
  </si>
  <si>
    <t>Kelleys Island Local</t>
  </si>
  <si>
    <t>Margaretta Local</t>
  </si>
  <si>
    <t>Perkins Local</t>
  </si>
  <si>
    <t>Vermilion Local</t>
  </si>
  <si>
    <t>Amanda-Clearcreek Local</t>
  </si>
  <si>
    <t>Berne Union Local</t>
  </si>
  <si>
    <t>Bloom-Carroll Local</t>
  </si>
  <si>
    <t>Fairfield Union Local</t>
  </si>
  <si>
    <t>Pickerington Local</t>
  </si>
  <si>
    <t>Walnut Township Local</t>
  </si>
  <si>
    <t>Miami Trace Local</t>
  </si>
  <si>
    <t>Canal Winchester Local</t>
  </si>
  <si>
    <t>Hamilton Local</t>
  </si>
  <si>
    <t>Gahanna-Jefferson City</t>
  </si>
  <si>
    <t>Groveport Madison Local</t>
  </si>
  <si>
    <t>New Albany-Plain Local</t>
  </si>
  <si>
    <t>Reynoldsburg City</t>
  </si>
  <si>
    <t>Hilliard City</t>
  </si>
  <si>
    <t>Dublin City</t>
  </si>
  <si>
    <t>Archbold-Area Local</t>
  </si>
  <si>
    <t>Evergreen Local</t>
  </si>
  <si>
    <t>Fayette Local</t>
  </si>
  <si>
    <t>Pettisville Local</t>
  </si>
  <si>
    <t>Pike-Delta-York Local</t>
  </si>
  <si>
    <t>Swanton Local</t>
  </si>
  <si>
    <t>Berkshire Local</t>
  </si>
  <si>
    <t>Cardinal Local</t>
  </si>
  <si>
    <t>Chardon Local</t>
  </si>
  <si>
    <t>Kenston Local</t>
  </si>
  <si>
    <t>West Geauga Local</t>
  </si>
  <si>
    <t>Beavercreek City</t>
  </si>
  <si>
    <t>Cedar Cliff Local</t>
  </si>
  <si>
    <t>Greeneview Local</t>
  </si>
  <si>
    <t>Bellbrook-Sugarcreek Local</t>
  </si>
  <si>
    <t>Rolling Hills Local</t>
  </si>
  <si>
    <t>Finneytown Local</t>
  </si>
  <si>
    <t>Forest Hills Local</t>
  </si>
  <si>
    <t xml:space="preserve">Northwest Local </t>
  </si>
  <si>
    <t xml:space="preserve">Oak Hills Local </t>
  </si>
  <si>
    <t>Southwest Local</t>
  </si>
  <si>
    <t xml:space="preserve">Three Rivers Local </t>
  </si>
  <si>
    <t>Arcadia Local</t>
  </si>
  <si>
    <t>Arlington Local</t>
  </si>
  <si>
    <t>Cory-Rawson Local</t>
  </si>
  <si>
    <t>Liberty-Benton Local</t>
  </si>
  <si>
    <t>McComb Local</t>
  </si>
  <si>
    <t>Van Buren Local</t>
  </si>
  <si>
    <t>Vanlue Local</t>
  </si>
  <si>
    <t>Hardin Northern Local</t>
  </si>
  <si>
    <t>Ridgemont Local</t>
  </si>
  <si>
    <t>Riverdale Local</t>
  </si>
  <si>
    <t>Upper Scioto Valley Local</t>
  </si>
  <si>
    <t>Holgate Local</t>
  </si>
  <si>
    <t>Liberty Center Local</t>
  </si>
  <si>
    <t>Patrick Henry Local</t>
  </si>
  <si>
    <t>Bright Local</t>
  </si>
  <si>
    <t>Fairfield Local</t>
  </si>
  <si>
    <t>Lynchburg-Clay Local</t>
  </si>
  <si>
    <t xml:space="preserve">East Holmes Local </t>
  </si>
  <si>
    <t>West Holmes Local</t>
  </si>
  <si>
    <t>Monroeville Local</t>
  </si>
  <si>
    <t>New London Local</t>
  </si>
  <si>
    <t>South Central Local</t>
  </si>
  <si>
    <t>Western Reserve Local</t>
  </si>
  <si>
    <t>Oak Hill Union Local</t>
  </si>
  <si>
    <t xml:space="preserve">Buckeye Local </t>
  </si>
  <si>
    <t>Edison Local</t>
  </si>
  <si>
    <t>Indian Creek Local</t>
  </si>
  <si>
    <t>Centerburg Local</t>
  </si>
  <si>
    <t xml:space="preserve">Danville Local </t>
  </si>
  <si>
    <t>East Knox Local</t>
  </si>
  <si>
    <t>Fredericktown Local</t>
  </si>
  <si>
    <t>Kirtland Local</t>
  </si>
  <si>
    <t xml:space="preserve">Madison Local </t>
  </si>
  <si>
    <t>Riverside Local</t>
  </si>
  <si>
    <t>Dawson-Bryant Local</t>
  </si>
  <si>
    <t xml:space="preserve">Fairland Local </t>
  </si>
  <si>
    <t>Rock Hill Local</t>
  </si>
  <si>
    <t>South Point Local</t>
  </si>
  <si>
    <t>Symmes Valley Local</t>
  </si>
  <si>
    <t>Johnstown-Monroe Local</t>
  </si>
  <si>
    <t>Lakewood Local</t>
  </si>
  <si>
    <t>Licking Heights Local</t>
  </si>
  <si>
    <t>Licking Valley Local</t>
  </si>
  <si>
    <t>North Fork Local</t>
  </si>
  <si>
    <t>Northridge Local</t>
  </si>
  <si>
    <t>Southwest Licking Local</t>
  </si>
  <si>
    <t>Benjamin Logan Local</t>
  </si>
  <si>
    <t>Indian Lake Local</t>
  </si>
  <si>
    <t>Avon Local</t>
  </si>
  <si>
    <t>Avon Lake City</t>
  </si>
  <si>
    <t>Clearview Local</t>
  </si>
  <si>
    <t>Columbia Local</t>
  </si>
  <si>
    <t>Firelands Local</t>
  </si>
  <si>
    <t>Keystone Local</t>
  </si>
  <si>
    <t>Midview Local</t>
  </si>
  <si>
    <t>Anthony Wayne Local</t>
  </si>
  <si>
    <t>Ottawa Hills Local</t>
  </si>
  <si>
    <t>Springfield Local</t>
  </si>
  <si>
    <t xml:space="preserve">Washington Local </t>
  </si>
  <si>
    <t>Jefferson Local</t>
  </si>
  <si>
    <t>Jonathan Alder Local</t>
  </si>
  <si>
    <t>Madison-Plains Local</t>
  </si>
  <si>
    <t>Austintown Local Schools</t>
  </si>
  <si>
    <t>Boardman Local</t>
  </si>
  <si>
    <t>Canfield Local</t>
  </si>
  <si>
    <t>Jackson-Milton Local</t>
  </si>
  <si>
    <t>Lowellville Local</t>
  </si>
  <si>
    <t>Poland Local</t>
  </si>
  <si>
    <t>Sebring Local</t>
  </si>
  <si>
    <t>South Range Local</t>
  </si>
  <si>
    <t>West Branch Local</t>
  </si>
  <si>
    <t>Elgin Local</t>
  </si>
  <si>
    <t>Pleasant Local</t>
  </si>
  <si>
    <t xml:space="preserve">Ridgedale Local </t>
  </si>
  <si>
    <t>River Valley Local</t>
  </si>
  <si>
    <t>Black River Local</t>
  </si>
  <si>
    <t>Cloverleaf Local</t>
  </si>
  <si>
    <t>Highland Local</t>
  </si>
  <si>
    <t>Eastern Local</t>
  </si>
  <si>
    <t>Meigs Local</t>
  </si>
  <si>
    <t>Marion Local</t>
  </si>
  <si>
    <t>Parkway Local</t>
  </si>
  <si>
    <t>Fort Recovery Local</t>
  </si>
  <si>
    <t>Bethel Local</t>
  </si>
  <si>
    <t>Miami East Local</t>
  </si>
  <si>
    <t>Newton Local</t>
  </si>
  <si>
    <t>Switzerland of Ohio Local</t>
  </si>
  <si>
    <t>Brookville Local</t>
  </si>
  <si>
    <t>Jefferson Township Local</t>
  </si>
  <si>
    <t>Trotwood-Madison City</t>
  </si>
  <si>
    <t>Mad River Local</t>
  </si>
  <si>
    <t>New Lebanon Local School District</t>
  </si>
  <si>
    <t>Northmont City</t>
  </si>
  <si>
    <t>Valley View Local</t>
  </si>
  <si>
    <t>Huber Heights City</t>
  </si>
  <si>
    <t>Morgan Local</t>
  </si>
  <si>
    <t>Cardington-Lincoln Local</t>
  </si>
  <si>
    <t>Northmor Local</t>
  </si>
  <si>
    <t>East Muskingum Local</t>
  </si>
  <si>
    <t xml:space="preserve">Franklin Local </t>
  </si>
  <si>
    <t>Maysville Local</t>
  </si>
  <si>
    <t xml:space="preserve">Tri-Valley Local </t>
  </si>
  <si>
    <t>West Muskingum Local</t>
  </si>
  <si>
    <t>Noble Local</t>
  </si>
  <si>
    <t>Benton Carroll Salem Local</t>
  </si>
  <si>
    <t>Danbury Local</t>
  </si>
  <si>
    <t>Genoa Area Local</t>
  </si>
  <si>
    <t>Middle Bass Local</t>
  </si>
  <si>
    <t>North Bass Local</t>
  </si>
  <si>
    <t>Put-In-Bay Local</t>
  </si>
  <si>
    <t>Antwerp Local</t>
  </si>
  <si>
    <t>Wayne Trace Local</t>
  </si>
  <si>
    <t>Northern Local</t>
  </si>
  <si>
    <t>Logan Elm Local</t>
  </si>
  <si>
    <t>Teays Valley Local</t>
  </si>
  <si>
    <t>Westfall Local</t>
  </si>
  <si>
    <t>Scioto Valley Local</t>
  </si>
  <si>
    <t>Waverly City</t>
  </si>
  <si>
    <t>Western Local</t>
  </si>
  <si>
    <t>Aurora City</t>
  </si>
  <si>
    <t>Crestwood Local</t>
  </si>
  <si>
    <t>Field Local</t>
  </si>
  <si>
    <t>James A Garfield Local</t>
  </si>
  <si>
    <t>Rootstown Local</t>
  </si>
  <si>
    <t>Southeast Local</t>
  </si>
  <si>
    <t>Streetsboro City</t>
  </si>
  <si>
    <t>Waterloo Local</t>
  </si>
  <si>
    <t>National Trail Local</t>
  </si>
  <si>
    <t>Preble Shawnee Local</t>
  </si>
  <si>
    <t>Columbus Grove Local</t>
  </si>
  <si>
    <t>Continental Local</t>
  </si>
  <si>
    <t>Jennings Local</t>
  </si>
  <si>
    <t>Kalida Local</t>
  </si>
  <si>
    <t>Leipsic Local</t>
  </si>
  <si>
    <t>Miller City-New Cleveland Local</t>
  </si>
  <si>
    <t>Ottawa-Glandorf Local</t>
  </si>
  <si>
    <t>Ottoville Local</t>
  </si>
  <si>
    <t>Pandora-Gilboa Local</t>
  </si>
  <si>
    <t>Clear Fork Valley Local</t>
  </si>
  <si>
    <t>Lexington Local</t>
  </si>
  <si>
    <t>Lucas Local</t>
  </si>
  <si>
    <t>Plymouth-Shiloh Local</t>
  </si>
  <si>
    <t>Ontario Local</t>
  </si>
  <si>
    <t>Adena Local</t>
  </si>
  <si>
    <t>Huntington Local</t>
  </si>
  <si>
    <t>Paint Valley Local</t>
  </si>
  <si>
    <t>Union-Scioto Local</t>
  </si>
  <si>
    <t>Zane Trace Local</t>
  </si>
  <si>
    <t>Woodmore Local</t>
  </si>
  <si>
    <t>Bloom-Vernon Local</t>
  </si>
  <si>
    <t>Clay Local</t>
  </si>
  <si>
    <t>Green Local</t>
  </si>
  <si>
    <t>Minford Local</t>
  </si>
  <si>
    <t>Northwest Local</t>
  </si>
  <si>
    <t>Valley Local</t>
  </si>
  <si>
    <t>Washington-Nile Local</t>
  </si>
  <si>
    <t>Wheelersburg Local</t>
  </si>
  <si>
    <t>Seneca East Local</t>
  </si>
  <si>
    <t>Hopewell-Loudon Local</t>
  </si>
  <si>
    <t>New Riegel Local</t>
  </si>
  <si>
    <t>Old Fort Local</t>
  </si>
  <si>
    <t>Anna Local</t>
  </si>
  <si>
    <t>Botkins Local</t>
  </si>
  <si>
    <t>Fairlawn Local</t>
  </si>
  <si>
    <t>Fort Loramie Local</t>
  </si>
  <si>
    <t>Hardin-Houston Local</t>
  </si>
  <si>
    <t>Jackson Center Local</t>
  </si>
  <si>
    <t>Russia Local</t>
  </si>
  <si>
    <t>Canton Local</t>
  </si>
  <si>
    <t>Fairless Local</t>
  </si>
  <si>
    <t>Jackson Local</t>
  </si>
  <si>
    <t>Lake Local</t>
  </si>
  <si>
    <t>Louisville City</t>
  </si>
  <si>
    <t>Marlington Local</t>
  </si>
  <si>
    <t>Minerva Local</t>
  </si>
  <si>
    <t>Osnaburg Local</t>
  </si>
  <si>
    <t>Plain Local</t>
  </si>
  <si>
    <t>Sandy Valley Local</t>
  </si>
  <si>
    <t>Tuslaw Local</t>
  </si>
  <si>
    <t>Woodridge Local</t>
  </si>
  <si>
    <t>Copley-Fairlawn City</t>
  </si>
  <si>
    <t>Coventry Local</t>
  </si>
  <si>
    <t>Hudson City</t>
  </si>
  <si>
    <t>Mogadore Local</t>
  </si>
  <si>
    <t>Nordonia Hills City</t>
  </si>
  <si>
    <t>Revere Local</t>
  </si>
  <si>
    <t>Twinsburg City</t>
  </si>
  <si>
    <t>Bloomfield-Mespo Local</t>
  </si>
  <si>
    <t>Bristol Local</t>
  </si>
  <si>
    <t xml:space="preserve">Brookfield Local </t>
  </si>
  <si>
    <t>Champion Local</t>
  </si>
  <si>
    <t>Mathews Local</t>
  </si>
  <si>
    <t>Howland Local</t>
  </si>
  <si>
    <t>Joseph Badger Local</t>
  </si>
  <si>
    <t>Lakeview Local</t>
  </si>
  <si>
    <t>Liberty Local</t>
  </si>
  <si>
    <t>Lordstown Local</t>
  </si>
  <si>
    <t>Maplewood Local</t>
  </si>
  <si>
    <t>McDonald Local</t>
  </si>
  <si>
    <t>Southington Local</t>
  </si>
  <si>
    <t>LaBrae Local</t>
  </si>
  <si>
    <t>Weathersfield Local</t>
  </si>
  <si>
    <t>Garaway Local</t>
  </si>
  <si>
    <t>Indian Valley Local</t>
  </si>
  <si>
    <t>Strasburg-Franklin Local</t>
  </si>
  <si>
    <t>Tuscarawas Valley Local</t>
  </si>
  <si>
    <t>Fairbanks Local</t>
  </si>
  <si>
    <t>North Union Local School District</t>
  </si>
  <si>
    <t>Lincolnview Local</t>
  </si>
  <si>
    <t>Vinton County Local</t>
  </si>
  <si>
    <t>Carlisle Local</t>
  </si>
  <si>
    <t>Springboro Community City</t>
  </si>
  <si>
    <t>Kings Local</t>
  </si>
  <si>
    <t>Little Miami Local</t>
  </si>
  <si>
    <t>Mason City</t>
  </si>
  <si>
    <t>Wayne Local</t>
  </si>
  <si>
    <t>Fort Frye Local</t>
  </si>
  <si>
    <t>Frontier Local</t>
  </si>
  <si>
    <t>Warren Local</t>
  </si>
  <si>
    <t>Wolf Creek Local</t>
  </si>
  <si>
    <t>Chippewa Local</t>
  </si>
  <si>
    <t>Dalton Local</t>
  </si>
  <si>
    <t>Norwayne Local</t>
  </si>
  <si>
    <t>Triway Local</t>
  </si>
  <si>
    <t>Edgerton Local</t>
  </si>
  <si>
    <t>Edon Northwest Local</t>
  </si>
  <si>
    <t>Millcreek-West Unity Local</t>
  </si>
  <si>
    <t>North Central Local</t>
  </si>
  <si>
    <t>Stryker Local</t>
  </si>
  <si>
    <t>Eastwood Local</t>
  </si>
  <si>
    <t>Elmwood Local</t>
  </si>
  <si>
    <t>North Baltimore Local</t>
  </si>
  <si>
    <t>Northwood Local Schools</t>
  </si>
  <si>
    <t>Otsego Local</t>
  </si>
  <si>
    <t>Mohawk Local</t>
  </si>
  <si>
    <t>Adams County Ohio Valley Local</t>
  </si>
  <si>
    <t>College Corner Local</t>
  </si>
  <si>
    <t>Gallia County Local</t>
  </si>
  <si>
    <t>East Guernsey Local</t>
  </si>
  <si>
    <t>Tri-County North Local</t>
  </si>
  <si>
    <t>Monroe Local</t>
  </si>
  <si>
    <t>Statewide Base Cost</t>
  </si>
  <si>
    <t>Open Enrolled</t>
  </si>
  <si>
    <t>9, B, G</t>
  </si>
  <si>
    <t>Cost to Educate: (Cost per FTE from 'Total Cost' tab) X Special Education FTE)</t>
  </si>
  <si>
    <t>Excess Costs: (Line 5 minus Line 4)</t>
  </si>
  <si>
    <t>Pre School</t>
  </si>
  <si>
    <t>Base Amount</t>
  </si>
  <si>
    <t>State Share Percentage:</t>
  </si>
  <si>
    <t>Proration Factor</t>
  </si>
  <si>
    <t>These applications will need to be direct billed.</t>
  </si>
  <si>
    <t>Calculation :</t>
  </si>
  <si>
    <t xml:space="preserve">Base Amount Per Pupil: (Base Amount  * Special Education FTE ) </t>
  </si>
  <si>
    <t>Preschool Tution: (Line 5 minus Line 4)</t>
  </si>
  <si>
    <t>DD (School Age)</t>
  </si>
  <si>
    <t>Franklin County Board of DD</t>
  </si>
  <si>
    <t xml:space="preserve">	Average Base Cost Per-Pupil</t>
  </si>
  <si>
    <t>Statewide Average Base Cost Per Pupil x  Special Education FTE</t>
  </si>
  <si>
    <t>Special Education Weighted Funding: [((Statewide Average Base Cost Per Pupil * Weight)* Resident District (as reported in application) State Share Percentage)*  Special Education FTE )]</t>
  </si>
  <si>
    <t>Was Transportation included as a Related Service(see 'Total Cost' Tab)?</t>
  </si>
  <si>
    <t>e</t>
  </si>
  <si>
    <t>DD (PreK)</t>
  </si>
  <si>
    <t xml:space="preserve">Statewide Base Cost </t>
  </si>
  <si>
    <t>Special Education Weighted Funding: [(((Statewide Base Cost (line s1 of Detailed SFPR)* Weight based on Disability Category) * Resident State (as reported in application) Share Percentage (line A2 of SFPR))* 0.5) *  Special Education FTE ]</t>
  </si>
  <si>
    <t>Special Education Weighted Funding: [(((Statewide Base Cost (line s1 of Detailed SFPR)* Weight based on Disability Category) * State Share Percentage (line A2 of SFPR))* 0.5) * Proration Factor * Special Education FTE]</t>
  </si>
  <si>
    <t>JVS</t>
  </si>
  <si>
    <t>Four County Career Center</t>
  </si>
  <si>
    <t>Average Base Cost Per Pupil</t>
  </si>
  <si>
    <t>District Base Cost Per Pupil: (District's State Share of the Base Cost (Line A of Detailed SFPR) / Enrolled ADM (line a of the Detailed SFPR)  x Special Education FTE</t>
  </si>
  <si>
    <t>Special Education Weighted Funding: [(Statewide Base Cost (line s1 of Detailed SFPR)* Weight based on Disability Category * State Share Percentage (line A2 of SFPR)*.9] *  Special Education FTE</t>
  </si>
  <si>
    <t>Total Foundation Funding for this Pupil: (Sum of lines 1 and 2)</t>
  </si>
  <si>
    <t>Excess Costs: (Line 4 minus Line 3)</t>
  </si>
  <si>
    <t>JVSD IRN</t>
  </si>
  <si>
    <t>Joint Vocational School District Names</t>
  </si>
  <si>
    <t>Enrolled ADM</t>
  </si>
  <si>
    <t>District’s State Share of the Base Cost</t>
  </si>
  <si>
    <t>Apollo</t>
  </si>
  <si>
    <t>Southern Hills</t>
  </si>
  <si>
    <t>Ashtabula County Technical and Career Center</t>
  </si>
  <si>
    <t>Belmont-Harrison</t>
  </si>
  <si>
    <t>Butler Technology &amp; Career Development Schools</t>
  </si>
  <si>
    <t>Columbiana County</t>
  </si>
  <si>
    <t>Cuyahoga Valley Career Center</t>
  </si>
  <si>
    <t>Polaris</t>
  </si>
  <si>
    <t>Delaware Area Career Center</t>
  </si>
  <si>
    <t>Eastland-Fairfield Career &amp; Technical Schools</t>
  </si>
  <si>
    <t>EHOVE Career Center</t>
  </si>
  <si>
    <t>Greene County Vocational School District</t>
  </si>
  <si>
    <t>Great Oaks Career Campuses</t>
  </si>
  <si>
    <t>Jefferson County</t>
  </si>
  <si>
    <t>Knox County JVSD</t>
  </si>
  <si>
    <t>Auburn</t>
  </si>
  <si>
    <t>Lawrence County</t>
  </si>
  <si>
    <t>Career and Technology Educational Centers</t>
  </si>
  <si>
    <t>Lorain County JVS</t>
  </si>
  <si>
    <t>Mahoning Co Career &amp; Tech Ctr</t>
  </si>
  <si>
    <t>Miami Valley Career Tech</t>
  </si>
  <si>
    <t>Mid-East Career and Technology Centers</t>
  </si>
  <si>
    <t>Ohio Hi-Point Career Center</t>
  </si>
  <si>
    <t>Penta Career Center - District</t>
  </si>
  <si>
    <t>Pike County Area</t>
  </si>
  <si>
    <t>Maplewood Career Center District</t>
  </si>
  <si>
    <t>Pioneer Career &amp; Technology</t>
  </si>
  <si>
    <t>Pickaway-Ross County JVSD</t>
  </si>
  <si>
    <t>Vanguard-Sentinel Career &amp; Technology Centers</t>
  </si>
  <si>
    <t>Warren County Vocational School</t>
  </si>
  <si>
    <t>Scioto County Joint Vocational School</t>
  </si>
  <si>
    <t>Springfield-Clark County</t>
  </si>
  <si>
    <t>Tri-County Career Center</t>
  </si>
  <si>
    <t>Trumbull Career &amp; Tech Ctr</t>
  </si>
  <si>
    <t>Buckeye</t>
  </si>
  <si>
    <t>Vantage Career Center</t>
  </si>
  <si>
    <t>Washington County Career Center District</t>
  </si>
  <si>
    <t>Wayne County JVSD</t>
  </si>
  <si>
    <t>Stark County Area</t>
  </si>
  <si>
    <t>Ashland County-West Holmes Joint Vocational School</t>
  </si>
  <si>
    <t>Gallia-Jackson-Vinton</t>
  </si>
  <si>
    <t>Medina County Joint Vocational School District</t>
  </si>
  <si>
    <t>Upper Valley Career Center</t>
  </si>
  <si>
    <t>U S Grant</t>
  </si>
  <si>
    <t xml:space="preserve">Portage Lakes </t>
  </si>
  <si>
    <t>Tolles Career &amp; Technical Center</t>
  </si>
  <si>
    <t>Coshocton County</t>
  </si>
  <si>
    <t>Tri-Rivers</t>
  </si>
  <si>
    <t>District’s State Share of the Base Cost (line A SFPR)</t>
  </si>
  <si>
    <t>Enrolled ADM (line a SFPR)</t>
  </si>
  <si>
    <t>IRN</t>
  </si>
  <si>
    <t>ORGANIZATION NAME</t>
  </si>
  <si>
    <t>Fairfield County Board of DD</t>
  </si>
  <si>
    <t>Athens County Board of DD</t>
  </si>
  <si>
    <t>Jefferson County Board of DD</t>
  </si>
  <si>
    <t>Crawford County Board of DD</t>
  </si>
  <si>
    <t>Mercer County Board of DD</t>
  </si>
  <si>
    <t>Greene County Board of DD</t>
  </si>
  <si>
    <t>Belmont County Board of DD</t>
  </si>
  <si>
    <t>Putnam County Board of DD</t>
  </si>
  <si>
    <t>Erie County Board of DD</t>
  </si>
  <si>
    <t>Knox County Board of DD</t>
  </si>
  <si>
    <t>Lorain County Board of DD</t>
  </si>
  <si>
    <t>Henry County Board of DD</t>
  </si>
  <si>
    <t>Harrison County Board of DD</t>
  </si>
  <si>
    <t>Holmes County Board of DD</t>
  </si>
  <si>
    <t>Paulding County Board of DD</t>
  </si>
  <si>
    <t>Carroll County Board of DD</t>
  </si>
  <si>
    <t>Miami County Board of DD</t>
  </si>
  <si>
    <t>Scioto County Board of DD</t>
  </si>
  <si>
    <t>Allen County Board of DD</t>
  </si>
  <si>
    <t>Northwest Ohio Develop Center</t>
  </si>
  <si>
    <t>Lake County Board of DD</t>
  </si>
  <si>
    <t>Summit County Board of DD</t>
  </si>
  <si>
    <t>Butler County Board of DD</t>
  </si>
  <si>
    <t>Wyandot County Board of DD</t>
  </si>
  <si>
    <t>Wood County Board of DD</t>
  </si>
  <si>
    <t>Lawrence County Board of DD</t>
  </si>
  <si>
    <t>Preble County Board of DD</t>
  </si>
  <si>
    <t>Pickaway County Board of DD</t>
  </si>
  <si>
    <t>Clermont County Board of DD</t>
  </si>
  <si>
    <t>Adams County Board of DD</t>
  </si>
  <si>
    <t>Seneca County Board of DD</t>
  </si>
  <si>
    <t>Clinton County Board of DD</t>
  </si>
  <si>
    <t>Richland County Board of DD</t>
  </si>
  <si>
    <t>Noble County Board of DD</t>
  </si>
  <si>
    <t>Gallia County Board of DD</t>
  </si>
  <si>
    <t>Sandusky County Board of DD</t>
  </si>
  <si>
    <t>Coshocton County Board of DD</t>
  </si>
  <si>
    <t>Portage County Board of DD</t>
  </si>
  <si>
    <t>Washington County Board of DD</t>
  </si>
  <si>
    <t>Madison County Board of DD</t>
  </si>
  <si>
    <t>Apple Creek Developmental Ctr</t>
  </si>
  <si>
    <t>Fayette County Board of DD</t>
  </si>
  <si>
    <t>Wayne County Board of DD</t>
  </si>
  <si>
    <t>Hancock County Board of DD</t>
  </si>
  <si>
    <t>Logan County Board of DD</t>
  </si>
  <si>
    <t>Union County Board of DD</t>
  </si>
  <si>
    <t>Lucas County Board of DD</t>
  </si>
  <si>
    <t>Delaware County Board of DD</t>
  </si>
  <si>
    <t>Marion County Board of DD</t>
  </si>
  <si>
    <t>Springview Center (494)</t>
  </si>
  <si>
    <t>Pike County Board of DD</t>
  </si>
  <si>
    <t>Mahoning County Board of DD</t>
  </si>
  <si>
    <t>Trumbull County Board of DD</t>
  </si>
  <si>
    <t>Clark County Board of DD</t>
  </si>
  <si>
    <t>Jackson County Board of DD</t>
  </si>
  <si>
    <t>Auglaize County Board of DD</t>
  </si>
  <si>
    <t>Meigs County Board of DD</t>
  </si>
  <si>
    <t>Perry County Board of DD</t>
  </si>
  <si>
    <t>Warren County Board of DD</t>
  </si>
  <si>
    <t>Medina County Board of DD</t>
  </si>
  <si>
    <t>Ottawa County Board of DD</t>
  </si>
  <si>
    <t>Warrensville Center (500)</t>
  </si>
  <si>
    <t>Mt Vernon Developmental Center</t>
  </si>
  <si>
    <t>Huron County Board of DD</t>
  </si>
  <si>
    <t>Shelby County Board of DD</t>
  </si>
  <si>
    <t>Stark County Board of DD</t>
  </si>
  <si>
    <t>Hamilton County Board of DD</t>
  </si>
  <si>
    <t>Defiance County Board of DD</t>
  </si>
  <si>
    <t>Monroe County Board of DD</t>
  </si>
  <si>
    <t>Muskingum County Board of DD</t>
  </si>
  <si>
    <t>Tuscarawas County Board of DD</t>
  </si>
  <si>
    <t>Fulton County Board of DD</t>
  </si>
  <si>
    <t>Ashtabula County Board of DD</t>
  </si>
  <si>
    <t>Williams County Board of DD</t>
  </si>
  <si>
    <t>Columbiana County Board of DD</t>
  </si>
  <si>
    <t>Morrow County Board of DD</t>
  </si>
  <si>
    <t>Tiffin Devel And Mh Center</t>
  </si>
  <si>
    <t>Licking County Board of DD</t>
  </si>
  <si>
    <t>Darke County Board of DD</t>
  </si>
  <si>
    <t>Cuyahoga County Board of DD</t>
  </si>
  <si>
    <t>Hardin County Board of DD</t>
  </si>
  <si>
    <t>Montgomery County Board of DD</t>
  </si>
  <si>
    <t>Ashland County Board of DD</t>
  </si>
  <si>
    <t>Hocking County Board of DD</t>
  </si>
  <si>
    <t>Highland County Board of DD</t>
  </si>
  <si>
    <t>Van Wert County Board of DD</t>
  </si>
  <si>
    <t>Geauga County Board of DD</t>
  </si>
  <si>
    <t>Gallipolis Developmental Centr</t>
  </si>
  <si>
    <t>Guernsey County Board of DD</t>
  </si>
  <si>
    <t>Ross County Board of DD</t>
  </si>
  <si>
    <t>State Share Percentage (Resident District)</t>
  </si>
  <si>
    <t>Transportation</t>
  </si>
  <si>
    <t>YES</t>
  </si>
  <si>
    <t>Columbus City Schools District</t>
  </si>
  <si>
    <t>Tiffin City Schools</t>
  </si>
  <si>
    <t>Hicksville Exempted Village School District</t>
  </si>
  <si>
    <t>Edgewood City School District</t>
  </si>
  <si>
    <t>Estimated Per Capita</t>
  </si>
  <si>
    <t>RPTING_LEA_IRN</t>
  </si>
  <si>
    <t>disadm_nospch</t>
  </si>
  <si>
    <t>disability_salben</t>
  </si>
  <si>
    <t>reg_salben</t>
  </si>
  <si>
    <t>instr_sup</t>
  </si>
  <si>
    <t>instr_eq</t>
  </si>
  <si>
    <t>admin_gf_total</t>
  </si>
  <si>
    <t>ops_gf_total</t>
  </si>
  <si>
    <t>staff_gf_total</t>
  </si>
  <si>
    <t>pupil_gf_total</t>
  </si>
  <si>
    <t>adm1</t>
  </si>
  <si>
    <t>Transportation (SFPR)</t>
  </si>
  <si>
    <t>Transportation Riders (T1)</t>
  </si>
  <si>
    <t>Riders</t>
  </si>
  <si>
    <t>Waynedale Local</t>
  </si>
  <si>
    <t>Educating DD</t>
  </si>
  <si>
    <t>Weight Percent</t>
  </si>
  <si>
    <t>Y</t>
  </si>
  <si>
    <t>Tuition Rate</t>
  </si>
  <si>
    <t>This calculation is an estimate only for school year 2024-25 filing (FY2025).</t>
  </si>
  <si>
    <t>State Share of Base Cost (b3 on SFPR)</t>
  </si>
  <si>
    <t>District Base Cost Per Pupil: [State Share of Base Cost (b3)  x  Special Education FTE]</t>
  </si>
  <si>
    <t>Base Cost (b3 on SFPR)</t>
  </si>
  <si>
    <t>District Base Cost Per Pupil: [State Share of Base Cost (line b3 of the SFPR) x  Special Education FTE]</t>
  </si>
  <si>
    <t>Public District</t>
  </si>
  <si>
    <t>Athens City School District</t>
  </si>
  <si>
    <t>Cuyahoga Falls City School District</t>
  </si>
  <si>
    <t>Newark City Schools</t>
  </si>
  <si>
    <t>Pymatuning Valley Local School District</t>
  </si>
  <si>
    <t>FundIRN</t>
  </si>
  <si>
    <t>ORG_NM</t>
  </si>
  <si>
    <t>CNTY_NM</t>
  </si>
  <si>
    <t>ORG_TYP_SD</t>
  </si>
  <si>
    <t>StateSharePercent</t>
  </si>
  <si>
    <t>StateShareBaseCostPP</t>
  </si>
  <si>
    <t>PerPupilCapacityAmount</t>
  </si>
  <si>
    <t>DistrictBaseCostPerPupil</t>
  </si>
  <si>
    <t>InStateTuitionRate</t>
  </si>
  <si>
    <t>OutStateTuitionRate</t>
  </si>
  <si>
    <t xml:space="preserve">Transportation </t>
  </si>
  <si>
    <t>Funding Formula (Sum of Lines 1 and 2 multiplied by Proration Facor)</t>
  </si>
  <si>
    <t>Total Foundation Funding Received: (Sum of Lines 3 and 4)</t>
  </si>
  <si>
    <t>Excess Costs: (Line 6 minus Line 5)</t>
  </si>
  <si>
    <t>Funding Formula (Sum of Lines 1 and 2 multipled by Proration Factor)</t>
  </si>
  <si>
    <t>Total Foundation Funding Received: (Sum of Line 3 and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</si>
</sst>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.000000%"/>
    <numFmt numFmtId="166" formatCode="0.00000000"/>
    <numFmt numFmtId="167" formatCode="#,##0.00000000_);\(#,##0.00000000\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sz val="1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1" fillId="2" borderId="1" applyNumberFormat="0" applyFont="0" applyAlignment="0" applyProtection="0"/>
    <xf numFmtId="43" fontId="1" fillId="0" borderId="0" applyFont="0" applyFill="0" applyBorder="0" applyAlignment="0" applyProtection="0"/>
    <xf numFmtId="0" fontId="11" fillId="0" borderId="2" applyNumberFormat="0" applyFill="0" applyAlignment="0" applyProtection="0"/>
    <xf numFmtId="0" fontId="12" fillId="0" borderId="0" applyNumberFormat="0" applyFill="0" applyBorder="0" applyAlignment="0" applyProtection="0"/>
    <xf numFmtId="0" fontId="15" fillId="7" borderId="8" applyNumberFormat="0" applyAlignment="0" applyProtection="0"/>
  </cellStyleXfs>
  <cellXfs count="69">
    <xf numFmtId="0" fontId="0" fillId="0" borderId="0" xfId="0"/>
    <xf numFmtId="44" fontId="0" fillId="0" borderId="0" xfId="1" applyFont="1"/>
    <xf numFmtId="0" fontId="4" fillId="0" borderId="0" xfId="0" applyFont="1"/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3" fillId="0" borderId="0" xfId="0" applyFont="1"/>
    <xf numFmtId="49" fontId="0" fillId="0" borderId="0" xfId="0" applyNumberFormat="1" applyAlignment="1">
      <alignment horizontal="center"/>
    </xf>
    <xf numFmtId="44" fontId="3" fillId="0" borderId="0" xfId="1" applyFont="1"/>
    <xf numFmtId="4" fontId="0" fillId="0" borderId="0" xfId="0" applyNumberForma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8" fontId="0" fillId="0" borderId="0" xfId="0" applyNumberFormat="1"/>
    <xf numFmtId="165" fontId="0" fillId="0" borderId="0" xfId="0" applyNumberFormat="1"/>
    <xf numFmtId="0" fontId="7" fillId="0" borderId="0" xfId="0" applyFont="1"/>
    <xf numFmtId="49" fontId="0" fillId="0" borderId="0" xfId="1" applyNumberFormat="1" applyFont="1" applyAlignment="1">
      <alignment horizontal="center"/>
    </xf>
    <xf numFmtId="0" fontId="0" fillId="0" borderId="0" xfId="0" applyAlignment="1">
      <alignment wrapText="1"/>
    </xf>
    <xf numFmtId="0" fontId="8" fillId="0" borderId="0" xfId="0" applyFont="1" applyAlignment="1">
      <alignment horizontal="center" vertical="center"/>
    </xf>
    <xf numFmtId="40" fontId="0" fillId="0" borderId="0" xfId="0" applyNumberFormat="1"/>
    <xf numFmtId="40" fontId="0" fillId="0" borderId="0" xfId="3" applyNumberFormat="1" applyFont="1"/>
    <xf numFmtId="8" fontId="0" fillId="0" borderId="0" xfId="3" applyNumberFormat="1" applyFont="1"/>
    <xf numFmtId="43" fontId="0" fillId="0" borderId="0" xfId="3" applyFont="1"/>
    <xf numFmtId="49" fontId="0" fillId="0" borderId="0" xfId="1" applyNumberFormat="1" applyFont="1" applyFill="1" applyAlignment="1">
      <alignment horizontal="center"/>
    </xf>
    <xf numFmtId="0" fontId="10" fillId="4" borderId="1" xfId="0" applyFont="1" applyFill="1" applyBorder="1"/>
    <xf numFmtId="44" fontId="10" fillId="4" borderId="1" xfId="1" applyFont="1" applyFill="1" applyBorder="1"/>
    <xf numFmtId="164" fontId="10" fillId="4" borderId="1" xfId="0" applyNumberFormat="1" applyFont="1" applyFill="1" applyBorder="1"/>
    <xf numFmtId="0" fontId="11" fillId="0" borderId="2" xfId="4"/>
    <xf numFmtId="44" fontId="10" fillId="5" borderId="7" xfId="1" applyFont="1" applyFill="1" applyBorder="1"/>
    <xf numFmtId="164" fontId="10" fillId="5" borderId="7" xfId="0" applyNumberFormat="1" applyFont="1" applyFill="1" applyBorder="1"/>
    <xf numFmtId="0" fontId="10" fillId="5" borderId="7" xfId="0" applyFont="1" applyFill="1" applyBorder="1"/>
    <xf numFmtId="0" fontId="12" fillId="0" borderId="0" xfId="5"/>
    <xf numFmtId="39" fontId="10" fillId="5" borderId="7" xfId="1" applyNumberFormat="1" applyFont="1" applyFill="1" applyBorder="1"/>
    <xf numFmtId="0" fontId="10" fillId="6" borderId="7" xfId="0" applyFont="1" applyFill="1" applyBorder="1"/>
    <xf numFmtId="44" fontId="10" fillId="6" borderId="7" xfId="1" applyFont="1" applyFill="1" applyBorder="1"/>
    <xf numFmtId="0" fontId="13" fillId="0" borderId="0" xfId="0" applyFont="1"/>
    <xf numFmtId="166" fontId="10" fillId="5" borderId="7" xfId="0" applyNumberFormat="1" applyFont="1" applyFill="1" applyBorder="1"/>
    <xf numFmtId="44" fontId="0" fillId="0" borderId="0" xfId="0" applyNumberFormat="1"/>
    <xf numFmtId="0" fontId="10" fillId="7" borderId="8" xfId="6" applyFont="1"/>
    <xf numFmtId="44" fontId="10" fillId="7" borderId="8" xfId="1" applyFont="1" applyFill="1" applyBorder="1"/>
    <xf numFmtId="44" fontId="5" fillId="0" borderId="0" xfId="1" applyFont="1"/>
    <xf numFmtId="0" fontId="7" fillId="2" borderId="1" xfId="2" applyNumberFormat="1" applyFont="1" applyProtection="1">
      <protection locked="0"/>
    </xf>
    <xf numFmtId="0" fontId="7" fillId="2" borderId="1" xfId="2" applyFont="1" applyProtection="1">
      <protection locked="0"/>
    </xf>
    <xf numFmtId="44" fontId="7" fillId="2" borderId="3" xfId="2" applyNumberFormat="1" applyFont="1" applyBorder="1" applyProtection="1">
      <protection locked="0"/>
    </xf>
    <xf numFmtId="44" fontId="7" fillId="0" borderId="0" xfId="0" applyNumberFormat="1" applyFont="1"/>
    <xf numFmtId="8" fontId="10" fillId="4" borderId="1" xfId="1" applyNumberFormat="1" applyFont="1" applyFill="1" applyBorder="1"/>
    <xf numFmtId="44" fontId="5" fillId="0" borderId="0" xfId="1" applyFont="1" applyFill="1"/>
    <xf numFmtId="44" fontId="7" fillId="0" borderId="0" xfId="1" applyFont="1"/>
    <xf numFmtId="8" fontId="10" fillId="5" borderId="7" xfId="1" applyNumberFormat="1" applyFont="1" applyFill="1" applyBorder="1"/>
    <xf numFmtId="0" fontId="0" fillId="2" borderId="1" xfId="2" applyFont="1" applyProtection="1">
      <protection locked="0"/>
    </xf>
    <xf numFmtId="2" fontId="8" fillId="0" borderId="0" xfId="0" applyNumberFormat="1" applyFont="1" applyAlignment="1">
      <alignment horizontal="center" vertical="center" wrapText="1"/>
    </xf>
    <xf numFmtId="2" fontId="0" fillId="0" borderId="0" xfId="0" applyNumberFormat="1"/>
    <xf numFmtId="44" fontId="8" fillId="0" borderId="0" xfId="1" applyFont="1" applyAlignment="1">
      <alignment horizontal="center" vertical="center" wrapText="1"/>
    </xf>
    <xf numFmtId="44" fontId="8" fillId="0" borderId="0" xfId="1" applyFont="1" applyAlignment="1">
      <alignment horizontal="center"/>
    </xf>
    <xf numFmtId="1" fontId="10" fillId="5" borderId="7" xfId="1" applyNumberFormat="1" applyFont="1" applyFill="1" applyBorder="1"/>
    <xf numFmtId="167" fontId="10" fillId="5" borderId="7" xfId="1" applyNumberFormat="1" applyFont="1" applyFill="1" applyBorder="1"/>
    <xf numFmtId="164" fontId="10" fillId="6" borderId="7" xfId="1" applyNumberFormat="1" applyFont="1" applyFill="1" applyBorder="1"/>
    <xf numFmtId="1" fontId="10" fillId="6" borderId="7" xfId="1" applyNumberFormat="1" applyFont="1" applyFill="1" applyBorder="1"/>
    <xf numFmtId="166" fontId="10" fillId="6" borderId="7" xfId="0" applyNumberFormat="1" applyFont="1" applyFill="1" applyBorder="1"/>
    <xf numFmtId="1" fontId="10" fillId="4" borderId="1" xfId="1" applyNumberFormat="1" applyFon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7" fillId="2" borderId="1" xfId="2" applyFont="1" applyAlignment="1" applyProtection="1">
      <alignment horizontal="left"/>
      <protection locked="0"/>
    </xf>
    <xf numFmtId="0" fontId="9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9" fillId="0" borderId="0" xfId="0" applyFont="1" applyAlignment="1">
      <alignment horizontal="left"/>
    </xf>
  </cellXfs>
  <cellStyles count="7">
    <cellStyle name="Calculation" xfId="6" builtinId="22"/>
    <cellStyle name="Comma" xfId="3" builtinId="3"/>
    <cellStyle name="Currency" xfId="1" builtinId="4"/>
    <cellStyle name="Heading 2" xfId="4" builtinId="17"/>
    <cellStyle name="Heading 4" xfId="5" builtinId="19"/>
    <cellStyle name="Normal" xfId="0" builtinId="0"/>
    <cellStyle name="Note" xfId="2" builtinId="10"/>
  </cellStyles>
  <dxfs count="8">
    <dxf>
      <numFmt numFmtId="2" formatCode="0.00"/>
    </dxf>
    <dxf>
      <numFmt numFmtId="12" formatCode="&quot;$&quot;#,##0.00_);[Red]\(&quot;$&quot;#,##0.00\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numFmt numFmtId="165" formatCode="0.000000%"/>
    </dxf>
    <dxf>
      <numFmt numFmtId="12" formatCode="&quot;$&quot;#,##0.00_);[Red]\(&quot;$&quot;#,##0.00\)"/>
    </dxf>
    <dxf>
      <numFmt numFmtId="8" formatCode="#,##0.00_);[Red]\(#,##0.00\)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A3D2B9-371C-4CBB-B97C-DA4AAA22908A}" name="Table1" displayName="Table1" ref="A1:D7" totalsRowShown="0">
  <autoFilter ref="A1:D7" xr:uid="{FAA3D2B9-371C-4CBB-B97C-DA4AAA22908A}"/>
  <tableColumns count="4">
    <tableColumn id="1" xr3:uid="{E6052018-E310-4919-97CD-99A7F69DDD29}" name="Funding Category"/>
    <tableColumn id="2" xr3:uid="{627711F8-C8CC-4099-99E2-86CA381CD1FA}" name="Weight Percent"/>
    <tableColumn id="3" xr3:uid="{1A14EAF9-D962-457E-98B2-24B27F9D4FE8}" name="Base Per Pupil" dataCellStyle="Currency"/>
    <tableColumn id="4" xr3:uid="{DB8A7521-09D5-461D-82D0-937CA98C9DD8}" name="Total Weighted Funding (Base x Weight)" dataCellStyle="Currency">
      <calculatedColumnFormula>Table1[[#This Row],[Base Per Pupil]]*Table1[[#This Row],[Weight Percent]]</calculatedColumnFormula>
    </tableColumn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BB6B17B-CA3E-4CF4-A9B8-38A2D5E96CAA}" name="Table4" displayName="Table4" ref="A1:D92" totalsRowShown="0">
  <autoFilter ref="A1:D92" xr:uid="{CBB6B17B-CA3E-4CF4-A9B8-38A2D5E96CAA}"/>
  <tableColumns count="4">
    <tableColumn id="1" xr3:uid="{278D841C-F71D-4165-9167-F5EE95C3F554}" name="IRN"/>
    <tableColumn id="2" xr3:uid="{A3E41211-1C2D-41F0-8B68-2296525777A1}" name="ORGANIZATION NAME"/>
    <tableColumn id="3" xr3:uid="{9F40C60B-23A7-46D6-98D0-AF5A145CF774}" name="Transportation"/>
    <tableColumn id="4" xr3:uid="{FCEDEE23-AD3D-4589-9A1D-BEEA7CD2D6A2}" name="Riders"/>
  </tableColumns>
  <tableStyleInfo name="TableStyleLight1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F39929D-CFCC-4B9B-8CFB-52FAE4AFD784}" name="Table2" displayName="Table2" ref="A1:F50" totalsRowShown="0" headerRowDxfId="7">
  <autoFilter ref="A1:F50" xr:uid="{7F39929D-CFCC-4B9B-8CFB-52FAE4AFD784}"/>
  <tableColumns count="6">
    <tableColumn id="1" xr3:uid="{614B6486-27C9-4816-9D96-640ED903661C}" name="JVSD IRN" dataDxfId="6"/>
    <tableColumn id="2" xr3:uid="{C6FF2657-7C26-464E-B3E3-3F6AAD356624}" name="Joint Vocational School District Names"/>
    <tableColumn id="3" xr3:uid="{A736717C-D550-4BC2-AE24-E7A10FE9D476}" name="County Name"/>
    <tableColumn id="4" xr3:uid="{A0F96E44-F0B0-4B21-BF74-25484A83ACFA}" name="Enrolled ADM" dataDxfId="5"/>
    <tableColumn id="5" xr3:uid="{716305D7-FD66-406B-95AE-B1D8AB706B3A}" name="District’s State Share of the Base Cost" dataDxfId="4"/>
    <tableColumn id="6" xr3:uid="{06B3EB06-4EBC-4B26-8319-A0712D3E8A9C}" name="State Share Percent" dataDxfId="3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4E52320-E7D0-45A2-8E1B-7640835A17F1}" name="Table3" displayName="Table3" ref="A1:L612" totalsRowShown="0" headerRowDxfId="2">
  <autoFilter ref="A1:L612" xr:uid="{74E52320-E7D0-45A2-8E1B-7640835A17F1}"/>
  <tableColumns count="12">
    <tableColumn id="1" xr3:uid="{C803927C-2F39-44C5-9758-3032FF6AD5AA}" name="FundIRN"/>
    <tableColumn id="2" xr3:uid="{5B6BB247-F602-4DBA-8856-C809792DFAC0}" name="ORG_NM"/>
    <tableColumn id="3" xr3:uid="{4DC6CD69-34CD-42EF-8DA6-7C5276505CBC}" name="CNTY_NM"/>
    <tableColumn id="4" xr3:uid="{905593EC-A43C-4380-A855-0FA15E43CD31}" name="ORG_TYP_SD" dataDxfId="1"/>
    <tableColumn id="5" xr3:uid="{66F5FD8C-A7B6-44F4-BA42-E232325D2272}" name="StateSharePercent" dataDxfId="0"/>
    <tableColumn id="6" xr3:uid="{BF2096C2-6FEF-4875-AA79-D45E9848A6BF}" name="StateShareBaseCostPP" dataCellStyle="Currency"/>
    <tableColumn id="7" xr3:uid="{2C7B062C-1B34-4AA1-A7E8-C2FFF1EC8A74}" name="PerPupilCapacityAmount" dataCellStyle="Currency"/>
    <tableColumn id="8" xr3:uid="{30443F90-DED6-4061-BDA7-522B01380BFE}" name="DistrictBaseCostPerPupil" dataCellStyle="Currency"/>
    <tableColumn id="9" xr3:uid="{AC9D13D2-97E3-446D-BC77-E29ED4E71E4C}" name="InStateTuitionRate" dataCellStyle="Currency"/>
    <tableColumn id="10" xr3:uid="{6718513F-D10C-4CD0-8161-D476B3EEF20B}" name="OutStateTuitionRate" dataCellStyle="Currency"/>
    <tableColumn id="11" xr3:uid="{462F6AEE-21CD-4284-A676-33226C18B21A}" name="Transportation " dataCellStyle="Currency"/>
    <tableColumn id="12" xr3:uid="{B152E93E-A2D2-4892-99D8-B399DB05D1C4}" name="Riders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29365BC-2B82-4A5E-AA1E-3CA196ECA326}" name="Table5" displayName="Table5" ref="A1:L1037" totalsRowShown="0">
  <autoFilter ref="A1:L1037" xr:uid="{329365BC-2B82-4A5E-AA1E-3CA196ECA326}"/>
  <tableColumns count="12">
    <tableColumn id="1" xr3:uid="{FF79633C-46D6-4976-A5FE-B91B1B92D8B9}" name="RPTING_LEA_IRN"/>
    <tableColumn id="2" xr3:uid="{A5D19DCF-AAFC-451E-9953-EE1B0F6D7920}" name="disadm_nospch"/>
    <tableColumn id="3" xr3:uid="{44D3A3BA-3D3D-4792-A8D5-EBDB26BBAD1B}" name="disability_salben"/>
    <tableColumn id="4" xr3:uid="{8EC3860D-6FBF-4991-8495-4450313C6C85}" name="reg_salben"/>
    <tableColumn id="5" xr3:uid="{61FFC97A-E773-4203-BE2B-AF64A3DB3B3B}" name="instr_sup"/>
    <tableColumn id="6" xr3:uid="{CAFC9CF5-307B-4247-9056-383B1850F3E5}" name="instr_eq"/>
    <tableColumn id="7" xr3:uid="{3859BC9C-D53E-475E-A170-412F83F9963D}" name="admin_gf_total"/>
    <tableColumn id="8" xr3:uid="{6440B1DD-C524-4787-846B-66CC4102E0B1}" name="ops_gf_total"/>
    <tableColumn id="9" xr3:uid="{19D3BA5E-6D3B-4FF7-A8A2-E50478DA6F25}" name="staff_gf_total"/>
    <tableColumn id="10" xr3:uid="{FC0C1667-AB40-4203-A98D-05875E6CBB4B}" name="pupil_gf_total"/>
    <tableColumn id="11" xr3:uid="{8AA6D4F7-DAA3-4847-8B48-CD5C644FA5A1}" name="adm1"/>
    <tableColumn id="12" xr3:uid="{9AE9FD46-6D4F-46D7-90D9-F1623C3726C6}" name="Estimated Per Capita">
      <calculatedColumnFormula>IFERROR(SUM(Table5[[#This Row],[reg_salben]:[pupil_gf_total]])/Table5[[#This Row],[adm1]],0)+IFERROR(Table5[[#This Row],[disability_salben]]/Table5[[#This Row],[disadm_nospch]], 0)</calculatedColumnFormula>
    </tableColumn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D7A14-E1FB-4E9D-8A20-A75B88FA81DA}">
  <dimension ref="A1:P28"/>
  <sheetViews>
    <sheetView zoomScaleNormal="100" workbookViewId="0">
      <selection activeCell="B2" sqref="B2:B6"/>
    </sheetView>
  </sheetViews>
  <sheetFormatPr defaultColWidth="12.85546875" defaultRowHeight="15" x14ac:dyDescent="0.25"/>
  <cols>
    <col min="1" max="1" width="56.42578125" customWidth="1"/>
    <col min="2" max="2" width="23.85546875" customWidth="1"/>
    <col min="3" max="3" width="20.5703125" customWidth="1"/>
    <col min="8" max="8" width="16.42578125" customWidth="1"/>
    <col min="14" max="14" width="17.85546875" customWidth="1"/>
  </cols>
  <sheetData>
    <row r="1" spans="1:14" ht="18" thickBot="1" x14ac:dyDescent="0.35">
      <c r="A1" s="25" t="s">
        <v>0</v>
      </c>
      <c r="B1" s="25" t="s">
        <v>1</v>
      </c>
      <c r="K1" s="29" t="s">
        <v>2</v>
      </c>
      <c r="L1" s="29"/>
      <c r="M1" s="29" t="s">
        <v>3</v>
      </c>
    </row>
    <row r="2" spans="1:14" ht="15.75" thickTop="1" x14ac:dyDescent="0.25">
      <c r="A2" s="13" t="s">
        <v>4</v>
      </c>
      <c r="B2" s="39"/>
      <c r="C2" s="58" t="e">
        <f>VLOOKUP(B2, 'Trad Dist Calc Data'!$A$1:$L$612, 2, FALSE)</f>
        <v>#N/A</v>
      </c>
      <c r="D2" s="59"/>
      <c r="E2" s="60"/>
    </row>
    <row r="3" spans="1:14" x14ac:dyDescent="0.25">
      <c r="A3" s="13" t="s">
        <v>5</v>
      </c>
      <c r="B3" s="47"/>
      <c r="C3" s="58" t="e">
        <f>VLOOKUP(B3, 'Trad Dist Calc Data'!$A$1:$L$612, 2, FALSE)</f>
        <v>#N/A</v>
      </c>
      <c r="D3" s="59"/>
      <c r="E3" s="60"/>
    </row>
    <row r="4" spans="1:14" x14ac:dyDescent="0.25">
      <c r="A4" s="13" t="s">
        <v>6</v>
      </c>
      <c r="B4" s="40"/>
    </row>
    <row r="5" spans="1:14" x14ac:dyDescent="0.25">
      <c r="A5" s="13" t="s">
        <v>7</v>
      </c>
      <c r="B5" s="40"/>
      <c r="F5" s="1"/>
      <c r="I5" s="1"/>
    </row>
    <row r="6" spans="1:14" x14ac:dyDescent="0.25">
      <c r="A6" s="13" t="s">
        <v>8</v>
      </c>
      <c r="B6" s="41"/>
      <c r="F6" s="1"/>
      <c r="I6" s="1"/>
    </row>
    <row r="7" spans="1:14" x14ac:dyDescent="0.25">
      <c r="A7" s="28" t="s">
        <v>895</v>
      </c>
      <c r="B7" s="26" t="e">
        <f>VLOOKUP(B2, Table3[#All],11,FALSE)</f>
        <v>#N/A</v>
      </c>
      <c r="F7" s="1"/>
    </row>
    <row r="8" spans="1:14" x14ac:dyDescent="0.25">
      <c r="A8" s="28" t="s">
        <v>896</v>
      </c>
      <c r="B8" s="52" t="e">
        <f>VLOOKUP(B2,Table3[#All],12,FALSE)</f>
        <v>#N/A</v>
      </c>
      <c r="F8" s="1"/>
    </row>
    <row r="9" spans="1:14" x14ac:dyDescent="0.25">
      <c r="A9" s="28" t="s">
        <v>902</v>
      </c>
      <c r="B9" s="26" t="e">
        <f>VLOOKUP(B2, Table3[#All],9,FALSE)</f>
        <v>#N/A</v>
      </c>
      <c r="F9" s="1"/>
    </row>
    <row r="10" spans="1:14" x14ac:dyDescent="0.25">
      <c r="A10" s="28" t="s">
        <v>904</v>
      </c>
      <c r="B10" s="26" t="e">
        <f>VLOOKUP(B2, Table3[#All], 6, FALSE)</f>
        <v>#N/A</v>
      </c>
      <c r="F10" s="1"/>
      <c r="I10" s="1"/>
    </row>
    <row r="11" spans="1:14" x14ac:dyDescent="0.25">
      <c r="A11" s="28" t="s">
        <v>9</v>
      </c>
      <c r="B11" s="34" t="e">
        <f>VLOOKUP(B2, Table3[#All],5,FALSE)</f>
        <v>#N/A</v>
      </c>
      <c r="F11" s="1"/>
      <c r="I11" s="1"/>
      <c r="M11" t="s">
        <v>901</v>
      </c>
    </row>
    <row r="12" spans="1:14" x14ac:dyDescent="0.25">
      <c r="A12" s="28" t="s">
        <v>699</v>
      </c>
      <c r="B12" s="26">
        <v>8241.61</v>
      </c>
      <c r="F12" s="1"/>
      <c r="I12" s="1"/>
    </row>
    <row r="13" spans="1:14" x14ac:dyDescent="0.25">
      <c r="A13" s="36" t="s">
        <v>883</v>
      </c>
      <c r="B13" s="37" t="e">
        <f>VLOOKUP(B2,'Per Capita Estimate'!A1:L1010, 12,FALSE)</f>
        <v>#N/A</v>
      </c>
      <c r="F13" s="1"/>
      <c r="I13" s="1"/>
    </row>
    <row r="14" spans="1:14" x14ac:dyDescent="0.25">
      <c r="A14" s="2" t="s">
        <v>10</v>
      </c>
      <c r="F14" s="1"/>
      <c r="I14" s="1"/>
    </row>
    <row r="15" spans="1:14" s="5" customFormat="1" x14ac:dyDescent="0.25">
      <c r="A15" s="3" t="s">
        <v>11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4" t="s">
        <v>12</v>
      </c>
    </row>
    <row r="16" spans="1:14" x14ac:dyDescent="0.25">
      <c r="A16" s="6" t="s">
        <v>13</v>
      </c>
      <c r="B16" s="63" t="s">
        <v>905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38" t="e">
        <f>IF((B10*B5)&lt;0,0,ROUND((B10*B5),2))</f>
        <v>#N/A</v>
      </c>
    </row>
    <row r="17" spans="1:16" ht="31.5" customHeight="1" x14ac:dyDescent="0.25">
      <c r="A17" s="6" t="s">
        <v>14</v>
      </c>
      <c r="B17" s="64" t="s">
        <v>15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38" t="e">
        <f>IF(((B12*(VLOOKUP(B4,Table1[#All],2,FALSE)))*(B11)*0.9)*B5&lt;0,0,((B12*(VLOOKUP(B4,Table1[#All],2,FALSE)))*(B11)*0.9)*B5)</f>
        <v>#N/A</v>
      </c>
      <c r="P17" s="35"/>
    </row>
    <row r="18" spans="1:16" x14ac:dyDescent="0.25">
      <c r="A18" s="6" t="s">
        <v>16</v>
      </c>
      <c r="B18" s="61" t="s">
        <v>17</v>
      </c>
      <c r="C18" s="61"/>
      <c r="D18" s="61"/>
      <c r="E18" s="61"/>
      <c r="F18" s="61"/>
      <c r="G18" s="65" t="s">
        <v>18</v>
      </c>
      <c r="H18" s="65"/>
      <c r="I18" s="65"/>
      <c r="J18" s="65"/>
      <c r="K18" s="65"/>
      <c r="L18" s="65"/>
      <c r="M18" s="65"/>
      <c r="N18" s="44">
        <f>IF(G18="YES", IFERROR(B7/B8,0), 0)</f>
        <v>0</v>
      </c>
    </row>
    <row r="19" spans="1:16" x14ac:dyDescent="0.25">
      <c r="A19" s="6" t="s">
        <v>19</v>
      </c>
      <c r="B19" s="61" t="s">
        <v>20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38" t="e">
        <f>SUM(N16,N17,N18)</f>
        <v>#N/A</v>
      </c>
    </row>
    <row r="20" spans="1:16" x14ac:dyDescent="0.25">
      <c r="A20" s="6" t="s">
        <v>21</v>
      </c>
      <c r="B20" s="61" t="s">
        <v>22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38" t="e">
        <f>B9*B5</f>
        <v>#N/A</v>
      </c>
    </row>
    <row r="21" spans="1:16" x14ac:dyDescent="0.25">
      <c r="A21" s="6" t="s">
        <v>23</v>
      </c>
      <c r="B21" s="61" t="s">
        <v>24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38" t="e">
        <f>SUM(N19:N20)</f>
        <v>#N/A</v>
      </c>
    </row>
    <row r="22" spans="1:16" x14ac:dyDescent="0.25">
      <c r="A22" s="6" t="s">
        <v>25</v>
      </c>
      <c r="B22" s="61" t="s">
        <v>26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38">
        <f>B6*B5</f>
        <v>0</v>
      </c>
    </row>
    <row r="23" spans="1:16" x14ac:dyDescent="0.25">
      <c r="A23" s="6" t="s">
        <v>27</v>
      </c>
      <c r="B23" s="62" t="s">
        <v>28</v>
      </c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45" t="e">
        <f>N22-N21</f>
        <v>#N/A</v>
      </c>
    </row>
    <row r="24" spans="1:16" x14ac:dyDescent="0.25">
      <c r="N24" s="1"/>
    </row>
    <row r="28" spans="1:16" x14ac:dyDescent="0.25">
      <c r="A28" s="33" t="s">
        <v>903</v>
      </c>
    </row>
  </sheetData>
  <sheetProtection algorithmName="SHA-512" hashValue="HRAppgukdvcXIBlHpmz1XMT3Nho7gaIo5VD5DW9XZXjX5tQUoH2mQirPnmzbIjRh09K2q4nM/TF+w1+6Autlcg==" saltValue="fFgRQPeTheP+DXyL9EWSNA==" spinCount="100000" sheet="1" selectLockedCells="1"/>
  <mergeCells count="11">
    <mergeCell ref="C2:E2"/>
    <mergeCell ref="C3:E3"/>
    <mergeCell ref="B21:M21"/>
    <mergeCell ref="B22:M22"/>
    <mergeCell ref="B23:M23"/>
    <mergeCell ref="B16:M16"/>
    <mergeCell ref="B17:M17"/>
    <mergeCell ref="B18:F18"/>
    <mergeCell ref="G18:M18"/>
    <mergeCell ref="B19:M19"/>
    <mergeCell ref="B20:M20"/>
  </mergeCells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CCBA38-4992-4B9B-BA67-517B4052B363}">
          <x14:formula1>
            <xm:f>List!$A$1:$A$2</xm:f>
          </x14:formula1>
          <xm:sqref>G18:M18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8469B-D430-4393-AF29-C36CF0DFE999}">
  <dimension ref="A1:L613"/>
  <sheetViews>
    <sheetView topLeftCell="A558" workbookViewId="0">
      <selection activeCell="J12" sqref="J12"/>
    </sheetView>
  </sheetViews>
  <sheetFormatPr defaultColWidth="11.42578125" defaultRowHeight="15" x14ac:dyDescent="0.25"/>
  <cols>
    <col min="1" max="1" width="10.7109375" customWidth="1"/>
    <col min="2" max="2" width="41.7109375" customWidth="1"/>
    <col min="3" max="3" width="15.140625" customWidth="1"/>
    <col min="4" max="4" width="26.85546875" customWidth="1"/>
    <col min="5" max="5" width="27" style="49" customWidth="1"/>
    <col min="6" max="6" width="23" style="1" customWidth="1"/>
    <col min="7" max="7" width="25.85546875" style="1" customWidth="1"/>
    <col min="8" max="8" width="27.42578125" style="1" customWidth="1"/>
    <col min="9" max="9" width="19.7109375" style="1" customWidth="1"/>
    <col min="10" max="10" width="21.28515625" style="1" customWidth="1"/>
    <col min="11" max="11" width="16.5703125" style="1" customWidth="1"/>
  </cols>
  <sheetData>
    <row r="1" spans="1:12" s="9" customFormat="1" x14ac:dyDescent="0.25">
      <c r="A1" s="9" t="s">
        <v>913</v>
      </c>
      <c r="B1" s="10" t="s">
        <v>914</v>
      </c>
      <c r="C1" s="10" t="s">
        <v>915</v>
      </c>
      <c r="D1" s="10" t="s">
        <v>916</v>
      </c>
      <c r="E1" s="48" t="s">
        <v>917</v>
      </c>
      <c r="F1" s="50" t="s">
        <v>918</v>
      </c>
      <c r="G1" s="50" t="s">
        <v>919</v>
      </c>
      <c r="H1" s="50" t="s">
        <v>920</v>
      </c>
      <c r="I1" s="50" t="s">
        <v>921</v>
      </c>
      <c r="J1" s="50" t="s">
        <v>922</v>
      </c>
      <c r="K1" s="51" t="s">
        <v>923</v>
      </c>
      <c r="L1" s="9" t="s">
        <v>897</v>
      </c>
    </row>
    <row r="2" spans="1:12" x14ac:dyDescent="0.25">
      <c r="A2">
        <v>442</v>
      </c>
      <c r="B2" t="s">
        <v>129</v>
      </c>
      <c r="C2" t="s">
        <v>115</v>
      </c>
      <c r="D2" s="11" t="s">
        <v>908</v>
      </c>
      <c r="E2" s="49">
        <v>0.75876319999999997</v>
      </c>
      <c r="F2" s="1">
        <v>6982.01</v>
      </c>
      <c r="G2" s="1">
        <v>2219.8200000000002</v>
      </c>
      <c r="H2" s="1">
        <v>9201.83</v>
      </c>
      <c r="I2" s="1">
        <v>3201.31</v>
      </c>
      <c r="J2" s="1">
        <v>12655.73</v>
      </c>
      <c r="K2" s="1">
        <v>39445.440000000002</v>
      </c>
      <c r="L2">
        <v>8</v>
      </c>
    </row>
    <row r="3" spans="1:12" x14ac:dyDescent="0.25">
      <c r="A3">
        <v>43489</v>
      </c>
      <c r="B3" t="s">
        <v>130</v>
      </c>
      <c r="C3" t="s">
        <v>33</v>
      </c>
      <c r="D3" s="11" t="s">
        <v>908</v>
      </c>
      <c r="E3" s="49">
        <v>0.6849788</v>
      </c>
      <c r="F3" s="1">
        <v>5615.6</v>
      </c>
      <c r="G3" s="1">
        <v>2582.61</v>
      </c>
      <c r="H3" s="1">
        <v>8198.2099999999991</v>
      </c>
      <c r="I3" s="1">
        <v>5487.77</v>
      </c>
      <c r="J3" s="1">
        <v>12084.7</v>
      </c>
      <c r="K3" s="1">
        <v>4324074.3499999996</v>
      </c>
      <c r="L3">
        <v>1120</v>
      </c>
    </row>
    <row r="4" spans="1:12" x14ac:dyDescent="0.25">
      <c r="A4">
        <v>43497</v>
      </c>
      <c r="B4" t="s">
        <v>131</v>
      </c>
      <c r="C4" t="s">
        <v>36</v>
      </c>
      <c r="D4" s="11" t="s">
        <v>908</v>
      </c>
      <c r="E4" s="49">
        <v>0.75506139999999999</v>
      </c>
      <c r="F4" s="1">
        <v>6166.73</v>
      </c>
      <c r="G4" s="1">
        <v>2000.46</v>
      </c>
      <c r="H4" s="1">
        <v>8167.19</v>
      </c>
      <c r="I4" s="1">
        <v>3346.56</v>
      </c>
      <c r="J4" s="1">
        <v>12180.15</v>
      </c>
      <c r="K4" s="1">
        <v>198195.78</v>
      </c>
      <c r="L4">
        <v>91</v>
      </c>
    </row>
    <row r="5" spans="1:12" x14ac:dyDescent="0.25">
      <c r="A5">
        <v>43505</v>
      </c>
      <c r="B5" t="s">
        <v>132</v>
      </c>
      <c r="C5" t="s">
        <v>45</v>
      </c>
      <c r="D5" s="11" t="s">
        <v>908</v>
      </c>
      <c r="E5" s="49">
        <v>0.43746439999999998</v>
      </c>
      <c r="F5" s="1">
        <v>3550.26</v>
      </c>
      <c r="G5" s="1">
        <v>4565.28</v>
      </c>
      <c r="H5" s="1">
        <v>8115.54</v>
      </c>
      <c r="I5" s="1">
        <v>8058.02</v>
      </c>
      <c r="J5" s="1">
        <v>12201.94</v>
      </c>
      <c r="K5" s="1">
        <v>81266.19</v>
      </c>
      <c r="L5">
        <v>22</v>
      </c>
    </row>
    <row r="6" spans="1:12" x14ac:dyDescent="0.25">
      <c r="A6">
        <v>43513</v>
      </c>
      <c r="B6" t="s">
        <v>133</v>
      </c>
      <c r="C6" t="s">
        <v>46</v>
      </c>
      <c r="D6" s="11" t="s">
        <v>908</v>
      </c>
      <c r="E6" s="49">
        <v>0.61806629999999996</v>
      </c>
      <c r="F6" s="1">
        <v>5007.6099999999997</v>
      </c>
      <c r="G6" s="1">
        <v>3094.45</v>
      </c>
      <c r="H6" s="1">
        <v>8102.06</v>
      </c>
      <c r="I6" s="1">
        <v>4222.42</v>
      </c>
      <c r="J6" s="1">
        <v>10733.57</v>
      </c>
      <c r="K6" s="1">
        <v>900019.63</v>
      </c>
      <c r="L6">
        <v>123</v>
      </c>
    </row>
    <row r="7" spans="1:12" x14ac:dyDescent="0.25">
      <c r="A7">
        <v>43521</v>
      </c>
      <c r="B7" t="s">
        <v>909</v>
      </c>
      <c r="C7" t="s">
        <v>34</v>
      </c>
      <c r="D7" s="11" t="s">
        <v>908</v>
      </c>
      <c r="E7" s="49">
        <v>0.39073419999999998</v>
      </c>
      <c r="F7" s="1">
        <v>3167.19</v>
      </c>
      <c r="G7" s="1">
        <v>4938.55</v>
      </c>
      <c r="H7" s="1">
        <v>8105.74</v>
      </c>
      <c r="I7" s="1">
        <v>12011.82</v>
      </c>
      <c r="J7" s="1">
        <v>15825.96</v>
      </c>
      <c r="K7" s="1">
        <v>70527.600000000006</v>
      </c>
      <c r="L7">
        <v>12</v>
      </c>
    </row>
    <row r="8" spans="1:12" x14ac:dyDescent="0.25">
      <c r="A8">
        <v>43539</v>
      </c>
      <c r="B8" t="s">
        <v>134</v>
      </c>
      <c r="C8" t="s">
        <v>33</v>
      </c>
      <c r="D8" s="11" t="s">
        <v>908</v>
      </c>
      <c r="E8" s="49">
        <v>0.70577250000000002</v>
      </c>
      <c r="F8" s="1">
        <v>5767.46</v>
      </c>
      <c r="G8" s="1">
        <v>2404.38</v>
      </c>
      <c r="H8" s="1">
        <v>8171.84</v>
      </c>
      <c r="I8" s="1">
        <v>5248.06</v>
      </c>
      <c r="J8" s="1">
        <v>13095.74</v>
      </c>
      <c r="K8" s="1">
        <v>542249.57999999996</v>
      </c>
      <c r="L8">
        <v>82</v>
      </c>
    </row>
    <row r="9" spans="1:12" x14ac:dyDescent="0.25">
      <c r="A9">
        <v>43547</v>
      </c>
      <c r="B9" t="s">
        <v>135</v>
      </c>
      <c r="C9" t="s">
        <v>52</v>
      </c>
      <c r="D9" s="11" t="s">
        <v>908</v>
      </c>
      <c r="E9" s="49">
        <v>0.1</v>
      </c>
      <c r="F9" s="1">
        <v>812.06</v>
      </c>
      <c r="G9" s="1">
        <v>9029.8700000000008</v>
      </c>
      <c r="H9" s="1">
        <v>8120.64</v>
      </c>
      <c r="I9" s="1">
        <v>15759.46</v>
      </c>
      <c r="J9" s="1">
        <v>17034.189999999999</v>
      </c>
      <c r="K9" s="1">
        <v>92767.28</v>
      </c>
      <c r="L9">
        <v>29</v>
      </c>
    </row>
    <row r="10" spans="1:12" x14ac:dyDescent="0.25">
      <c r="A10">
        <v>43554</v>
      </c>
      <c r="B10" t="s">
        <v>136</v>
      </c>
      <c r="C10" t="s">
        <v>52</v>
      </c>
      <c r="D10" s="11" t="s">
        <v>908</v>
      </c>
      <c r="E10" s="49">
        <v>0.1</v>
      </c>
      <c r="F10" s="1">
        <v>815.68</v>
      </c>
      <c r="G10" s="1">
        <v>15517.34</v>
      </c>
      <c r="H10" s="1">
        <v>8156.82</v>
      </c>
      <c r="I10" s="1">
        <v>24087</v>
      </c>
      <c r="J10" s="1">
        <v>24609.29</v>
      </c>
      <c r="K10" s="1">
        <v>196495.69</v>
      </c>
      <c r="L10">
        <v>43</v>
      </c>
    </row>
    <row r="11" spans="1:12" x14ac:dyDescent="0.25">
      <c r="A11">
        <v>43562</v>
      </c>
      <c r="B11" t="s">
        <v>137</v>
      </c>
      <c r="C11" t="s">
        <v>52</v>
      </c>
      <c r="D11" s="11" t="s">
        <v>908</v>
      </c>
      <c r="E11" s="49">
        <v>0.34061710000000001</v>
      </c>
      <c r="F11" s="1">
        <v>2774.65</v>
      </c>
      <c r="G11" s="1">
        <v>5371.3</v>
      </c>
      <c r="H11" s="1">
        <v>8145.95</v>
      </c>
      <c r="I11" s="1">
        <v>12108.97</v>
      </c>
      <c r="J11" s="1">
        <v>14864.21</v>
      </c>
      <c r="K11" s="1">
        <v>572923.91</v>
      </c>
      <c r="L11">
        <v>194</v>
      </c>
    </row>
    <row r="12" spans="1:12" x14ac:dyDescent="0.25">
      <c r="A12">
        <v>43570</v>
      </c>
      <c r="B12" t="s">
        <v>138</v>
      </c>
      <c r="C12" t="s">
        <v>50</v>
      </c>
      <c r="D12" s="11" t="s">
        <v>908</v>
      </c>
      <c r="E12" s="49">
        <v>0.44807069999999999</v>
      </c>
      <c r="F12" s="1">
        <v>3734.62</v>
      </c>
      <c r="G12" s="1">
        <v>4600.2700000000004</v>
      </c>
      <c r="H12" s="1">
        <v>8334.89</v>
      </c>
      <c r="I12" s="1">
        <v>7410.45</v>
      </c>
      <c r="J12" s="1">
        <v>13508.64</v>
      </c>
      <c r="K12" s="1">
        <v>0</v>
      </c>
      <c r="L12">
        <v>0</v>
      </c>
    </row>
    <row r="13" spans="1:12" x14ac:dyDescent="0.25">
      <c r="A13">
        <v>43588</v>
      </c>
      <c r="B13" t="s">
        <v>139</v>
      </c>
      <c r="C13" t="s">
        <v>55</v>
      </c>
      <c r="D13" s="11" t="s">
        <v>908</v>
      </c>
      <c r="E13" s="49">
        <v>0.56072</v>
      </c>
      <c r="F13" s="1">
        <v>4549.25</v>
      </c>
      <c r="G13" s="1">
        <v>3563.98</v>
      </c>
      <c r="H13" s="1">
        <v>8113.23</v>
      </c>
      <c r="I13" s="1">
        <v>5198.09</v>
      </c>
      <c r="J13" s="1">
        <v>11205.53</v>
      </c>
      <c r="K13" s="1">
        <v>99167.33</v>
      </c>
      <c r="L13">
        <v>73</v>
      </c>
    </row>
    <row r="14" spans="1:12" x14ac:dyDescent="0.25">
      <c r="A14">
        <v>43596</v>
      </c>
      <c r="B14" t="s">
        <v>140</v>
      </c>
      <c r="C14" t="s">
        <v>56</v>
      </c>
      <c r="D14" s="11" t="s">
        <v>908</v>
      </c>
      <c r="E14" s="49">
        <v>0.47496329999999998</v>
      </c>
      <c r="F14" s="1">
        <v>3860.72</v>
      </c>
      <c r="G14" s="1">
        <v>4267.74</v>
      </c>
      <c r="H14" s="1">
        <v>8128.46</v>
      </c>
      <c r="I14" s="1">
        <v>7185.75</v>
      </c>
      <c r="J14" s="1">
        <v>12094.99</v>
      </c>
      <c r="K14" s="1">
        <v>75255.37</v>
      </c>
      <c r="L14">
        <v>23</v>
      </c>
    </row>
    <row r="15" spans="1:12" x14ac:dyDescent="0.25">
      <c r="A15">
        <v>43604</v>
      </c>
      <c r="B15" t="s">
        <v>141</v>
      </c>
      <c r="C15" t="s">
        <v>57</v>
      </c>
      <c r="D15" s="11" t="s">
        <v>908</v>
      </c>
      <c r="E15" s="49">
        <v>0.45208290000000001</v>
      </c>
      <c r="F15" s="1">
        <v>3875.86</v>
      </c>
      <c r="G15" s="1">
        <v>4697.4799999999996</v>
      </c>
      <c r="H15" s="1">
        <v>8573.34</v>
      </c>
      <c r="I15" s="1">
        <v>8488.2999999999993</v>
      </c>
      <c r="J15" s="1">
        <v>13161.9</v>
      </c>
      <c r="K15" s="1">
        <v>31325.55</v>
      </c>
      <c r="L15">
        <v>10</v>
      </c>
    </row>
    <row r="16" spans="1:12" x14ac:dyDescent="0.25">
      <c r="A16">
        <v>43612</v>
      </c>
      <c r="B16" t="s">
        <v>142</v>
      </c>
      <c r="C16" t="s">
        <v>52</v>
      </c>
      <c r="D16" s="11" t="s">
        <v>908</v>
      </c>
      <c r="E16" s="49">
        <v>0.11581610000000001</v>
      </c>
      <c r="F16" s="1">
        <v>944</v>
      </c>
      <c r="G16" s="1">
        <v>7206.85</v>
      </c>
      <c r="H16" s="1">
        <v>8150.85</v>
      </c>
      <c r="I16" s="1">
        <v>13193.88</v>
      </c>
      <c r="J16" s="1">
        <v>14637.31</v>
      </c>
      <c r="K16" s="1">
        <v>712737.47</v>
      </c>
      <c r="L16">
        <v>146</v>
      </c>
    </row>
    <row r="17" spans="1:12" x14ac:dyDescent="0.25">
      <c r="A17">
        <v>43620</v>
      </c>
      <c r="B17" t="s">
        <v>143</v>
      </c>
      <c r="C17" t="s">
        <v>61</v>
      </c>
      <c r="D17" s="11" t="s">
        <v>908</v>
      </c>
      <c r="E17" s="49">
        <v>0.1</v>
      </c>
      <c r="F17" s="1">
        <v>809.67</v>
      </c>
      <c r="G17" s="1">
        <v>7874.5</v>
      </c>
      <c r="H17" s="1">
        <v>8096.73</v>
      </c>
      <c r="I17" s="1">
        <v>15531.38</v>
      </c>
      <c r="J17" s="1">
        <v>16781.61</v>
      </c>
      <c r="K17" s="1">
        <v>332969.84999999998</v>
      </c>
      <c r="L17">
        <v>22</v>
      </c>
    </row>
    <row r="18" spans="1:12" x14ac:dyDescent="0.25">
      <c r="A18">
        <v>43638</v>
      </c>
      <c r="B18" t="s">
        <v>144</v>
      </c>
      <c r="C18" t="s">
        <v>67</v>
      </c>
      <c r="D18" s="11" t="s">
        <v>908</v>
      </c>
      <c r="E18" s="49">
        <v>0.22096370000000001</v>
      </c>
      <c r="F18" s="1">
        <v>1785.34</v>
      </c>
      <c r="G18" s="1">
        <v>6294.45</v>
      </c>
      <c r="H18" s="1">
        <v>8079.79</v>
      </c>
      <c r="I18" s="1">
        <v>11591.13</v>
      </c>
      <c r="J18" s="1">
        <v>14018.46</v>
      </c>
      <c r="K18" s="1">
        <v>81475.679999999993</v>
      </c>
      <c r="L18">
        <v>21</v>
      </c>
    </row>
    <row r="19" spans="1:12" x14ac:dyDescent="0.25">
      <c r="A19">
        <v>43646</v>
      </c>
      <c r="B19" t="s">
        <v>145</v>
      </c>
      <c r="C19" t="s">
        <v>52</v>
      </c>
      <c r="D19" s="11" t="s">
        <v>908</v>
      </c>
      <c r="E19" s="49">
        <v>0.1</v>
      </c>
      <c r="F19" s="1">
        <v>809.63</v>
      </c>
      <c r="G19" s="1">
        <v>10356.01</v>
      </c>
      <c r="H19" s="1">
        <v>8096.3</v>
      </c>
      <c r="I19" s="1">
        <v>14175.85</v>
      </c>
      <c r="J19" s="1">
        <v>15097.98</v>
      </c>
      <c r="K19" s="1">
        <v>237123.38</v>
      </c>
      <c r="L19">
        <v>37</v>
      </c>
    </row>
    <row r="20" spans="1:12" x14ac:dyDescent="0.25">
      <c r="A20">
        <v>43653</v>
      </c>
      <c r="B20" t="s">
        <v>146</v>
      </c>
      <c r="C20" t="s">
        <v>52</v>
      </c>
      <c r="D20" s="11" t="s">
        <v>908</v>
      </c>
      <c r="E20" s="49">
        <v>0.237592</v>
      </c>
      <c r="F20" s="1">
        <v>1990.28</v>
      </c>
      <c r="G20" s="1">
        <v>6386.6</v>
      </c>
      <c r="H20" s="1">
        <v>8376.8799999999992</v>
      </c>
      <c r="I20" s="1">
        <v>16394.25</v>
      </c>
      <c r="J20" s="1">
        <v>18177.060000000001</v>
      </c>
      <c r="K20" s="1">
        <v>137263.56</v>
      </c>
      <c r="L20">
        <v>25</v>
      </c>
    </row>
    <row r="21" spans="1:12" x14ac:dyDescent="0.25">
      <c r="A21">
        <v>43661</v>
      </c>
      <c r="B21" t="s">
        <v>147</v>
      </c>
      <c r="C21" t="s">
        <v>63</v>
      </c>
      <c r="D21" s="11" t="s">
        <v>908</v>
      </c>
      <c r="E21" s="49">
        <v>0.25637199999999999</v>
      </c>
      <c r="F21" s="1">
        <v>2079.41</v>
      </c>
      <c r="G21" s="1">
        <v>6031.5</v>
      </c>
      <c r="H21" s="1">
        <v>8110.91</v>
      </c>
      <c r="I21" s="1">
        <v>10104.26</v>
      </c>
      <c r="J21" s="1">
        <v>13588.02</v>
      </c>
      <c r="K21" s="1">
        <v>505699.34</v>
      </c>
      <c r="L21">
        <v>92</v>
      </c>
    </row>
    <row r="22" spans="1:12" x14ac:dyDescent="0.25">
      <c r="A22">
        <v>43679</v>
      </c>
      <c r="B22" t="s">
        <v>148</v>
      </c>
      <c r="C22" t="s">
        <v>71</v>
      </c>
      <c r="D22" s="11" t="s">
        <v>908</v>
      </c>
      <c r="E22" s="49">
        <v>0.56052769999999996</v>
      </c>
      <c r="F22" s="1">
        <v>4554.3999999999996</v>
      </c>
      <c r="G22" s="1">
        <v>3570.8</v>
      </c>
      <c r="H22" s="1">
        <v>8125.2</v>
      </c>
      <c r="I22" s="1">
        <v>7780.4</v>
      </c>
      <c r="J22" s="1">
        <v>12965.48</v>
      </c>
      <c r="K22" s="1">
        <v>67993.509999999995</v>
      </c>
      <c r="L22">
        <v>33</v>
      </c>
    </row>
    <row r="23" spans="1:12" x14ac:dyDescent="0.25">
      <c r="A23">
        <v>43687</v>
      </c>
      <c r="B23" t="s">
        <v>149</v>
      </c>
      <c r="C23" t="s">
        <v>72</v>
      </c>
      <c r="D23" s="11" t="s">
        <v>908</v>
      </c>
      <c r="E23" s="49">
        <v>0.64959979999999995</v>
      </c>
      <c r="F23" s="1">
        <v>5511.12</v>
      </c>
      <c r="G23" s="1">
        <v>2972.75</v>
      </c>
      <c r="H23" s="1">
        <v>8483.8700000000008</v>
      </c>
      <c r="I23" s="1">
        <v>3906.97</v>
      </c>
      <c r="J23" s="1">
        <v>11134.9</v>
      </c>
      <c r="K23" s="1">
        <v>15922.56</v>
      </c>
      <c r="L23">
        <v>8</v>
      </c>
    </row>
    <row r="24" spans="1:12" x14ac:dyDescent="0.25">
      <c r="A24">
        <v>43695</v>
      </c>
      <c r="B24" t="s">
        <v>150</v>
      </c>
      <c r="C24" t="s">
        <v>75</v>
      </c>
      <c r="D24" s="11" t="s">
        <v>908</v>
      </c>
      <c r="E24" s="49">
        <v>0.6206836</v>
      </c>
      <c r="F24" s="1">
        <v>5042.93</v>
      </c>
      <c r="G24" s="1">
        <v>3081.87</v>
      </c>
      <c r="H24" s="1">
        <v>8124.8</v>
      </c>
      <c r="I24" s="1">
        <v>4443.12</v>
      </c>
      <c r="J24" s="1">
        <v>10869.75</v>
      </c>
      <c r="K24" s="1">
        <v>111006.08</v>
      </c>
      <c r="L24">
        <v>9</v>
      </c>
    </row>
    <row r="25" spans="1:12" x14ac:dyDescent="0.25">
      <c r="A25">
        <v>43703</v>
      </c>
      <c r="B25" t="s">
        <v>151</v>
      </c>
      <c r="C25" t="s">
        <v>48</v>
      </c>
      <c r="D25" s="11" t="s">
        <v>908</v>
      </c>
      <c r="E25" s="49">
        <v>0.83421420000000002</v>
      </c>
      <c r="F25" s="1">
        <v>7014.39</v>
      </c>
      <c r="G25" s="1">
        <v>1393.99</v>
      </c>
      <c r="H25" s="1">
        <v>8408.3799999999992</v>
      </c>
      <c r="I25" s="1">
        <v>2601.71</v>
      </c>
      <c r="J25" s="1">
        <v>12976.64</v>
      </c>
      <c r="K25" s="1">
        <v>55631.26</v>
      </c>
      <c r="L25">
        <v>45</v>
      </c>
    </row>
    <row r="26" spans="1:12" x14ac:dyDescent="0.25">
      <c r="A26">
        <v>43711</v>
      </c>
      <c r="B26" t="s">
        <v>152</v>
      </c>
      <c r="C26" t="s">
        <v>36</v>
      </c>
      <c r="D26" s="11" t="s">
        <v>908</v>
      </c>
      <c r="E26" s="49">
        <v>0.82852680000000001</v>
      </c>
      <c r="F26" s="1">
        <v>6783.82</v>
      </c>
      <c r="G26" s="1">
        <v>1403.99</v>
      </c>
      <c r="H26" s="1">
        <v>8187.81</v>
      </c>
      <c r="I26" s="1">
        <v>3672.08</v>
      </c>
      <c r="J26" s="1">
        <v>11781.24</v>
      </c>
      <c r="K26" s="1">
        <v>1541210.11</v>
      </c>
      <c r="L26">
        <v>222</v>
      </c>
    </row>
    <row r="27" spans="1:12" x14ac:dyDescent="0.25">
      <c r="A27">
        <v>43729</v>
      </c>
      <c r="B27" t="s">
        <v>153</v>
      </c>
      <c r="C27" t="s">
        <v>79</v>
      </c>
      <c r="D27" s="11" t="s">
        <v>908</v>
      </c>
      <c r="E27" s="49">
        <v>0.41436990000000001</v>
      </c>
      <c r="F27" s="1">
        <v>3379.63</v>
      </c>
      <c r="G27" s="1">
        <v>4776.4399999999996</v>
      </c>
      <c r="H27" s="1">
        <v>8156.07</v>
      </c>
      <c r="I27" s="1">
        <v>8662.17</v>
      </c>
      <c r="J27" s="1">
        <v>12970.56</v>
      </c>
      <c r="K27" s="1">
        <v>25493.63</v>
      </c>
      <c r="L27">
        <v>40</v>
      </c>
    </row>
    <row r="28" spans="1:12" x14ac:dyDescent="0.25">
      <c r="A28">
        <v>43737</v>
      </c>
      <c r="B28" t="s">
        <v>154</v>
      </c>
      <c r="C28" t="s">
        <v>69</v>
      </c>
      <c r="D28" s="11" t="s">
        <v>908</v>
      </c>
      <c r="E28" s="49">
        <v>0.1</v>
      </c>
      <c r="F28" s="1">
        <v>813.36</v>
      </c>
      <c r="G28" s="1">
        <v>8447.8799999999992</v>
      </c>
      <c r="H28" s="1">
        <v>8133.61</v>
      </c>
      <c r="I28" s="1">
        <v>12518</v>
      </c>
      <c r="J28" s="1">
        <v>13652.24</v>
      </c>
      <c r="K28" s="1">
        <v>719971.58</v>
      </c>
      <c r="L28">
        <v>312</v>
      </c>
    </row>
    <row r="29" spans="1:12" x14ac:dyDescent="0.25">
      <c r="A29">
        <v>43745</v>
      </c>
      <c r="B29" t="s">
        <v>155</v>
      </c>
      <c r="C29" t="s">
        <v>32</v>
      </c>
      <c r="D29" s="11" t="s">
        <v>908</v>
      </c>
      <c r="E29" s="49">
        <v>0.55067379999999999</v>
      </c>
      <c r="F29" s="1">
        <v>4459.07</v>
      </c>
      <c r="G29" s="1">
        <v>3638.41</v>
      </c>
      <c r="H29" s="1">
        <v>8097.48</v>
      </c>
      <c r="I29" s="1">
        <v>4584.1099999999997</v>
      </c>
      <c r="J29" s="1">
        <v>9629.4699999999993</v>
      </c>
      <c r="K29" s="1">
        <v>152660.48000000001</v>
      </c>
      <c r="L29">
        <v>29</v>
      </c>
    </row>
    <row r="30" spans="1:12" x14ac:dyDescent="0.25">
      <c r="A30">
        <v>43752</v>
      </c>
      <c r="B30" t="s">
        <v>156</v>
      </c>
      <c r="C30" t="s">
        <v>83</v>
      </c>
      <c r="D30" s="11" t="s">
        <v>908</v>
      </c>
      <c r="E30" s="49">
        <v>0.36930109999999999</v>
      </c>
      <c r="F30" s="1">
        <v>2991.86</v>
      </c>
      <c r="G30" s="1">
        <v>5109.55</v>
      </c>
      <c r="H30" s="1">
        <v>8101.41</v>
      </c>
      <c r="I30" s="1">
        <v>8556.86</v>
      </c>
      <c r="J30" s="1">
        <v>11635.37</v>
      </c>
      <c r="K30" s="1">
        <v>6063642.25</v>
      </c>
      <c r="L30">
        <v>579</v>
      </c>
    </row>
    <row r="31" spans="1:12" x14ac:dyDescent="0.25">
      <c r="A31">
        <v>43760</v>
      </c>
      <c r="B31" t="s">
        <v>157</v>
      </c>
      <c r="C31" t="s">
        <v>84</v>
      </c>
      <c r="D31" s="11" t="s">
        <v>908</v>
      </c>
      <c r="E31" s="49">
        <v>0.54701710000000003</v>
      </c>
      <c r="F31" s="1">
        <v>4430.91</v>
      </c>
      <c r="G31" s="1">
        <v>3669.22</v>
      </c>
      <c r="H31" s="1">
        <v>8100.13</v>
      </c>
      <c r="I31" s="1">
        <v>7360.16</v>
      </c>
      <c r="J31" s="1">
        <v>13789.42</v>
      </c>
      <c r="K31" s="1">
        <v>115823.64</v>
      </c>
      <c r="L31">
        <v>28</v>
      </c>
    </row>
    <row r="32" spans="1:12" x14ac:dyDescent="0.25">
      <c r="A32">
        <v>43778</v>
      </c>
      <c r="B32" t="s">
        <v>158</v>
      </c>
      <c r="C32" t="s">
        <v>86</v>
      </c>
      <c r="D32" s="11" t="s">
        <v>908</v>
      </c>
      <c r="E32" s="49">
        <v>0.64854009999999995</v>
      </c>
      <c r="F32" s="1">
        <v>5307.62</v>
      </c>
      <c r="G32" s="1">
        <v>2876.33</v>
      </c>
      <c r="H32" s="1">
        <v>8183.95</v>
      </c>
      <c r="I32" s="1">
        <v>3532.5</v>
      </c>
      <c r="J32" s="1">
        <v>11143.63</v>
      </c>
      <c r="K32" s="1">
        <v>49959.75</v>
      </c>
      <c r="L32">
        <v>17</v>
      </c>
    </row>
    <row r="33" spans="1:12" x14ac:dyDescent="0.25">
      <c r="A33">
        <v>43786</v>
      </c>
      <c r="B33" t="s">
        <v>159</v>
      </c>
      <c r="C33" t="s">
        <v>52</v>
      </c>
      <c r="D33" s="11" t="s">
        <v>908</v>
      </c>
      <c r="E33" s="49">
        <v>0.65154089999999998</v>
      </c>
      <c r="F33" s="1">
        <v>5279.41</v>
      </c>
      <c r="G33" s="1">
        <v>2823.55</v>
      </c>
      <c r="H33" s="1">
        <v>8102.96</v>
      </c>
      <c r="I33" s="1">
        <v>6163.65</v>
      </c>
      <c r="J33" s="1">
        <v>12328.48</v>
      </c>
      <c r="K33" s="1">
        <v>2499068.7999999998</v>
      </c>
      <c r="L33">
        <v>1117</v>
      </c>
    </row>
    <row r="34" spans="1:12" x14ac:dyDescent="0.25">
      <c r="A34">
        <v>43794</v>
      </c>
      <c r="B34" t="s">
        <v>160</v>
      </c>
      <c r="C34" t="s">
        <v>52</v>
      </c>
      <c r="D34" s="11" t="s">
        <v>908</v>
      </c>
      <c r="E34" s="49">
        <v>0.1313791</v>
      </c>
      <c r="F34" s="1">
        <v>1074.33</v>
      </c>
      <c r="G34" s="1">
        <v>7103</v>
      </c>
      <c r="H34" s="1">
        <v>8177.33</v>
      </c>
      <c r="I34" s="1">
        <v>13227.25</v>
      </c>
      <c r="J34" s="1">
        <v>14792.02</v>
      </c>
      <c r="K34" s="1">
        <v>892038.4</v>
      </c>
      <c r="L34">
        <v>262</v>
      </c>
    </row>
    <row r="35" spans="1:12" x14ac:dyDescent="0.25">
      <c r="A35">
        <v>43802</v>
      </c>
      <c r="B35" t="s">
        <v>879</v>
      </c>
      <c r="C35" t="s">
        <v>61</v>
      </c>
      <c r="D35" s="11" t="s">
        <v>908</v>
      </c>
      <c r="E35" s="49">
        <v>0.21725320000000001</v>
      </c>
      <c r="F35" s="1">
        <v>1759.29</v>
      </c>
      <c r="G35" s="1">
        <v>6338.59</v>
      </c>
      <c r="H35" s="1">
        <v>8097.88</v>
      </c>
      <c r="I35" s="1">
        <v>8149.96</v>
      </c>
      <c r="J35" s="1">
        <v>10333.709999999999</v>
      </c>
      <c r="K35" s="1">
        <v>6220914.9900000002</v>
      </c>
      <c r="L35">
        <v>1232</v>
      </c>
    </row>
    <row r="36" spans="1:12" x14ac:dyDescent="0.25">
      <c r="A36">
        <v>43810</v>
      </c>
      <c r="B36" t="s">
        <v>161</v>
      </c>
      <c r="C36" t="s">
        <v>46</v>
      </c>
      <c r="D36" s="11" t="s">
        <v>908</v>
      </c>
      <c r="E36" s="49">
        <v>0.62776189999999998</v>
      </c>
      <c r="F36" s="1">
        <v>5116.1400000000003</v>
      </c>
      <c r="G36" s="1">
        <v>3033.67</v>
      </c>
      <c r="H36" s="1">
        <v>8149.81</v>
      </c>
      <c r="I36" s="1">
        <v>5049.3900000000003</v>
      </c>
      <c r="J36" s="1">
        <v>12253.28</v>
      </c>
      <c r="K36" s="1">
        <v>142923.69</v>
      </c>
      <c r="L36">
        <v>22</v>
      </c>
    </row>
    <row r="37" spans="1:12" x14ac:dyDescent="0.25">
      <c r="A37">
        <v>43828</v>
      </c>
      <c r="B37" t="s">
        <v>162</v>
      </c>
      <c r="C37" t="s">
        <v>93</v>
      </c>
      <c r="D37" s="11" t="s">
        <v>908</v>
      </c>
      <c r="E37" s="49">
        <v>0.72198410000000002</v>
      </c>
      <c r="F37" s="1">
        <v>5869.16</v>
      </c>
      <c r="G37" s="1">
        <v>2260.0500000000002</v>
      </c>
      <c r="H37" s="1">
        <v>8129.21</v>
      </c>
      <c r="I37" s="1">
        <v>3808.86</v>
      </c>
      <c r="J37" s="1">
        <v>11447.38</v>
      </c>
      <c r="K37" s="1">
        <v>45121.35</v>
      </c>
      <c r="L37">
        <v>11</v>
      </c>
    </row>
    <row r="38" spans="1:12" x14ac:dyDescent="0.25">
      <c r="A38">
        <v>43836</v>
      </c>
      <c r="B38" t="s">
        <v>910</v>
      </c>
      <c r="C38" t="s">
        <v>33</v>
      </c>
      <c r="D38" s="11" t="s">
        <v>908</v>
      </c>
      <c r="E38" s="49">
        <v>0.29232910000000001</v>
      </c>
      <c r="F38" s="1">
        <v>2402.65</v>
      </c>
      <c r="G38" s="1">
        <v>5816.34</v>
      </c>
      <c r="H38" s="1">
        <v>8218.99</v>
      </c>
      <c r="I38" s="1">
        <v>10032.540000000001</v>
      </c>
      <c r="J38" s="1">
        <v>13696.73</v>
      </c>
      <c r="K38" s="1">
        <v>208458.76</v>
      </c>
      <c r="L38">
        <v>101</v>
      </c>
    </row>
    <row r="39" spans="1:12" x14ac:dyDescent="0.25">
      <c r="A39">
        <v>43844</v>
      </c>
      <c r="B39" t="s">
        <v>163</v>
      </c>
      <c r="C39" t="s">
        <v>69</v>
      </c>
      <c r="D39" s="11" t="s">
        <v>908</v>
      </c>
      <c r="E39" s="49">
        <v>0.69700680000000004</v>
      </c>
      <c r="F39" s="1">
        <v>5669.37</v>
      </c>
      <c r="G39" s="1">
        <v>2464.5100000000002</v>
      </c>
      <c r="H39" s="1">
        <v>8133.88</v>
      </c>
      <c r="I39" s="1">
        <v>3495.25</v>
      </c>
      <c r="J39" s="1">
        <v>8433.869999999999</v>
      </c>
      <c r="K39" s="1">
        <v>3108420.14</v>
      </c>
      <c r="L39">
        <v>395</v>
      </c>
    </row>
    <row r="40" spans="1:12" x14ac:dyDescent="0.25">
      <c r="A40">
        <v>43851</v>
      </c>
      <c r="B40" t="s">
        <v>164</v>
      </c>
      <c r="C40" t="s">
        <v>83</v>
      </c>
      <c r="D40" s="11" t="s">
        <v>908</v>
      </c>
      <c r="E40" s="49">
        <v>0.17108999999999999</v>
      </c>
      <c r="F40" s="1">
        <v>1416.69</v>
      </c>
      <c r="G40" s="1">
        <v>6863.69</v>
      </c>
      <c r="H40" s="1">
        <v>8280.3799999999992</v>
      </c>
      <c r="I40" s="1">
        <v>13437.25</v>
      </c>
      <c r="J40" s="1">
        <v>15961.74</v>
      </c>
      <c r="K40" s="1">
        <v>106470.12</v>
      </c>
      <c r="L40">
        <v>30</v>
      </c>
    </row>
    <row r="41" spans="1:12" x14ac:dyDescent="0.25">
      <c r="A41">
        <v>43869</v>
      </c>
      <c r="B41" t="s">
        <v>165</v>
      </c>
      <c r="C41" t="s">
        <v>49</v>
      </c>
      <c r="D41" s="11" t="s">
        <v>908</v>
      </c>
      <c r="E41" s="49">
        <v>0.64001779999999997</v>
      </c>
      <c r="F41" s="1">
        <v>5205.22</v>
      </c>
      <c r="G41" s="1">
        <v>2927.71</v>
      </c>
      <c r="H41" s="1">
        <v>8132.93</v>
      </c>
      <c r="I41" s="1">
        <v>5070.76</v>
      </c>
      <c r="J41" s="1">
        <v>11835.36</v>
      </c>
      <c r="K41" s="1">
        <v>118323.86</v>
      </c>
      <c r="L41">
        <v>78</v>
      </c>
    </row>
    <row r="42" spans="1:12" x14ac:dyDescent="0.25">
      <c r="A42">
        <v>43877</v>
      </c>
      <c r="B42" t="s">
        <v>166</v>
      </c>
      <c r="C42" t="s">
        <v>62</v>
      </c>
      <c r="D42" s="11" t="s">
        <v>908</v>
      </c>
      <c r="E42" s="49">
        <v>0.34305989999999997</v>
      </c>
      <c r="F42" s="1">
        <v>2793.06</v>
      </c>
      <c r="G42" s="1">
        <v>5348.55</v>
      </c>
      <c r="H42" s="1">
        <v>8141.61</v>
      </c>
      <c r="I42" s="1">
        <v>10920.14</v>
      </c>
      <c r="J42" s="1">
        <v>14568.6</v>
      </c>
      <c r="K42" s="1">
        <v>548632.38</v>
      </c>
      <c r="L42">
        <v>289</v>
      </c>
    </row>
    <row r="43" spans="1:12" x14ac:dyDescent="0.25">
      <c r="A43">
        <v>43885</v>
      </c>
      <c r="B43" t="s">
        <v>167</v>
      </c>
      <c r="C43" t="s">
        <v>35</v>
      </c>
      <c r="D43" s="11" t="s">
        <v>908</v>
      </c>
      <c r="E43" s="49">
        <v>0.227771</v>
      </c>
      <c r="F43" s="1">
        <v>2002.54</v>
      </c>
      <c r="G43" s="1">
        <v>6789.36</v>
      </c>
      <c r="H43" s="1">
        <v>8791.9</v>
      </c>
      <c r="I43" s="1">
        <v>9130.93</v>
      </c>
      <c r="J43" s="1">
        <v>12173.34</v>
      </c>
      <c r="K43" s="1">
        <v>19114.93</v>
      </c>
      <c r="L43">
        <v>19</v>
      </c>
    </row>
    <row r="44" spans="1:12" x14ac:dyDescent="0.25">
      <c r="A44">
        <v>43893</v>
      </c>
      <c r="B44" t="s">
        <v>168</v>
      </c>
      <c r="C44" t="s">
        <v>86</v>
      </c>
      <c r="D44" s="11" t="s">
        <v>908</v>
      </c>
      <c r="E44" s="49">
        <v>0.47295340000000002</v>
      </c>
      <c r="F44" s="1">
        <v>3830.35</v>
      </c>
      <c r="G44" s="1">
        <v>4268.4399999999996</v>
      </c>
      <c r="H44" s="1">
        <v>8098.79</v>
      </c>
      <c r="I44" s="1">
        <v>6710.99</v>
      </c>
      <c r="J44" s="1">
        <v>11038.57</v>
      </c>
      <c r="K44" s="1">
        <v>19984</v>
      </c>
      <c r="L44">
        <v>26</v>
      </c>
    </row>
    <row r="45" spans="1:12" x14ac:dyDescent="0.25">
      <c r="A45">
        <v>43901</v>
      </c>
      <c r="B45" t="s">
        <v>169</v>
      </c>
      <c r="C45" t="s">
        <v>52</v>
      </c>
      <c r="D45" s="11" t="s">
        <v>908</v>
      </c>
      <c r="E45" s="49">
        <v>0.81230500000000005</v>
      </c>
      <c r="F45" s="1">
        <v>6721.45</v>
      </c>
      <c r="G45" s="1">
        <v>1553.09</v>
      </c>
      <c r="H45" s="1">
        <v>8274.5400000000009</v>
      </c>
      <c r="I45" s="1">
        <v>5282.43</v>
      </c>
      <c r="J45" s="1">
        <v>16261.7</v>
      </c>
      <c r="K45" s="1">
        <v>547936.31999999995</v>
      </c>
      <c r="L45">
        <v>75</v>
      </c>
    </row>
    <row r="46" spans="1:12" x14ac:dyDescent="0.25">
      <c r="A46">
        <v>43919</v>
      </c>
      <c r="B46" t="s">
        <v>170</v>
      </c>
      <c r="C46" t="s">
        <v>53</v>
      </c>
      <c r="D46" s="11" t="s">
        <v>908</v>
      </c>
      <c r="E46" s="49">
        <v>0.75378080000000003</v>
      </c>
      <c r="F46" s="1">
        <v>6168.06</v>
      </c>
      <c r="G46" s="1">
        <v>2014.77</v>
      </c>
      <c r="H46" s="1">
        <v>8182.83</v>
      </c>
      <c r="I46" s="1">
        <v>2545.5300000000002</v>
      </c>
      <c r="J46" s="1">
        <v>11449.98</v>
      </c>
      <c r="K46" s="1">
        <v>225347.49</v>
      </c>
      <c r="L46">
        <v>59</v>
      </c>
    </row>
    <row r="47" spans="1:12" x14ac:dyDescent="0.25">
      <c r="A47">
        <v>43927</v>
      </c>
      <c r="B47" t="s">
        <v>171</v>
      </c>
      <c r="C47" t="s">
        <v>53</v>
      </c>
      <c r="D47" s="11" t="s">
        <v>908</v>
      </c>
      <c r="E47" s="49">
        <v>0.58400240000000003</v>
      </c>
      <c r="F47" s="1">
        <v>5024.78</v>
      </c>
      <c r="G47" s="1">
        <v>3579.26</v>
      </c>
      <c r="H47" s="1">
        <v>8604.0400000000009</v>
      </c>
      <c r="I47" s="1">
        <v>4223.28</v>
      </c>
      <c r="J47" s="1">
        <v>10966.96</v>
      </c>
      <c r="K47" s="1">
        <v>0</v>
      </c>
      <c r="L47">
        <v>0</v>
      </c>
    </row>
    <row r="48" spans="1:12" x14ac:dyDescent="0.25">
      <c r="A48">
        <v>43935</v>
      </c>
      <c r="B48" t="s">
        <v>172</v>
      </c>
      <c r="C48" t="s">
        <v>89</v>
      </c>
      <c r="D48" s="11" t="s">
        <v>908</v>
      </c>
      <c r="E48" s="49">
        <v>0.44250099999999998</v>
      </c>
      <c r="F48" s="1">
        <v>3585.78</v>
      </c>
      <c r="G48" s="1">
        <v>4517.66</v>
      </c>
      <c r="H48" s="1">
        <v>8103.44</v>
      </c>
      <c r="I48" s="1">
        <v>8526.31</v>
      </c>
      <c r="J48" s="1">
        <v>13612.06</v>
      </c>
      <c r="K48" s="1">
        <v>38558.339999999997</v>
      </c>
      <c r="L48">
        <v>15</v>
      </c>
    </row>
    <row r="49" spans="1:12" x14ac:dyDescent="0.25">
      <c r="A49">
        <v>43943</v>
      </c>
      <c r="B49" t="s">
        <v>173</v>
      </c>
      <c r="C49" t="s">
        <v>38</v>
      </c>
      <c r="D49" s="11" t="s">
        <v>908</v>
      </c>
      <c r="E49" s="49">
        <v>0.59795220000000004</v>
      </c>
      <c r="F49" s="1">
        <v>4871.6899999999996</v>
      </c>
      <c r="G49" s="1">
        <v>3275.6</v>
      </c>
      <c r="H49" s="1">
        <v>8147.29</v>
      </c>
      <c r="I49" s="1">
        <v>5798.12</v>
      </c>
      <c r="J49" s="1">
        <v>10997.02</v>
      </c>
      <c r="K49" s="1">
        <v>661031.21</v>
      </c>
      <c r="L49">
        <v>40</v>
      </c>
    </row>
    <row r="50" spans="1:12" x14ac:dyDescent="0.25">
      <c r="A50">
        <v>43950</v>
      </c>
      <c r="B50" t="s">
        <v>174</v>
      </c>
      <c r="C50" t="s">
        <v>52</v>
      </c>
      <c r="D50" s="11" t="s">
        <v>908</v>
      </c>
      <c r="E50" s="49">
        <v>0.62932630000000001</v>
      </c>
      <c r="F50" s="1">
        <v>5149.28</v>
      </c>
      <c r="G50" s="1">
        <v>3032.93</v>
      </c>
      <c r="H50" s="1">
        <v>8182.21</v>
      </c>
      <c r="I50" s="1">
        <v>5389.59</v>
      </c>
      <c r="J50" s="1">
        <v>9732.2900000000009</v>
      </c>
      <c r="K50" s="1">
        <v>1290906.19</v>
      </c>
      <c r="L50">
        <v>136</v>
      </c>
    </row>
    <row r="51" spans="1:12" x14ac:dyDescent="0.25">
      <c r="A51">
        <v>43968</v>
      </c>
      <c r="B51" t="s">
        <v>175</v>
      </c>
      <c r="C51" t="s">
        <v>54</v>
      </c>
      <c r="D51" s="11" t="s">
        <v>908</v>
      </c>
      <c r="E51" s="49">
        <v>0.4540381</v>
      </c>
      <c r="F51" s="1">
        <v>3729.01</v>
      </c>
      <c r="G51" s="1">
        <v>4483.9799999999996</v>
      </c>
      <c r="H51" s="1">
        <v>8212.99</v>
      </c>
      <c r="I51" s="1">
        <v>7520.62</v>
      </c>
      <c r="J51" s="1">
        <v>12412.12</v>
      </c>
      <c r="K51" s="1">
        <v>319263.65999999997</v>
      </c>
      <c r="L51">
        <v>153</v>
      </c>
    </row>
    <row r="52" spans="1:12" x14ac:dyDescent="0.25">
      <c r="A52">
        <v>43976</v>
      </c>
      <c r="B52" t="s">
        <v>176</v>
      </c>
      <c r="C52" t="s">
        <v>52</v>
      </c>
      <c r="D52" s="11" t="s">
        <v>908</v>
      </c>
      <c r="E52" s="49">
        <v>0.1000002</v>
      </c>
      <c r="F52" s="1">
        <v>810.59</v>
      </c>
      <c r="G52" s="1">
        <v>8910.25</v>
      </c>
      <c r="H52" s="1">
        <v>8105.88</v>
      </c>
      <c r="I52" s="1">
        <v>16182.22</v>
      </c>
      <c r="J52" s="1">
        <v>17375.189999999999</v>
      </c>
      <c r="K52" s="1">
        <v>135758.91</v>
      </c>
      <c r="L52">
        <v>46</v>
      </c>
    </row>
    <row r="53" spans="1:12" x14ac:dyDescent="0.25">
      <c r="A53">
        <v>43984</v>
      </c>
      <c r="B53" t="s">
        <v>177</v>
      </c>
      <c r="C53" t="s">
        <v>43</v>
      </c>
      <c r="D53" s="11" t="s">
        <v>908</v>
      </c>
      <c r="E53" s="49">
        <v>0.41698930000000001</v>
      </c>
      <c r="F53" s="1">
        <v>3420.53</v>
      </c>
      <c r="G53" s="1">
        <v>4782.3900000000003</v>
      </c>
      <c r="H53" s="1">
        <v>8202.92</v>
      </c>
      <c r="I53" s="1">
        <v>6367.32</v>
      </c>
      <c r="J53" s="1">
        <v>10535.48</v>
      </c>
      <c r="K53" s="1">
        <v>217568.13</v>
      </c>
      <c r="L53">
        <v>117</v>
      </c>
    </row>
    <row r="54" spans="1:12" x14ac:dyDescent="0.25">
      <c r="A54">
        <v>43992</v>
      </c>
      <c r="B54" t="s">
        <v>178</v>
      </c>
      <c r="C54" t="s">
        <v>106</v>
      </c>
      <c r="D54" s="11" t="s">
        <v>908</v>
      </c>
      <c r="E54" s="49">
        <v>0.70074729999999996</v>
      </c>
      <c r="F54" s="1">
        <v>5682.57</v>
      </c>
      <c r="G54" s="1">
        <v>2426.73</v>
      </c>
      <c r="H54" s="1">
        <v>8109.3</v>
      </c>
      <c r="I54" s="1">
        <v>4635.68</v>
      </c>
      <c r="J54" s="1">
        <v>10862.46</v>
      </c>
      <c r="K54" s="1">
        <v>87904.12</v>
      </c>
      <c r="L54">
        <v>36</v>
      </c>
    </row>
    <row r="55" spans="1:12" x14ac:dyDescent="0.25">
      <c r="A55">
        <v>44008</v>
      </c>
      <c r="B55" t="s">
        <v>179</v>
      </c>
      <c r="C55" t="s">
        <v>78</v>
      </c>
      <c r="D55" s="11" t="s">
        <v>908</v>
      </c>
      <c r="E55" s="49">
        <v>0.43796580000000002</v>
      </c>
      <c r="F55" s="1">
        <v>3554.78</v>
      </c>
      <c r="G55" s="1">
        <v>4561.79</v>
      </c>
      <c r="H55" s="1">
        <v>8116.57</v>
      </c>
      <c r="I55" s="1">
        <v>8062.08</v>
      </c>
      <c r="J55" s="1">
        <v>12930.4</v>
      </c>
      <c r="K55" s="1">
        <v>278918.82</v>
      </c>
      <c r="L55">
        <v>109</v>
      </c>
    </row>
    <row r="56" spans="1:12" x14ac:dyDescent="0.25">
      <c r="A56">
        <v>44016</v>
      </c>
      <c r="B56" t="s">
        <v>180</v>
      </c>
      <c r="C56" t="s">
        <v>88</v>
      </c>
      <c r="D56" s="11" t="s">
        <v>908</v>
      </c>
      <c r="E56" s="49">
        <v>0.45216250000000002</v>
      </c>
      <c r="F56" s="1">
        <v>3675.71</v>
      </c>
      <c r="G56" s="1">
        <v>4453.47</v>
      </c>
      <c r="H56" s="1">
        <v>8129.18</v>
      </c>
      <c r="I56" s="1">
        <v>8221.56</v>
      </c>
      <c r="J56" s="1">
        <v>12380.72</v>
      </c>
      <c r="K56" s="1">
        <v>182355.38</v>
      </c>
      <c r="L56">
        <v>97</v>
      </c>
    </row>
    <row r="57" spans="1:12" x14ac:dyDescent="0.25">
      <c r="A57">
        <v>44024</v>
      </c>
      <c r="B57" t="s">
        <v>181</v>
      </c>
      <c r="C57" t="s">
        <v>72</v>
      </c>
      <c r="D57" s="11" t="s">
        <v>908</v>
      </c>
      <c r="E57" s="49">
        <v>0.66481650000000003</v>
      </c>
      <c r="F57" s="1">
        <v>5411.44</v>
      </c>
      <c r="G57" s="1">
        <v>2728.31</v>
      </c>
      <c r="H57" s="1">
        <v>8139.75</v>
      </c>
      <c r="I57" s="1">
        <v>3470.44</v>
      </c>
      <c r="J57" s="1">
        <v>10787.94</v>
      </c>
      <c r="K57" s="1">
        <v>274080.39</v>
      </c>
      <c r="L57">
        <v>66</v>
      </c>
    </row>
    <row r="58" spans="1:12" x14ac:dyDescent="0.25">
      <c r="A58">
        <v>44032</v>
      </c>
      <c r="B58" t="s">
        <v>182</v>
      </c>
      <c r="C58" t="s">
        <v>107</v>
      </c>
      <c r="D58" s="11" t="s">
        <v>908</v>
      </c>
      <c r="E58" s="49">
        <v>0.61490889999999998</v>
      </c>
      <c r="F58" s="1">
        <v>4988.59</v>
      </c>
      <c r="G58" s="1">
        <v>3124.14</v>
      </c>
      <c r="H58" s="1">
        <v>8112.73</v>
      </c>
      <c r="I58" s="1">
        <v>4228.17</v>
      </c>
      <c r="J58" s="1">
        <v>10617.96</v>
      </c>
      <c r="K58" s="1">
        <v>4703.66</v>
      </c>
      <c r="L58">
        <v>3</v>
      </c>
    </row>
    <row r="59" spans="1:12" x14ac:dyDescent="0.25">
      <c r="A59">
        <v>44040</v>
      </c>
      <c r="B59" t="s">
        <v>183</v>
      </c>
      <c r="C59" t="s">
        <v>52</v>
      </c>
      <c r="D59" s="11" t="s">
        <v>908</v>
      </c>
      <c r="E59" s="49">
        <v>0.70204560000000005</v>
      </c>
      <c r="F59" s="1">
        <v>5675.54</v>
      </c>
      <c r="G59" s="1">
        <v>2408.75</v>
      </c>
      <c r="H59" s="1">
        <v>8084.29</v>
      </c>
      <c r="I59" s="1">
        <v>4921.32</v>
      </c>
      <c r="J59" s="1">
        <v>10412.17</v>
      </c>
      <c r="K59" s="1">
        <v>497810.56</v>
      </c>
      <c r="L59">
        <v>128</v>
      </c>
    </row>
    <row r="60" spans="1:12" x14ac:dyDescent="0.25">
      <c r="A60">
        <v>44057</v>
      </c>
      <c r="B60" t="s">
        <v>184</v>
      </c>
      <c r="C60" t="s">
        <v>46</v>
      </c>
      <c r="D60" s="11" t="s">
        <v>908</v>
      </c>
      <c r="E60" s="49">
        <v>0.50340940000000001</v>
      </c>
      <c r="F60" s="1">
        <v>4077.4</v>
      </c>
      <c r="G60" s="1">
        <v>4022.17</v>
      </c>
      <c r="H60" s="1">
        <v>8099.57</v>
      </c>
      <c r="I60" s="1">
        <v>8049.39</v>
      </c>
      <c r="J60" s="1">
        <v>13785.92</v>
      </c>
      <c r="K60" s="1">
        <v>232313.66</v>
      </c>
      <c r="L60">
        <v>74</v>
      </c>
    </row>
    <row r="61" spans="1:12" x14ac:dyDescent="0.25">
      <c r="A61">
        <v>44065</v>
      </c>
      <c r="B61" t="s">
        <v>185</v>
      </c>
      <c r="C61" t="s">
        <v>66</v>
      </c>
      <c r="D61" s="11" t="s">
        <v>908</v>
      </c>
      <c r="E61" s="49">
        <v>0.7477473</v>
      </c>
      <c r="F61" s="1">
        <v>6103.51</v>
      </c>
      <c r="G61" s="1">
        <v>2059.02</v>
      </c>
      <c r="H61" s="1">
        <v>8162.53</v>
      </c>
      <c r="I61" s="1">
        <v>3804.44</v>
      </c>
      <c r="J61" s="1">
        <v>13643.48</v>
      </c>
      <c r="K61" s="1">
        <v>186418.33</v>
      </c>
      <c r="L61">
        <v>21</v>
      </c>
    </row>
    <row r="62" spans="1:12" x14ac:dyDescent="0.25">
      <c r="A62">
        <v>44073</v>
      </c>
      <c r="B62" t="s">
        <v>186</v>
      </c>
      <c r="C62" t="s">
        <v>61</v>
      </c>
      <c r="D62" s="11" t="s">
        <v>908</v>
      </c>
      <c r="E62" s="49">
        <v>0.1000006</v>
      </c>
      <c r="F62" s="1">
        <v>829.67</v>
      </c>
      <c r="G62" s="1">
        <v>11653.17</v>
      </c>
      <c r="H62" s="1">
        <v>8296.65</v>
      </c>
      <c r="I62" s="1">
        <v>15501.91</v>
      </c>
      <c r="J62" s="1">
        <v>16565.830000000002</v>
      </c>
      <c r="K62" s="1">
        <v>67867.45</v>
      </c>
      <c r="L62">
        <v>12</v>
      </c>
    </row>
    <row r="63" spans="1:12" x14ac:dyDescent="0.25">
      <c r="A63">
        <v>44081</v>
      </c>
      <c r="B63" t="s">
        <v>187</v>
      </c>
      <c r="C63" t="s">
        <v>83</v>
      </c>
      <c r="D63" s="11" t="s">
        <v>908</v>
      </c>
      <c r="E63" s="49">
        <v>0.57092560000000003</v>
      </c>
      <c r="F63" s="1">
        <v>4647.78</v>
      </c>
      <c r="G63" s="1">
        <v>3493</v>
      </c>
      <c r="H63" s="1">
        <v>8140.78</v>
      </c>
      <c r="I63" s="1">
        <v>7096.88</v>
      </c>
      <c r="J63" s="1">
        <v>12404.32</v>
      </c>
      <c r="K63" s="1">
        <v>789674.54</v>
      </c>
      <c r="L63">
        <v>208</v>
      </c>
    </row>
    <row r="64" spans="1:12" x14ac:dyDescent="0.25">
      <c r="A64">
        <v>44099</v>
      </c>
      <c r="B64" t="s">
        <v>188</v>
      </c>
      <c r="C64" t="s">
        <v>40</v>
      </c>
      <c r="D64" s="11" t="s">
        <v>908</v>
      </c>
      <c r="E64" s="49">
        <v>0.44955850000000003</v>
      </c>
      <c r="F64" s="1">
        <v>3689.23</v>
      </c>
      <c r="G64" s="1">
        <v>4517.1099999999997</v>
      </c>
      <c r="H64" s="1">
        <v>8206.34</v>
      </c>
      <c r="I64" s="1">
        <v>6854.54</v>
      </c>
      <c r="J64" s="1">
        <v>11029.38</v>
      </c>
      <c r="K64" s="1">
        <v>65996.820000000007</v>
      </c>
      <c r="L64">
        <v>47</v>
      </c>
    </row>
    <row r="65" spans="1:12" x14ac:dyDescent="0.25">
      <c r="A65">
        <v>44107</v>
      </c>
      <c r="B65" t="s">
        <v>189</v>
      </c>
      <c r="C65" t="s">
        <v>101</v>
      </c>
      <c r="D65" s="11" t="s">
        <v>908</v>
      </c>
      <c r="E65" s="49">
        <v>0.70124399999999998</v>
      </c>
      <c r="F65" s="1">
        <v>5684.81</v>
      </c>
      <c r="G65" s="1">
        <v>2421.94</v>
      </c>
      <c r="H65" s="1">
        <v>8106.75</v>
      </c>
      <c r="I65" s="1">
        <v>3029.58</v>
      </c>
      <c r="J65" s="1">
        <v>11166.21</v>
      </c>
      <c r="K65" s="1">
        <v>798903.81</v>
      </c>
      <c r="L65">
        <v>292</v>
      </c>
    </row>
    <row r="66" spans="1:12" x14ac:dyDescent="0.25">
      <c r="A66">
        <v>44115</v>
      </c>
      <c r="B66" t="s">
        <v>190</v>
      </c>
      <c r="C66" t="s">
        <v>109</v>
      </c>
      <c r="D66" s="11" t="s">
        <v>908</v>
      </c>
      <c r="E66" s="49">
        <v>0.4751958</v>
      </c>
      <c r="F66" s="1">
        <v>3849.97</v>
      </c>
      <c r="G66" s="1">
        <v>4251.8900000000003</v>
      </c>
      <c r="H66" s="1">
        <v>8101.86</v>
      </c>
      <c r="I66" s="1">
        <v>9821.1</v>
      </c>
      <c r="J66" s="1">
        <v>15286.64</v>
      </c>
      <c r="K66" s="1">
        <v>81783.009999999995</v>
      </c>
      <c r="L66">
        <v>41</v>
      </c>
    </row>
    <row r="67" spans="1:12" x14ac:dyDescent="0.25">
      <c r="A67">
        <v>44123</v>
      </c>
      <c r="B67" t="s">
        <v>191</v>
      </c>
      <c r="C67" t="s">
        <v>68</v>
      </c>
      <c r="D67" s="11" t="s">
        <v>908</v>
      </c>
      <c r="E67" s="49">
        <v>0.59957300000000002</v>
      </c>
      <c r="F67" s="1">
        <v>4877.91</v>
      </c>
      <c r="G67" s="1">
        <v>3257.73</v>
      </c>
      <c r="H67" s="1">
        <v>8135.64</v>
      </c>
      <c r="I67" s="1">
        <v>5753.68</v>
      </c>
      <c r="J67" s="1">
        <v>12001.07</v>
      </c>
      <c r="K67" s="1">
        <v>128605.24</v>
      </c>
      <c r="L67">
        <v>26</v>
      </c>
    </row>
    <row r="68" spans="1:12" x14ac:dyDescent="0.25">
      <c r="A68">
        <v>44131</v>
      </c>
      <c r="B68" t="s">
        <v>192</v>
      </c>
      <c r="C68" t="s">
        <v>102</v>
      </c>
      <c r="D68" s="11" t="s">
        <v>908</v>
      </c>
      <c r="E68" s="49">
        <v>0.1</v>
      </c>
      <c r="F68" s="1">
        <v>827.06</v>
      </c>
      <c r="G68" s="1">
        <v>8583.94</v>
      </c>
      <c r="H68" s="1">
        <v>8270.64</v>
      </c>
      <c r="I68" s="1">
        <v>12919.34</v>
      </c>
      <c r="J68" s="1">
        <v>14462.39</v>
      </c>
      <c r="K68" s="1">
        <v>35946.050000000003</v>
      </c>
      <c r="L68">
        <v>6</v>
      </c>
    </row>
    <row r="69" spans="1:12" x14ac:dyDescent="0.25">
      <c r="A69">
        <v>44149</v>
      </c>
      <c r="B69" t="s">
        <v>193</v>
      </c>
      <c r="C69" t="s">
        <v>81</v>
      </c>
      <c r="D69" s="11" t="s">
        <v>908</v>
      </c>
      <c r="E69" s="49">
        <v>0.68928820000000002</v>
      </c>
      <c r="F69" s="1">
        <v>5633.78</v>
      </c>
      <c r="G69" s="1">
        <v>2539.5500000000002</v>
      </c>
      <c r="H69" s="1">
        <v>8173.33</v>
      </c>
      <c r="I69" s="1">
        <v>3496.47</v>
      </c>
      <c r="J69" s="1">
        <v>12489.76</v>
      </c>
      <c r="K69" s="1">
        <v>79280.759999999995</v>
      </c>
      <c r="L69">
        <v>49</v>
      </c>
    </row>
    <row r="70" spans="1:12" x14ac:dyDescent="0.25">
      <c r="A70">
        <v>44156</v>
      </c>
      <c r="B70" t="s">
        <v>194</v>
      </c>
      <c r="C70" t="s">
        <v>111</v>
      </c>
      <c r="D70" s="11" t="s">
        <v>908</v>
      </c>
      <c r="E70" s="49">
        <v>0.54068150000000004</v>
      </c>
      <c r="F70" s="1">
        <v>4387.43</v>
      </c>
      <c r="G70" s="1">
        <v>3727.2</v>
      </c>
      <c r="H70" s="1">
        <v>8114.63</v>
      </c>
      <c r="I70" s="1">
        <v>5069.92</v>
      </c>
      <c r="J70" s="1">
        <v>11647.01</v>
      </c>
      <c r="K70" s="1">
        <v>3948.49</v>
      </c>
      <c r="L70">
        <v>10</v>
      </c>
    </row>
    <row r="71" spans="1:12" x14ac:dyDescent="0.25">
      <c r="A71">
        <v>44164</v>
      </c>
      <c r="B71" t="s">
        <v>195</v>
      </c>
      <c r="C71" t="s">
        <v>47</v>
      </c>
      <c r="D71" s="11" t="s">
        <v>908</v>
      </c>
      <c r="E71" s="49">
        <v>0.50531619999999999</v>
      </c>
      <c r="F71" s="1">
        <v>4224.08</v>
      </c>
      <c r="G71" s="1">
        <v>4135.2</v>
      </c>
      <c r="H71" s="1">
        <v>8359.2800000000007</v>
      </c>
      <c r="I71" s="1">
        <v>11475.32</v>
      </c>
      <c r="J71" s="1">
        <v>16904.21</v>
      </c>
      <c r="K71" s="1">
        <v>225787.45</v>
      </c>
      <c r="L71">
        <v>162</v>
      </c>
    </row>
    <row r="72" spans="1:12" x14ac:dyDescent="0.25">
      <c r="A72">
        <v>44172</v>
      </c>
      <c r="B72" t="s">
        <v>196</v>
      </c>
      <c r="C72" t="s">
        <v>31</v>
      </c>
      <c r="D72" s="11" t="s">
        <v>908</v>
      </c>
      <c r="E72" s="49">
        <v>0.647725</v>
      </c>
      <c r="F72" s="1">
        <v>5256.91</v>
      </c>
      <c r="G72" s="1">
        <v>2859.05</v>
      </c>
      <c r="H72" s="1">
        <v>8115.96</v>
      </c>
      <c r="I72" s="1">
        <v>5963.74</v>
      </c>
      <c r="J72" s="1">
        <v>13436.73</v>
      </c>
      <c r="K72" s="1">
        <v>87978.52</v>
      </c>
      <c r="L72">
        <v>43</v>
      </c>
    </row>
    <row r="73" spans="1:12" x14ac:dyDescent="0.25">
      <c r="A73">
        <v>44180</v>
      </c>
      <c r="B73" t="s">
        <v>197</v>
      </c>
      <c r="C73" t="s">
        <v>69</v>
      </c>
      <c r="D73" s="11" t="s">
        <v>908</v>
      </c>
      <c r="E73" s="49">
        <v>0.36347980000000002</v>
      </c>
      <c r="F73" s="1">
        <v>3035.58</v>
      </c>
      <c r="G73" s="1">
        <v>5315.86</v>
      </c>
      <c r="H73" s="1">
        <v>8351.44</v>
      </c>
      <c r="I73" s="1">
        <v>12418.98</v>
      </c>
      <c r="J73" s="1">
        <v>15567.06</v>
      </c>
      <c r="K73" s="1">
        <v>772905.15</v>
      </c>
      <c r="L73">
        <v>311</v>
      </c>
    </row>
    <row r="74" spans="1:12" x14ac:dyDescent="0.25">
      <c r="A74">
        <v>44198</v>
      </c>
      <c r="B74" t="s">
        <v>198</v>
      </c>
      <c r="C74" t="s">
        <v>52</v>
      </c>
      <c r="D74" s="11" t="s">
        <v>908</v>
      </c>
      <c r="E74" s="49">
        <v>0.1</v>
      </c>
      <c r="F74" s="1">
        <v>824.03</v>
      </c>
      <c r="G74" s="1">
        <v>8643.33</v>
      </c>
      <c r="H74" s="1">
        <v>8240.34</v>
      </c>
      <c r="I74" s="1">
        <v>13391.4</v>
      </c>
      <c r="J74" s="1">
        <v>15772.66</v>
      </c>
      <c r="K74" s="1">
        <v>234004.28</v>
      </c>
      <c r="L74">
        <v>106</v>
      </c>
    </row>
    <row r="75" spans="1:12" x14ac:dyDescent="0.25">
      <c r="A75">
        <v>44206</v>
      </c>
      <c r="B75" t="s">
        <v>199</v>
      </c>
      <c r="C75" t="s">
        <v>37</v>
      </c>
      <c r="D75" s="11" t="s">
        <v>908</v>
      </c>
      <c r="E75" s="49">
        <v>0.49990010000000001</v>
      </c>
      <c r="F75" s="1">
        <v>4103.54</v>
      </c>
      <c r="G75" s="1">
        <v>4105.18</v>
      </c>
      <c r="H75" s="1">
        <v>8208.7199999999993</v>
      </c>
      <c r="I75" s="1">
        <v>7494.11</v>
      </c>
      <c r="J75" s="1">
        <v>12543.73</v>
      </c>
      <c r="K75" s="1">
        <v>437640.53</v>
      </c>
      <c r="L75">
        <v>174</v>
      </c>
    </row>
    <row r="76" spans="1:12" x14ac:dyDescent="0.25">
      <c r="A76">
        <v>44214</v>
      </c>
      <c r="B76" t="s">
        <v>200</v>
      </c>
      <c r="C76" t="s">
        <v>78</v>
      </c>
      <c r="D76" s="11" t="s">
        <v>908</v>
      </c>
      <c r="E76" s="49">
        <v>0.1986628</v>
      </c>
      <c r="F76" s="1">
        <v>1615.2</v>
      </c>
      <c r="G76" s="1">
        <v>6515.16</v>
      </c>
      <c r="H76" s="1">
        <v>8130.36</v>
      </c>
      <c r="I76" s="1">
        <v>8642.91</v>
      </c>
      <c r="J76" s="1">
        <v>11557.81</v>
      </c>
      <c r="K76" s="1">
        <v>705609.97</v>
      </c>
      <c r="L76">
        <v>171</v>
      </c>
    </row>
    <row r="77" spans="1:12" x14ac:dyDescent="0.25">
      <c r="A77">
        <v>44222</v>
      </c>
      <c r="B77" t="s">
        <v>201</v>
      </c>
      <c r="C77" t="s">
        <v>35</v>
      </c>
      <c r="D77" s="11" t="s">
        <v>908</v>
      </c>
      <c r="E77" s="49">
        <v>0.78680139999999998</v>
      </c>
      <c r="F77" s="1">
        <v>6467.94</v>
      </c>
      <c r="G77" s="1">
        <v>1752.61</v>
      </c>
      <c r="H77" s="1">
        <v>8220.5499999999993</v>
      </c>
      <c r="I77" s="1">
        <v>2369.2600000000002</v>
      </c>
      <c r="J77" s="1">
        <v>10294.540000000001</v>
      </c>
      <c r="K77" s="1">
        <v>301268.33</v>
      </c>
      <c r="L77">
        <v>51</v>
      </c>
    </row>
    <row r="78" spans="1:12" x14ac:dyDescent="0.25">
      <c r="A78">
        <v>44230</v>
      </c>
      <c r="B78" t="s">
        <v>202</v>
      </c>
      <c r="C78" t="s">
        <v>83</v>
      </c>
      <c r="D78" s="11" t="s">
        <v>908</v>
      </c>
      <c r="E78" s="49">
        <v>0.74981920000000002</v>
      </c>
      <c r="F78" s="1">
        <v>7724.9</v>
      </c>
      <c r="G78" s="1">
        <v>2577.4499999999998</v>
      </c>
      <c r="H78" s="1">
        <v>10302.35</v>
      </c>
      <c r="I78" s="1">
        <v>5013.07</v>
      </c>
      <c r="J78" s="1">
        <v>12318.32</v>
      </c>
      <c r="K78" s="1">
        <v>224945.21</v>
      </c>
      <c r="L78">
        <v>19</v>
      </c>
    </row>
    <row r="79" spans="1:12" x14ac:dyDescent="0.25">
      <c r="A79">
        <v>44248</v>
      </c>
      <c r="B79" t="s">
        <v>203</v>
      </c>
      <c r="C79" t="s">
        <v>114</v>
      </c>
      <c r="D79" s="11" t="s">
        <v>908</v>
      </c>
      <c r="E79" s="49">
        <v>0.42020410000000002</v>
      </c>
      <c r="F79" s="1">
        <v>3436.9</v>
      </c>
      <c r="G79" s="1">
        <v>4742.22</v>
      </c>
      <c r="H79" s="1">
        <v>8179.12</v>
      </c>
      <c r="I79" s="1">
        <v>7666.6</v>
      </c>
      <c r="J79" s="1">
        <v>13879.39</v>
      </c>
      <c r="K79" s="1">
        <v>227186.16</v>
      </c>
      <c r="L79">
        <v>69</v>
      </c>
    </row>
    <row r="80" spans="1:12" x14ac:dyDescent="0.25">
      <c r="A80">
        <v>44255</v>
      </c>
      <c r="B80" t="s">
        <v>204</v>
      </c>
      <c r="C80" t="s">
        <v>112</v>
      </c>
      <c r="D80" s="11" t="s">
        <v>908</v>
      </c>
      <c r="E80" s="49">
        <v>0.4081689</v>
      </c>
      <c r="F80" s="1">
        <v>3304.27</v>
      </c>
      <c r="G80" s="1">
        <v>4791.08</v>
      </c>
      <c r="H80" s="1">
        <v>8095.35</v>
      </c>
      <c r="I80" s="1">
        <v>8123.49</v>
      </c>
      <c r="J80" s="1">
        <v>12294.47</v>
      </c>
      <c r="K80" s="1">
        <v>72177.350000000006</v>
      </c>
      <c r="L80">
        <v>39</v>
      </c>
    </row>
    <row r="81" spans="1:12" x14ac:dyDescent="0.25">
      <c r="A81">
        <v>44263</v>
      </c>
      <c r="B81" t="s">
        <v>205</v>
      </c>
      <c r="C81" t="s">
        <v>38</v>
      </c>
      <c r="D81" s="11" t="s">
        <v>908</v>
      </c>
      <c r="E81" s="49">
        <v>0.74487709999999996</v>
      </c>
      <c r="F81" s="1">
        <v>6101.08</v>
      </c>
      <c r="G81" s="1">
        <v>2089.64</v>
      </c>
      <c r="H81" s="1">
        <v>8190.72</v>
      </c>
      <c r="I81" s="1">
        <v>2456.39</v>
      </c>
      <c r="J81" s="1">
        <v>8738.01</v>
      </c>
      <c r="K81" s="1">
        <v>1238090.19</v>
      </c>
      <c r="L81">
        <v>262</v>
      </c>
    </row>
    <row r="82" spans="1:12" x14ac:dyDescent="0.25">
      <c r="A82">
        <v>44271</v>
      </c>
      <c r="B82" t="s">
        <v>206</v>
      </c>
      <c r="C82" t="s">
        <v>83</v>
      </c>
      <c r="D82" s="11" t="s">
        <v>908</v>
      </c>
      <c r="E82" s="49">
        <v>0.1</v>
      </c>
      <c r="F82" s="1">
        <v>813.11</v>
      </c>
      <c r="G82" s="1">
        <v>8065.52</v>
      </c>
      <c r="H82" s="1">
        <v>8131.11</v>
      </c>
      <c r="I82" s="1">
        <v>11715.54</v>
      </c>
      <c r="J82" s="1">
        <v>13600.91</v>
      </c>
      <c r="K82" s="1">
        <v>290160.03000000003</v>
      </c>
      <c r="L82">
        <v>96</v>
      </c>
    </row>
    <row r="83" spans="1:12" x14ac:dyDescent="0.25">
      <c r="A83">
        <v>44289</v>
      </c>
      <c r="B83" t="s">
        <v>207</v>
      </c>
      <c r="C83" t="s">
        <v>83</v>
      </c>
      <c r="D83" s="11" t="s">
        <v>908</v>
      </c>
      <c r="E83" s="49">
        <v>0.1000006</v>
      </c>
      <c r="F83" s="1">
        <v>807.74</v>
      </c>
      <c r="G83" s="1">
        <v>8374.7000000000007</v>
      </c>
      <c r="H83" s="1">
        <v>8077.35</v>
      </c>
      <c r="I83" s="1">
        <v>14691.75</v>
      </c>
      <c r="J83" s="1">
        <v>15810.41</v>
      </c>
      <c r="K83" s="1">
        <v>18925.7</v>
      </c>
      <c r="L83">
        <v>8</v>
      </c>
    </row>
    <row r="84" spans="1:12" x14ac:dyDescent="0.25">
      <c r="A84">
        <v>44297</v>
      </c>
      <c r="B84" t="s">
        <v>208</v>
      </c>
      <c r="C84" t="s">
        <v>87</v>
      </c>
      <c r="D84" s="11" t="s">
        <v>908</v>
      </c>
      <c r="E84" s="49">
        <v>0.69621739999999999</v>
      </c>
      <c r="F84" s="1">
        <v>5706.65</v>
      </c>
      <c r="G84" s="1">
        <v>2490</v>
      </c>
      <c r="H84" s="1">
        <v>8196.65</v>
      </c>
      <c r="I84" s="1">
        <v>4425.71</v>
      </c>
      <c r="J84" s="1">
        <v>10187.290000000001</v>
      </c>
      <c r="K84" s="1">
        <v>599890.54</v>
      </c>
      <c r="L84">
        <v>229</v>
      </c>
    </row>
    <row r="85" spans="1:12" x14ac:dyDescent="0.25">
      <c r="A85">
        <v>44305</v>
      </c>
      <c r="B85" t="s">
        <v>209</v>
      </c>
      <c r="C85" t="s">
        <v>52</v>
      </c>
      <c r="D85" s="11" t="s">
        <v>908</v>
      </c>
      <c r="E85" s="49">
        <v>0.762687</v>
      </c>
      <c r="F85" s="1">
        <v>6218.08</v>
      </c>
      <c r="G85" s="1">
        <v>1934.78</v>
      </c>
      <c r="H85" s="1">
        <v>8152.86</v>
      </c>
      <c r="I85" s="1">
        <v>4157.8100000000004</v>
      </c>
      <c r="J85" s="1">
        <v>10709.53</v>
      </c>
      <c r="K85" s="1">
        <v>868477.9</v>
      </c>
      <c r="L85">
        <v>151</v>
      </c>
    </row>
    <row r="86" spans="1:12" x14ac:dyDescent="0.25">
      <c r="A86">
        <v>44313</v>
      </c>
      <c r="B86" t="s">
        <v>210</v>
      </c>
      <c r="C86" t="s">
        <v>83</v>
      </c>
      <c r="D86" s="11" t="s">
        <v>908</v>
      </c>
      <c r="E86" s="49">
        <v>0.1</v>
      </c>
      <c r="F86" s="1">
        <v>811.21</v>
      </c>
      <c r="G86" s="1">
        <v>8393.42</v>
      </c>
      <c r="H86" s="1">
        <v>8112.14</v>
      </c>
      <c r="I86" s="1">
        <v>15785.71</v>
      </c>
      <c r="J86" s="1">
        <v>17129.23</v>
      </c>
      <c r="K86" s="1">
        <v>38460.74</v>
      </c>
      <c r="L86">
        <v>8</v>
      </c>
    </row>
    <row r="87" spans="1:12" x14ac:dyDescent="0.25">
      <c r="A87">
        <v>44321</v>
      </c>
      <c r="B87" t="s">
        <v>211</v>
      </c>
      <c r="C87" t="s">
        <v>57</v>
      </c>
      <c r="D87" s="11" t="s">
        <v>908</v>
      </c>
      <c r="E87" s="49">
        <v>0.28295179999999998</v>
      </c>
      <c r="F87" s="1">
        <v>2294.92</v>
      </c>
      <c r="G87" s="1">
        <v>5815.72</v>
      </c>
      <c r="H87" s="1">
        <v>8110.64</v>
      </c>
      <c r="I87" s="1">
        <v>8515.6200000000008</v>
      </c>
      <c r="J87" s="1">
        <v>11913.51</v>
      </c>
      <c r="K87" s="1">
        <v>88817.12</v>
      </c>
      <c r="L87">
        <v>64</v>
      </c>
    </row>
    <row r="88" spans="1:12" x14ac:dyDescent="0.25">
      <c r="A88">
        <v>44339</v>
      </c>
      <c r="B88" t="s">
        <v>212</v>
      </c>
      <c r="C88" t="s">
        <v>103</v>
      </c>
      <c r="D88" s="11" t="s">
        <v>908</v>
      </c>
      <c r="E88" s="49">
        <v>0.77168840000000005</v>
      </c>
      <c r="F88" s="1">
        <v>6351.42</v>
      </c>
      <c r="G88" s="1">
        <v>1879.13</v>
      </c>
      <c r="H88" s="1">
        <v>8230.5499999999993</v>
      </c>
      <c r="I88" s="1">
        <v>2548.13</v>
      </c>
      <c r="J88" s="1">
        <v>10571.9</v>
      </c>
      <c r="K88" s="1">
        <v>324277.55</v>
      </c>
      <c r="L88">
        <v>61</v>
      </c>
    </row>
    <row r="89" spans="1:12" x14ac:dyDescent="0.25">
      <c r="A89">
        <v>44347</v>
      </c>
      <c r="B89" t="s">
        <v>213</v>
      </c>
      <c r="C89" t="s">
        <v>50</v>
      </c>
      <c r="D89" s="11" t="s">
        <v>908</v>
      </c>
      <c r="E89" s="49">
        <v>0.5876557</v>
      </c>
      <c r="F89" s="1">
        <v>4824.0600000000004</v>
      </c>
      <c r="G89" s="1">
        <v>3384.93</v>
      </c>
      <c r="H89" s="1">
        <v>8208.99</v>
      </c>
      <c r="I89" s="1">
        <v>5311.3</v>
      </c>
      <c r="J89" s="1">
        <v>12762.65</v>
      </c>
      <c r="K89" s="1">
        <v>52138.32</v>
      </c>
      <c r="L89">
        <v>16</v>
      </c>
    </row>
    <row r="90" spans="1:12" x14ac:dyDescent="0.25">
      <c r="A90">
        <v>44354</v>
      </c>
      <c r="B90" t="s">
        <v>214</v>
      </c>
      <c r="C90" t="s">
        <v>36</v>
      </c>
      <c r="D90" s="11" t="s">
        <v>908</v>
      </c>
      <c r="E90" s="49">
        <v>0.7073062</v>
      </c>
      <c r="F90" s="1">
        <v>5849.21</v>
      </c>
      <c r="G90" s="1">
        <v>2420.4899999999998</v>
      </c>
      <c r="H90" s="1">
        <v>8269.7000000000007</v>
      </c>
      <c r="I90" s="1">
        <v>4981.5200000000004</v>
      </c>
      <c r="J90" s="1">
        <v>13106.96</v>
      </c>
      <c r="K90" s="1">
        <v>122190.35</v>
      </c>
      <c r="L90">
        <v>111</v>
      </c>
    </row>
    <row r="91" spans="1:12" x14ac:dyDescent="0.25">
      <c r="A91">
        <v>44362</v>
      </c>
      <c r="B91" t="s">
        <v>215</v>
      </c>
      <c r="C91" t="s">
        <v>41</v>
      </c>
      <c r="D91" s="11" t="s">
        <v>908</v>
      </c>
      <c r="E91" s="49">
        <v>0.32457619999999998</v>
      </c>
      <c r="F91" s="1">
        <v>2634.77</v>
      </c>
      <c r="G91" s="1">
        <v>5482.8</v>
      </c>
      <c r="H91" s="1">
        <v>8117.57</v>
      </c>
      <c r="I91" s="1">
        <v>12364.16</v>
      </c>
      <c r="J91" s="1">
        <v>15156.12</v>
      </c>
      <c r="K91" s="1">
        <v>95023.9</v>
      </c>
      <c r="L91">
        <v>46</v>
      </c>
    </row>
    <row r="92" spans="1:12" x14ac:dyDescent="0.25">
      <c r="A92">
        <v>44370</v>
      </c>
      <c r="B92" t="s">
        <v>216</v>
      </c>
      <c r="C92" t="s">
        <v>52</v>
      </c>
      <c r="D92" s="11" t="s">
        <v>908</v>
      </c>
      <c r="E92" s="49">
        <v>0.1</v>
      </c>
      <c r="F92" s="1">
        <v>817.73</v>
      </c>
      <c r="G92" s="1">
        <v>9618.56</v>
      </c>
      <c r="H92" s="1">
        <v>8177.33</v>
      </c>
      <c r="I92" s="1">
        <v>18165.32</v>
      </c>
      <c r="J92" s="1">
        <v>18838.169999999998</v>
      </c>
      <c r="K92" s="1">
        <v>623039.16</v>
      </c>
      <c r="L92">
        <v>163</v>
      </c>
    </row>
    <row r="93" spans="1:12" x14ac:dyDescent="0.25">
      <c r="A93">
        <v>44388</v>
      </c>
      <c r="B93" t="s">
        <v>116</v>
      </c>
      <c r="C93" t="s">
        <v>63</v>
      </c>
      <c r="D93" s="11" t="s">
        <v>908</v>
      </c>
      <c r="E93" s="49">
        <v>0.1058645</v>
      </c>
      <c r="F93" s="1">
        <v>859.04</v>
      </c>
      <c r="G93" s="1">
        <v>7255.48</v>
      </c>
      <c r="H93" s="1">
        <v>8114.52</v>
      </c>
      <c r="I93" s="1">
        <v>11113.35</v>
      </c>
      <c r="J93" s="1">
        <v>13201.29</v>
      </c>
      <c r="K93" s="1">
        <v>512532.05</v>
      </c>
      <c r="L93">
        <v>110</v>
      </c>
    </row>
    <row r="94" spans="1:12" x14ac:dyDescent="0.25">
      <c r="A94">
        <v>44396</v>
      </c>
      <c r="B94" t="s">
        <v>217</v>
      </c>
      <c r="C94" t="s">
        <v>69</v>
      </c>
      <c r="D94" s="11" t="s">
        <v>908</v>
      </c>
      <c r="E94" s="49">
        <v>0.30627270000000001</v>
      </c>
      <c r="F94" s="1">
        <v>2495.4</v>
      </c>
      <c r="G94" s="1">
        <v>5652.24</v>
      </c>
      <c r="H94" s="1">
        <v>8147.64</v>
      </c>
      <c r="I94" s="1">
        <v>9130.73</v>
      </c>
      <c r="J94" s="1">
        <v>12393.55</v>
      </c>
      <c r="K94" s="1">
        <v>436192.37</v>
      </c>
      <c r="L94">
        <v>236</v>
      </c>
    </row>
    <row r="95" spans="1:12" x14ac:dyDescent="0.25">
      <c r="A95">
        <v>44404</v>
      </c>
      <c r="B95" t="s">
        <v>218</v>
      </c>
      <c r="C95" t="s">
        <v>101</v>
      </c>
      <c r="D95" s="11" t="s">
        <v>908</v>
      </c>
      <c r="E95" s="49">
        <v>0.65544950000000002</v>
      </c>
      <c r="F95" s="1">
        <v>5338.8</v>
      </c>
      <c r="G95" s="1">
        <v>2806.45</v>
      </c>
      <c r="H95" s="1">
        <v>8145.25</v>
      </c>
      <c r="I95" s="1">
        <v>5396.63</v>
      </c>
      <c r="J95" s="1">
        <v>11027.65</v>
      </c>
      <c r="K95" s="1">
        <v>1168409.18</v>
      </c>
      <c r="L95">
        <v>323</v>
      </c>
    </row>
    <row r="96" spans="1:12" x14ac:dyDescent="0.25">
      <c r="A96">
        <v>44412</v>
      </c>
      <c r="B96" t="s">
        <v>219</v>
      </c>
      <c r="C96" t="s">
        <v>83</v>
      </c>
      <c r="D96" s="11" t="s">
        <v>908</v>
      </c>
      <c r="E96" s="49">
        <v>0.65004430000000002</v>
      </c>
      <c r="F96" s="1">
        <v>5258.28</v>
      </c>
      <c r="G96" s="1">
        <v>2830.83</v>
      </c>
      <c r="H96" s="1">
        <v>8089.11</v>
      </c>
      <c r="I96" s="1">
        <v>3772.19</v>
      </c>
      <c r="J96" s="1">
        <v>9779.35</v>
      </c>
      <c r="K96" s="1">
        <v>603123.78</v>
      </c>
      <c r="L96">
        <v>102</v>
      </c>
    </row>
    <row r="97" spans="1:12" x14ac:dyDescent="0.25">
      <c r="A97">
        <v>44420</v>
      </c>
      <c r="B97" t="s">
        <v>220</v>
      </c>
      <c r="C97" t="s">
        <v>80</v>
      </c>
      <c r="D97" s="11" t="s">
        <v>908</v>
      </c>
      <c r="E97" s="49">
        <v>0.43166339999999997</v>
      </c>
      <c r="F97" s="1">
        <v>3518.76</v>
      </c>
      <c r="G97" s="1">
        <v>4632.87</v>
      </c>
      <c r="H97" s="1">
        <v>8151.63</v>
      </c>
      <c r="I97" s="1">
        <v>8030.9</v>
      </c>
      <c r="J97" s="1">
        <v>12671.96</v>
      </c>
      <c r="K97" s="1">
        <v>75981.75</v>
      </c>
      <c r="L97">
        <v>58</v>
      </c>
    </row>
    <row r="98" spans="1:12" x14ac:dyDescent="0.25">
      <c r="A98">
        <v>44438</v>
      </c>
      <c r="B98" t="s">
        <v>221</v>
      </c>
      <c r="C98" t="s">
        <v>110</v>
      </c>
      <c r="D98" s="11" t="s">
        <v>908</v>
      </c>
      <c r="E98" s="49">
        <v>0.3180731</v>
      </c>
      <c r="F98" s="1">
        <v>2577.13</v>
      </c>
      <c r="G98" s="1">
        <v>5525.19</v>
      </c>
      <c r="H98" s="1">
        <v>8102.32</v>
      </c>
      <c r="I98" s="1">
        <v>7787.26</v>
      </c>
      <c r="J98" s="1">
        <v>11337.13</v>
      </c>
      <c r="K98" s="1">
        <v>93190.57</v>
      </c>
      <c r="L98">
        <v>32</v>
      </c>
    </row>
    <row r="99" spans="1:12" x14ac:dyDescent="0.25">
      <c r="A99">
        <v>44446</v>
      </c>
      <c r="B99" t="s">
        <v>222</v>
      </c>
      <c r="C99" t="s">
        <v>34</v>
      </c>
      <c r="D99" s="11" t="s">
        <v>908</v>
      </c>
      <c r="E99" s="49">
        <v>0.7283037</v>
      </c>
      <c r="F99" s="1">
        <v>6159.84</v>
      </c>
      <c r="G99" s="1">
        <v>2297.9499999999998</v>
      </c>
      <c r="H99" s="1">
        <v>8457.7900000000009</v>
      </c>
      <c r="I99" s="1">
        <v>4053.17</v>
      </c>
      <c r="J99" s="1">
        <v>15123.5</v>
      </c>
      <c r="K99" s="1">
        <v>20482.34</v>
      </c>
      <c r="L99">
        <v>4</v>
      </c>
    </row>
    <row r="100" spans="1:12" x14ac:dyDescent="0.25">
      <c r="A100">
        <v>44453</v>
      </c>
      <c r="B100" t="s">
        <v>911</v>
      </c>
      <c r="C100" t="s">
        <v>109</v>
      </c>
      <c r="D100" s="11" t="s">
        <v>908</v>
      </c>
      <c r="E100" s="49">
        <v>0.55656680000000003</v>
      </c>
      <c r="F100" s="1">
        <v>4541.24</v>
      </c>
      <c r="G100" s="1">
        <v>3618.14</v>
      </c>
      <c r="H100" s="1">
        <v>8159.38</v>
      </c>
      <c r="I100" s="1">
        <v>7822.02</v>
      </c>
      <c r="J100" s="1">
        <v>13832.58</v>
      </c>
      <c r="K100" s="1">
        <v>787279.92</v>
      </c>
      <c r="L100">
        <v>251</v>
      </c>
    </row>
    <row r="101" spans="1:12" x14ac:dyDescent="0.25">
      <c r="A101">
        <v>44461</v>
      </c>
      <c r="B101" t="s">
        <v>223</v>
      </c>
      <c r="C101" t="s">
        <v>65</v>
      </c>
      <c r="D101" s="11" t="s">
        <v>908</v>
      </c>
      <c r="E101" s="49">
        <v>0.89143749999999999</v>
      </c>
      <c r="F101" s="1">
        <v>10606.84</v>
      </c>
      <c r="G101" s="1">
        <v>1291.74</v>
      </c>
      <c r="H101" s="1">
        <v>11898.58</v>
      </c>
      <c r="I101" s="1">
        <v>4928.71</v>
      </c>
      <c r="J101" s="1">
        <v>22087.25</v>
      </c>
      <c r="K101" s="1">
        <v>19464.3</v>
      </c>
      <c r="L101">
        <v>8</v>
      </c>
    </row>
    <row r="102" spans="1:12" x14ac:dyDescent="0.25">
      <c r="A102">
        <v>44479</v>
      </c>
      <c r="B102" t="s">
        <v>224</v>
      </c>
      <c r="C102" t="s">
        <v>95</v>
      </c>
      <c r="D102" s="11" t="s">
        <v>908</v>
      </c>
      <c r="E102" s="49">
        <v>0.63582369999999999</v>
      </c>
      <c r="F102" s="1">
        <v>5226.7700000000004</v>
      </c>
      <c r="G102" s="1">
        <v>2993.7</v>
      </c>
      <c r="H102" s="1">
        <v>8220.4699999999993</v>
      </c>
      <c r="I102" s="1">
        <v>4902.8900000000003</v>
      </c>
      <c r="J102" s="1">
        <v>13933.08</v>
      </c>
      <c r="K102" s="1">
        <v>119069.31</v>
      </c>
      <c r="L102">
        <v>24</v>
      </c>
    </row>
    <row r="103" spans="1:12" x14ac:dyDescent="0.25">
      <c r="A103">
        <v>44487</v>
      </c>
      <c r="B103" t="s">
        <v>225</v>
      </c>
      <c r="C103" t="s">
        <v>86</v>
      </c>
      <c r="D103" s="11" t="s">
        <v>908</v>
      </c>
      <c r="E103" s="49">
        <v>0.46428039999999998</v>
      </c>
      <c r="F103" s="1">
        <v>3774.21</v>
      </c>
      <c r="G103" s="1">
        <v>4354.95</v>
      </c>
      <c r="H103" s="1">
        <v>8129.16</v>
      </c>
      <c r="I103" s="1">
        <v>6898.58</v>
      </c>
      <c r="J103" s="1">
        <v>11302.46</v>
      </c>
      <c r="K103" s="1">
        <v>64330.06</v>
      </c>
      <c r="L103">
        <v>45</v>
      </c>
    </row>
    <row r="104" spans="1:12" x14ac:dyDescent="0.25">
      <c r="A104">
        <v>44495</v>
      </c>
      <c r="B104" t="s">
        <v>226</v>
      </c>
      <c r="C104" t="s">
        <v>66</v>
      </c>
      <c r="D104" s="11" t="s">
        <v>908</v>
      </c>
      <c r="E104" s="49">
        <v>0.67697149999999995</v>
      </c>
      <c r="F104" s="1">
        <v>5467.12</v>
      </c>
      <c r="G104" s="1">
        <v>2608.73</v>
      </c>
      <c r="H104" s="1">
        <v>8075.85</v>
      </c>
      <c r="I104" s="1">
        <v>4306.42</v>
      </c>
      <c r="J104" s="1">
        <v>11342.31</v>
      </c>
      <c r="K104" s="1">
        <v>0</v>
      </c>
      <c r="L104">
        <v>9</v>
      </c>
    </row>
    <row r="105" spans="1:12" x14ac:dyDescent="0.25">
      <c r="A105">
        <v>44503</v>
      </c>
      <c r="B105" t="s">
        <v>227</v>
      </c>
      <c r="C105" t="s">
        <v>36</v>
      </c>
      <c r="D105" s="11" t="s">
        <v>908</v>
      </c>
      <c r="E105" s="49">
        <v>0.30813089999999999</v>
      </c>
      <c r="F105" s="1">
        <v>2536.4499999999998</v>
      </c>
      <c r="G105" s="1">
        <v>5695.28</v>
      </c>
      <c r="H105" s="1">
        <v>8231.73</v>
      </c>
      <c r="I105" s="1">
        <v>8637.9500000000007</v>
      </c>
      <c r="J105" s="1">
        <v>12071.77</v>
      </c>
      <c r="K105" s="1">
        <v>131469.14000000001</v>
      </c>
      <c r="L105">
        <v>103</v>
      </c>
    </row>
    <row r="106" spans="1:12" x14ac:dyDescent="0.25">
      <c r="A106">
        <v>44511</v>
      </c>
      <c r="B106" t="s">
        <v>228</v>
      </c>
      <c r="C106" t="s">
        <v>83</v>
      </c>
      <c r="D106" s="11" t="s">
        <v>908</v>
      </c>
      <c r="E106" s="49">
        <v>0.72317679999999995</v>
      </c>
      <c r="F106" s="1">
        <v>5902.67</v>
      </c>
      <c r="G106" s="1">
        <v>2259.4699999999998</v>
      </c>
      <c r="H106" s="1">
        <v>8162.14</v>
      </c>
      <c r="I106" s="1">
        <v>3084.45</v>
      </c>
      <c r="J106" s="1">
        <v>10584.68</v>
      </c>
      <c r="K106" s="1">
        <v>148110.28</v>
      </c>
      <c r="L106">
        <v>20</v>
      </c>
    </row>
    <row r="107" spans="1:12" x14ac:dyDescent="0.25">
      <c r="A107">
        <v>44529</v>
      </c>
      <c r="B107" t="s">
        <v>229</v>
      </c>
      <c r="C107" t="s">
        <v>52</v>
      </c>
      <c r="D107" s="11" t="s">
        <v>908</v>
      </c>
      <c r="E107" s="49">
        <v>0.19514780000000001</v>
      </c>
      <c r="F107" s="1">
        <v>1586.21</v>
      </c>
      <c r="G107" s="1">
        <v>6542.04</v>
      </c>
      <c r="H107" s="1">
        <v>8128.25</v>
      </c>
      <c r="I107" s="1">
        <v>14443.22</v>
      </c>
      <c r="J107" s="1">
        <v>16668.009999999998</v>
      </c>
      <c r="K107" s="1">
        <v>309037.01</v>
      </c>
      <c r="L107">
        <v>161</v>
      </c>
    </row>
    <row r="108" spans="1:12" x14ac:dyDescent="0.25">
      <c r="A108">
        <v>44537</v>
      </c>
      <c r="B108" t="s">
        <v>230</v>
      </c>
      <c r="C108" t="s">
        <v>38</v>
      </c>
      <c r="D108" s="11" t="s">
        <v>908</v>
      </c>
      <c r="E108" s="49">
        <v>0.1246312</v>
      </c>
      <c r="F108" s="1">
        <v>1012.52</v>
      </c>
      <c r="G108" s="1">
        <v>7111.61</v>
      </c>
      <c r="H108" s="1">
        <v>8124.13</v>
      </c>
      <c r="I108" s="1">
        <v>8959.67</v>
      </c>
      <c r="J108" s="1">
        <v>10949.28</v>
      </c>
      <c r="K108" s="1">
        <v>398168.34</v>
      </c>
      <c r="L108">
        <v>122</v>
      </c>
    </row>
    <row r="109" spans="1:12" x14ac:dyDescent="0.25">
      <c r="A109">
        <v>44545</v>
      </c>
      <c r="B109" t="s">
        <v>231</v>
      </c>
      <c r="C109" t="s">
        <v>52</v>
      </c>
      <c r="D109" s="11" t="s">
        <v>908</v>
      </c>
      <c r="E109" s="49">
        <v>0.10000050000000001</v>
      </c>
      <c r="F109" s="1">
        <v>811.75</v>
      </c>
      <c r="G109" s="1">
        <v>8831.85</v>
      </c>
      <c r="H109" s="1">
        <v>8117.46</v>
      </c>
      <c r="I109" s="1">
        <v>12632.94</v>
      </c>
      <c r="J109" s="1">
        <v>13598.5</v>
      </c>
      <c r="K109" s="1">
        <v>243039.26</v>
      </c>
      <c r="L109">
        <v>100</v>
      </c>
    </row>
    <row r="110" spans="1:12" x14ac:dyDescent="0.25">
      <c r="A110">
        <v>44552</v>
      </c>
      <c r="B110" t="s">
        <v>232</v>
      </c>
      <c r="C110" t="s">
        <v>33</v>
      </c>
      <c r="D110" s="11" t="s">
        <v>908</v>
      </c>
      <c r="E110" s="49">
        <v>0.45036009999999999</v>
      </c>
      <c r="F110" s="1">
        <v>3662.68</v>
      </c>
      <c r="G110" s="1">
        <v>4470.1000000000004</v>
      </c>
      <c r="H110" s="1">
        <v>8132.78</v>
      </c>
      <c r="I110" s="1">
        <v>7167.69</v>
      </c>
      <c r="J110" s="1">
        <v>13090.07</v>
      </c>
      <c r="K110" s="1">
        <v>204873.61</v>
      </c>
      <c r="L110">
        <v>64</v>
      </c>
    </row>
    <row r="111" spans="1:12" x14ac:dyDescent="0.25">
      <c r="A111">
        <v>44560</v>
      </c>
      <c r="B111" t="s">
        <v>233</v>
      </c>
      <c r="C111" t="s">
        <v>56</v>
      </c>
      <c r="D111" s="11" t="s">
        <v>908</v>
      </c>
      <c r="E111" s="49">
        <v>0.57220970000000004</v>
      </c>
      <c r="F111" s="1">
        <v>4654.5600000000004</v>
      </c>
      <c r="G111" s="1">
        <v>3479.8</v>
      </c>
      <c r="H111" s="1">
        <v>8134.36</v>
      </c>
      <c r="I111" s="1">
        <v>5360.76</v>
      </c>
      <c r="J111" s="1">
        <v>11128.37</v>
      </c>
      <c r="K111" s="1">
        <v>265015.38</v>
      </c>
      <c r="L111">
        <v>49</v>
      </c>
    </row>
    <row r="112" spans="1:12" x14ac:dyDescent="0.25">
      <c r="A112">
        <v>44578</v>
      </c>
      <c r="B112" t="s">
        <v>234</v>
      </c>
      <c r="C112" t="s">
        <v>83</v>
      </c>
      <c r="D112" s="11" t="s">
        <v>908</v>
      </c>
      <c r="E112" s="49">
        <v>0.18832289999999999</v>
      </c>
      <c r="F112" s="1">
        <v>1540.31</v>
      </c>
      <c r="G112" s="1">
        <v>6638.78</v>
      </c>
      <c r="H112" s="1">
        <v>8179.09</v>
      </c>
      <c r="I112" s="1">
        <v>12809.36</v>
      </c>
      <c r="J112" s="1">
        <v>16476.259999999998</v>
      </c>
      <c r="K112" s="1">
        <v>207780.22</v>
      </c>
      <c r="L112">
        <v>47</v>
      </c>
    </row>
    <row r="113" spans="1:12" x14ac:dyDescent="0.25">
      <c r="A113">
        <v>44586</v>
      </c>
      <c r="B113" t="s">
        <v>235</v>
      </c>
      <c r="C113" t="s">
        <v>69</v>
      </c>
      <c r="D113" s="11" t="s">
        <v>908</v>
      </c>
      <c r="E113" s="49">
        <v>0.2239853</v>
      </c>
      <c r="F113" s="1">
        <v>1808.48</v>
      </c>
      <c r="G113" s="1">
        <v>6265.62</v>
      </c>
      <c r="H113" s="1">
        <v>8074.1</v>
      </c>
      <c r="I113" s="1">
        <v>13341.49</v>
      </c>
      <c r="J113" s="1">
        <v>16164</v>
      </c>
      <c r="K113" s="1">
        <v>63315.37</v>
      </c>
      <c r="L113">
        <v>23</v>
      </c>
    </row>
    <row r="114" spans="1:12" x14ac:dyDescent="0.25">
      <c r="A114">
        <v>44594</v>
      </c>
      <c r="B114" t="s">
        <v>236</v>
      </c>
      <c r="C114" t="s">
        <v>38</v>
      </c>
      <c r="D114" s="11" t="s">
        <v>908</v>
      </c>
      <c r="E114" s="49">
        <v>0.12965170000000001</v>
      </c>
      <c r="F114" s="1">
        <v>1155.3499999999999</v>
      </c>
      <c r="G114" s="1">
        <v>7755.83</v>
      </c>
      <c r="H114" s="1">
        <v>8911.18</v>
      </c>
      <c r="I114" s="1">
        <v>17675.32</v>
      </c>
      <c r="J114" s="1">
        <v>20778.400000000001</v>
      </c>
      <c r="K114" s="1">
        <v>967.33</v>
      </c>
      <c r="L114">
        <v>8</v>
      </c>
    </row>
    <row r="115" spans="1:12" x14ac:dyDescent="0.25">
      <c r="A115">
        <v>44602</v>
      </c>
      <c r="B115" t="s">
        <v>237</v>
      </c>
      <c r="C115" t="s">
        <v>41</v>
      </c>
      <c r="D115" s="11" t="s">
        <v>908</v>
      </c>
      <c r="E115" s="49">
        <v>0.43371979999999999</v>
      </c>
      <c r="F115" s="1">
        <v>3566.79</v>
      </c>
      <c r="G115" s="1">
        <v>4656.93</v>
      </c>
      <c r="H115" s="1">
        <v>8223.7199999999993</v>
      </c>
      <c r="I115" s="1">
        <v>8736.3700000000008</v>
      </c>
      <c r="J115" s="1">
        <v>13460.65</v>
      </c>
      <c r="K115" s="1">
        <v>248237.19</v>
      </c>
      <c r="L115">
        <v>158</v>
      </c>
    </row>
    <row r="116" spans="1:12" x14ac:dyDescent="0.25">
      <c r="A116">
        <v>44610</v>
      </c>
      <c r="B116" t="s">
        <v>238</v>
      </c>
      <c r="C116" t="s">
        <v>82</v>
      </c>
      <c r="D116" s="11" t="s">
        <v>908</v>
      </c>
      <c r="E116" s="49">
        <v>0.43931350000000002</v>
      </c>
      <c r="F116" s="1">
        <v>3570.85</v>
      </c>
      <c r="G116" s="1">
        <v>4557.3999999999996</v>
      </c>
      <c r="H116" s="1">
        <v>8128.25</v>
      </c>
      <c r="I116" s="1">
        <v>7776.87</v>
      </c>
      <c r="J116" s="1">
        <v>12252.14</v>
      </c>
      <c r="K116" s="1">
        <v>49452.61</v>
      </c>
      <c r="L116">
        <v>22</v>
      </c>
    </row>
    <row r="117" spans="1:12" x14ac:dyDescent="0.25">
      <c r="A117">
        <v>44628</v>
      </c>
      <c r="B117" t="s">
        <v>239</v>
      </c>
      <c r="C117" t="s">
        <v>105</v>
      </c>
      <c r="D117" s="11" t="s">
        <v>908</v>
      </c>
      <c r="E117" s="49">
        <v>0.81345730000000005</v>
      </c>
      <c r="F117" s="1">
        <v>6612.35</v>
      </c>
      <c r="G117" s="1">
        <v>1516.35</v>
      </c>
      <c r="H117" s="1">
        <v>8128.7</v>
      </c>
      <c r="I117" s="1">
        <v>2903.63</v>
      </c>
      <c r="J117" s="1">
        <v>12539.62</v>
      </c>
      <c r="K117" s="1">
        <v>351607.12</v>
      </c>
      <c r="L117">
        <v>119</v>
      </c>
    </row>
    <row r="118" spans="1:12" x14ac:dyDescent="0.25">
      <c r="A118">
        <v>44636</v>
      </c>
      <c r="B118" t="s">
        <v>240</v>
      </c>
      <c r="C118" t="s">
        <v>52</v>
      </c>
      <c r="D118" s="11" t="s">
        <v>908</v>
      </c>
      <c r="E118" s="49">
        <v>0.17879790000000001</v>
      </c>
      <c r="F118" s="1">
        <v>1464.09</v>
      </c>
      <c r="G118" s="1">
        <v>6724.43</v>
      </c>
      <c r="H118" s="1">
        <v>8188.52</v>
      </c>
      <c r="I118" s="1">
        <v>10155.1</v>
      </c>
      <c r="J118" s="1">
        <v>11935.98</v>
      </c>
      <c r="K118" s="1">
        <v>1410304.87</v>
      </c>
      <c r="L118">
        <v>349</v>
      </c>
    </row>
    <row r="119" spans="1:12" x14ac:dyDescent="0.25">
      <c r="A119">
        <v>44644</v>
      </c>
      <c r="B119" t="s">
        <v>241</v>
      </c>
      <c r="C119" t="s">
        <v>60</v>
      </c>
      <c r="D119" s="11" t="s">
        <v>908</v>
      </c>
      <c r="E119" s="49">
        <v>0.58960710000000005</v>
      </c>
      <c r="F119" s="1">
        <v>4791.92</v>
      </c>
      <c r="G119" s="1">
        <v>3335.39</v>
      </c>
      <c r="H119" s="1">
        <v>8127.31</v>
      </c>
      <c r="I119" s="1">
        <v>7457.86</v>
      </c>
      <c r="J119" s="1">
        <v>13489</v>
      </c>
      <c r="K119" s="1">
        <v>72887.740000000005</v>
      </c>
      <c r="L119">
        <v>67</v>
      </c>
    </row>
    <row r="120" spans="1:12" x14ac:dyDescent="0.25">
      <c r="A120">
        <v>44651</v>
      </c>
      <c r="B120" t="s">
        <v>242</v>
      </c>
      <c r="C120" t="s">
        <v>58</v>
      </c>
      <c r="D120" s="11" t="s">
        <v>908</v>
      </c>
      <c r="E120" s="49">
        <v>0.10000050000000001</v>
      </c>
      <c r="F120" s="1">
        <v>813.55</v>
      </c>
      <c r="G120" s="1">
        <v>10275.43</v>
      </c>
      <c r="H120" s="1">
        <v>8135.46</v>
      </c>
      <c r="I120" s="1">
        <v>15590.07</v>
      </c>
      <c r="J120" s="1">
        <v>17037.169999999998</v>
      </c>
      <c r="K120" s="1">
        <v>66222.3</v>
      </c>
      <c r="L120">
        <v>35</v>
      </c>
    </row>
    <row r="121" spans="1:12" x14ac:dyDescent="0.25">
      <c r="A121">
        <v>44669</v>
      </c>
      <c r="B121" t="s">
        <v>243</v>
      </c>
      <c r="C121" t="s">
        <v>65</v>
      </c>
      <c r="D121" s="11" t="s">
        <v>908</v>
      </c>
      <c r="E121" s="49">
        <v>0.63317250000000003</v>
      </c>
      <c r="F121" s="1">
        <v>5139.74</v>
      </c>
      <c r="G121" s="1">
        <v>2977.7</v>
      </c>
      <c r="H121" s="1">
        <v>8117.44</v>
      </c>
      <c r="I121" s="1">
        <v>2684.28</v>
      </c>
      <c r="J121" s="1">
        <v>7816.0300000000007</v>
      </c>
      <c r="K121" s="1">
        <v>5278.99</v>
      </c>
      <c r="L121">
        <v>9</v>
      </c>
    </row>
    <row r="122" spans="1:12" x14ac:dyDescent="0.25">
      <c r="A122">
        <v>44677</v>
      </c>
      <c r="B122" t="s">
        <v>244</v>
      </c>
      <c r="C122" t="s">
        <v>83</v>
      </c>
      <c r="D122" s="11" t="s">
        <v>908</v>
      </c>
      <c r="E122" s="49">
        <v>0.1647004</v>
      </c>
      <c r="F122" s="1">
        <v>1337.45</v>
      </c>
      <c r="G122" s="1">
        <v>6783.05</v>
      </c>
      <c r="H122" s="1">
        <v>8120.5</v>
      </c>
      <c r="I122" s="1">
        <v>11632.4</v>
      </c>
      <c r="J122" s="1">
        <v>13063.66</v>
      </c>
      <c r="K122" s="1">
        <v>356030.7</v>
      </c>
      <c r="L122">
        <v>164</v>
      </c>
    </row>
    <row r="123" spans="1:12" x14ac:dyDescent="0.25">
      <c r="A123">
        <v>44685</v>
      </c>
      <c r="B123" t="s">
        <v>245</v>
      </c>
      <c r="C123" t="s">
        <v>47</v>
      </c>
      <c r="D123" s="11" t="s">
        <v>908</v>
      </c>
      <c r="E123" s="49">
        <v>0.51704309999999998</v>
      </c>
      <c r="F123" s="1">
        <v>4205.37</v>
      </c>
      <c r="G123" s="1">
        <v>3928.13</v>
      </c>
      <c r="H123" s="1">
        <v>8133.5</v>
      </c>
      <c r="I123" s="1">
        <v>5455.78</v>
      </c>
      <c r="J123" s="1">
        <v>11100.41</v>
      </c>
      <c r="K123" s="1">
        <v>158525.69</v>
      </c>
      <c r="L123">
        <v>115</v>
      </c>
    </row>
    <row r="124" spans="1:12" x14ac:dyDescent="0.25">
      <c r="A124">
        <v>44693</v>
      </c>
      <c r="B124" t="s">
        <v>246</v>
      </c>
      <c r="C124" t="s">
        <v>83</v>
      </c>
      <c r="D124" s="11" t="s">
        <v>908</v>
      </c>
      <c r="E124" s="49">
        <v>0.57998799999999995</v>
      </c>
      <c r="F124" s="1">
        <v>4702.74</v>
      </c>
      <c r="G124" s="1">
        <v>3405.6</v>
      </c>
      <c r="H124" s="1">
        <v>8108.34</v>
      </c>
      <c r="I124" s="1">
        <v>9730.58</v>
      </c>
      <c r="J124" s="1">
        <v>16256.57</v>
      </c>
      <c r="K124" s="1">
        <v>43694.080000000002</v>
      </c>
      <c r="L124">
        <v>7</v>
      </c>
    </row>
    <row r="125" spans="1:12" x14ac:dyDescent="0.25">
      <c r="A125">
        <v>44701</v>
      </c>
      <c r="B125" t="s">
        <v>247</v>
      </c>
      <c r="C125" t="s">
        <v>52</v>
      </c>
      <c r="D125" s="11" t="s">
        <v>908</v>
      </c>
      <c r="E125" s="49">
        <v>0.10000050000000001</v>
      </c>
      <c r="F125" s="1">
        <v>806.7</v>
      </c>
      <c r="G125" s="1">
        <v>11503.8</v>
      </c>
      <c r="H125" s="1">
        <v>8066.96</v>
      </c>
      <c r="I125" s="1">
        <v>18181.990000000002</v>
      </c>
      <c r="J125" s="1">
        <v>18827.45</v>
      </c>
      <c r="K125" s="1">
        <v>373344.07</v>
      </c>
      <c r="L125">
        <v>52</v>
      </c>
    </row>
    <row r="126" spans="1:12" x14ac:dyDescent="0.25">
      <c r="A126">
        <v>44719</v>
      </c>
      <c r="B126" t="s">
        <v>248</v>
      </c>
      <c r="C126" t="s">
        <v>83</v>
      </c>
      <c r="D126" s="11" t="s">
        <v>908</v>
      </c>
      <c r="E126" s="49">
        <v>0.64190760000000002</v>
      </c>
      <c r="F126" s="1">
        <v>5775.84</v>
      </c>
      <c r="G126" s="1">
        <v>3222.09</v>
      </c>
      <c r="H126" s="1">
        <v>8997.93</v>
      </c>
      <c r="I126" s="1">
        <v>10217.1</v>
      </c>
      <c r="J126" s="1">
        <v>18521.16</v>
      </c>
      <c r="K126" s="1">
        <v>32121.23</v>
      </c>
      <c r="L126">
        <v>21</v>
      </c>
    </row>
    <row r="127" spans="1:12" x14ac:dyDescent="0.25">
      <c r="A127">
        <v>44727</v>
      </c>
      <c r="B127" t="s">
        <v>249</v>
      </c>
      <c r="C127" t="s">
        <v>118</v>
      </c>
      <c r="D127" s="11" t="s">
        <v>908</v>
      </c>
      <c r="E127" s="49">
        <v>0.4936931</v>
      </c>
      <c r="F127" s="1">
        <v>4030.18</v>
      </c>
      <c r="G127" s="1">
        <v>4133.1499999999996</v>
      </c>
      <c r="H127" s="1">
        <v>8163.33</v>
      </c>
      <c r="I127" s="1">
        <v>6992.68</v>
      </c>
      <c r="J127" s="1">
        <v>12412.27</v>
      </c>
      <c r="K127" s="1">
        <v>90176</v>
      </c>
      <c r="L127">
        <v>85</v>
      </c>
    </row>
    <row r="128" spans="1:12" x14ac:dyDescent="0.25">
      <c r="A128">
        <v>44735</v>
      </c>
      <c r="B128" t="s">
        <v>250</v>
      </c>
      <c r="C128" t="s">
        <v>53</v>
      </c>
      <c r="D128" s="11" t="s">
        <v>908</v>
      </c>
      <c r="E128" s="49">
        <v>0.5461992</v>
      </c>
      <c r="F128" s="1">
        <v>4430.4399999999996</v>
      </c>
      <c r="G128" s="1">
        <v>3680.96</v>
      </c>
      <c r="H128" s="1">
        <v>8111.4</v>
      </c>
      <c r="I128" s="1">
        <v>5705.21</v>
      </c>
      <c r="J128" s="1">
        <v>10521.32</v>
      </c>
      <c r="K128" s="1">
        <v>74408.87</v>
      </c>
      <c r="L128">
        <v>35</v>
      </c>
    </row>
    <row r="129" spans="1:12" x14ac:dyDescent="0.25">
      <c r="A129">
        <v>44743</v>
      </c>
      <c r="B129" t="s">
        <v>251</v>
      </c>
      <c r="C129" t="s">
        <v>102</v>
      </c>
      <c r="D129" s="11" t="s">
        <v>908</v>
      </c>
      <c r="E129" s="49">
        <v>0.68756499999999998</v>
      </c>
      <c r="F129" s="1">
        <v>5643.41</v>
      </c>
      <c r="G129" s="1">
        <v>2564.41</v>
      </c>
      <c r="H129" s="1">
        <v>8207.82</v>
      </c>
      <c r="I129" s="1">
        <v>6316.92</v>
      </c>
      <c r="J129" s="1">
        <v>12374.6</v>
      </c>
      <c r="K129" s="1">
        <v>448369.47</v>
      </c>
      <c r="L129">
        <v>93</v>
      </c>
    </row>
    <row r="130" spans="1:12" x14ac:dyDescent="0.25">
      <c r="A130">
        <v>44750</v>
      </c>
      <c r="B130" t="s">
        <v>252</v>
      </c>
      <c r="C130" t="s">
        <v>52</v>
      </c>
      <c r="D130" s="11" t="s">
        <v>908</v>
      </c>
      <c r="E130" s="49">
        <v>0.1670557</v>
      </c>
      <c r="F130" s="1">
        <v>1362</v>
      </c>
      <c r="G130" s="1">
        <v>6790.97</v>
      </c>
      <c r="H130" s="1">
        <v>8152.97</v>
      </c>
      <c r="I130" s="1">
        <v>18280.09</v>
      </c>
      <c r="J130" s="1">
        <v>20946.759999999998</v>
      </c>
      <c r="K130" s="1">
        <v>764871.05</v>
      </c>
      <c r="L130">
        <v>105</v>
      </c>
    </row>
    <row r="131" spans="1:12" x14ac:dyDescent="0.25">
      <c r="A131">
        <v>44768</v>
      </c>
      <c r="B131" t="s">
        <v>253</v>
      </c>
      <c r="C131" t="s">
        <v>38</v>
      </c>
      <c r="D131" s="11" t="s">
        <v>908</v>
      </c>
      <c r="E131" s="49">
        <v>0.2382753</v>
      </c>
      <c r="F131" s="1">
        <v>1943.54</v>
      </c>
      <c r="G131" s="1">
        <v>6213.16</v>
      </c>
      <c r="H131" s="1">
        <v>8156.7</v>
      </c>
      <c r="I131" s="1">
        <v>11257.47</v>
      </c>
      <c r="J131" s="1">
        <v>14239.16</v>
      </c>
      <c r="K131" s="1">
        <v>87169.84</v>
      </c>
      <c r="L131">
        <v>19</v>
      </c>
    </row>
    <row r="132" spans="1:12" x14ac:dyDescent="0.25">
      <c r="A132">
        <v>44776</v>
      </c>
      <c r="B132" t="s">
        <v>254</v>
      </c>
      <c r="C132" t="s">
        <v>87</v>
      </c>
      <c r="D132" s="11" t="s">
        <v>908</v>
      </c>
      <c r="E132" s="49">
        <v>0.52854999999999996</v>
      </c>
      <c r="F132" s="1">
        <v>4281.07</v>
      </c>
      <c r="G132" s="1">
        <v>3818.58</v>
      </c>
      <c r="H132" s="1">
        <v>8099.65</v>
      </c>
      <c r="I132" s="1">
        <v>9394.2199999999993</v>
      </c>
      <c r="J132" s="1">
        <v>15105.95</v>
      </c>
      <c r="K132" s="1">
        <v>115553.04</v>
      </c>
      <c r="L132">
        <v>36</v>
      </c>
    </row>
    <row r="133" spans="1:12" x14ac:dyDescent="0.25">
      <c r="A133">
        <v>44784</v>
      </c>
      <c r="B133" t="s">
        <v>255</v>
      </c>
      <c r="C133" t="s">
        <v>39</v>
      </c>
      <c r="D133" s="11" t="s">
        <v>908</v>
      </c>
      <c r="E133" s="49">
        <v>0.466808</v>
      </c>
      <c r="F133" s="1">
        <v>3794.79</v>
      </c>
      <c r="G133" s="1">
        <v>4334.4399999999996</v>
      </c>
      <c r="H133" s="1">
        <v>8129.23</v>
      </c>
      <c r="I133" s="1">
        <v>7740.26</v>
      </c>
      <c r="J133" s="1">
        <v>12575.8</v>
      </c>
      <c r="K133" s="1">
        <v>191912.93</v>
      </c>
      <c r="L133">
        <v>109</v>
      </c>
    </row>
    <row r="134" spans="1:12" x14ac:dyDescent="0.25">
      <c r="A134">
        <v>44792</v>
      </c>
      <c r="B134" t="s">
        <v>120</v>
      </c>
      <c r="C134" t="s">
        <v>52</v>
      </c>
      <c r="D134" s="11" t="s">
        <v>908</v>
      </c>
      <c r="E134" s="49">
        <v>0.11440839999999999</v>
      </c>
      <c r="F134" s="1">
        <v>931.57</v>
      </c>
      <c r="G134" s="1">
        <v>7210.93</v>
      </c>
      <c r="H134" s="1">
        <v>8142.5</v>
      </c>
      <c r="I134" s="1">
        <v>16143.02</v>
      </c>
      <c r="J134" s="1">
        <v>17779.16</v>
      </c>
      <c r="K134" s="1">
        <v>300542.55</v>
      </c>
      <c r="L134">
        <v>148</v>
      </c>
    </row>
    <row r="135" spans="1:12" x14ac:dyDescent="0.25">
      <c r="A135">
        <v>44800</v>
      </c>
      <c r="B135" t="s">
        <v>256</v>
      </c>
      <c r="C135" t="s">
        <v>61</v>
      </c>
      <c r="D135" s="11" t="s">
        <v>908</v>
      </c>
      <c r="E135" s="49">
        <v>0.52656670000000005</v>
      </c>
      <c r="F135" s="1">
        <v>4298.29</v>
      </c>
      <c r="G135" s="1">
        <v>3864.57</v>
      </c>
      <c r="H135" s="1">
        <v>8162.86</v>
      </c>
      <c r="I135" s="1">
        <v>5528.44</v>
      </c>
      <c r="J135" s="1">
        <v>11337.89</v>
      </c>
      <c r="K135" s="1">
        <v>4188151</v>
      </c>
      <c r="L135">
        <v>1165</v>
      </c>
    </row>
    <row r="136" spans="1:12" x14ac:dyDescent="0.25">
      <c r="A136">
        <v>44818</v>
      </c>
      <c r="B136" t="s">
        <v>257</v>
      </c>
      <c r="C136" t="s">
        <v>85</v>
      </c>
      <c r="D136" s="11" t="s">
        <v>908</v>
      </c>
      <c r="E136" s="49">
        <v>0.77333989999999997</v>
      </c>
      <c r="F136" s="1">
        <v>6296.51</v>
      </c>
      <c r="G136" s="1">
        <v>1845.46</v>
      </c>
      <c r="H136" s="1">
        <v>8141.97</v>
      </c>
      <c r="I136" s="1">
        <v>3312.7</v>
      </c>
      <c r="J136" s="1">
        <v>11299.31</v>
      </c>
      <c r="K136" s="1">
        <v>736995.71</v>
      </c>
      <c r="L136">
        <v>367</v>
      </c>
    </row>
    <row r="137" spans="1:12" x14ac:dyDescent="0.25">
      <c r="A137">
        <v>44826</v>
      </c>
      <c r="B137" t="s">
        <v>258</v>
      </c>
      <c r="C137" t="s">
        <v>73</v>
      </c>
      <c r="D137" s="11" t="s">
        <v>908</v>
      </c>
      <c r="E137" s="49">
        <v>0.84087339999999999</v>
      </c>
      <c r="F137" s="1">
        <v>6909.44</v>
      </c>
      <c r="G137" s="1">
        <v>1307.54</v>
      </c>
      <c r="H137" s="1">
        <v>8216.98</v>
      </c>
      <c r="I137" s="1">
        <v>2358.91</v>
      </c>
      <c r="J137" s="1">
        <v>14360.65</v>
      </c>
      <c r="K137" s="1">
        <v>63254.86</v>
      </c>
      <c r="L137">
        <v>41</v>
      </c>
    </row>
    <row r="138" spans="1:12" x14ac:dyDescent="0.25">
      <c r="A138">
        <v>44834</v>
      </c>
      <c r="B138" t="s">
        <v>259</v>
      </c>
      <c r="C138" t="s">
        <v>33</v>
      </c>
      <c r="D138" s="11" t="s">
        <v>908</v>
      </c>
      <c r="E138" s="49">
        <v>0.25050539999999999</v>
      </c>
      <c r="F138" s="1">
        <v>2073.02</v>
      </c>
      <c r="G138" s="1">
        <v>6202.33</v>
      </c>
      <c r="H138" s="1">
        <v>8275.35</v>
      </c>
      <c r="I138" s="1">
        <v>11766.29</v>
      </c>
      <c r="J138" s="1">
        <v>14879.76</v>
      </c>
      <c r="K138" s="1">
        <v>267571.56</v>
      </c>
      <c r="L138">
        <v>170</v>
      </c>
    </row>
    <row r="139" spans="1:12" x14ac:dyDescent="0.25">
      <c r="A139">
        <v>44842</v>
      </c>
      <c r="B139" t="s">
        <v>260</v>
      </c>
      <c r="C139" t="s">
        <v>52</v>
      </c>
      <c r="D139" s="11" t="s">
        <v>908</v>
      </c>
      <c r="E139" s="49">
        <v>0.1000006</v>
      </c>
      <c r="F139" s="1">
        <v>812.54</v>
      </c>
      <c r="G139" s="1">
        <v>9087.81</v>
      </c>
      <c r="H139" s="1">
        <v>8125.35</v>
      </c>
      <c r="I139" s="1">
        <v>13985.83</v>
      </c>
      <c r="J139" s="1">
        <v>15016.46</v>
      </c>
      <c r="K139" s="1">
        <v>456915.04</v>
      </c>
      <c r="L139">
        <v>129</v>
      </c>
    </row>
    <row r="140" spans="1:12" x14ac:dyDescent="0.25">
      <c r="A140">
        <v>44859</v>
      </c>
      <c r="B140" t="s">
        <v>261</v>
      </c>
      <c r="C140" t="s">
        <v>48</v>
      </c>
      <c r="D140" s="11" t="s">
        <v>908</v>
      </c>
      <c r="E140" s="49">
        <v>0.75322829999999996</v>
      </c>
      <c r="F140" s="1">
        <v>6119.4</v>
      </c>
      <c r="G140" s="1">
        <v>2004.83</v>
      </c>
      <c r="H140" s="1">
        <v>8124.23</v>
      </c>
      <c r="I140" s="1">
        <v>4225.6499999999996</v>
      </c>
      <c r="J140" s="1">
        <v>14196.92</v>
      </c>
      <c r="K140" s="1">
        <v>66566.69</v>
      </c>
      <c r="L140">
        <v>34</v>
      </c>
    </row>
    <row r="141" spans="1:12" x14ac:dyDescent="0.25">
      <c r="A141">
        <v>44867</v>
      </c>
      <c r="B141" t="s">
        <v>262</v>
      </c>
      <c r="C141" t="s">
        <v>83</v>
      </c>
      <c r="D141" s="11" t="s">
        <v>908</v>
      </c>
      <c r="E141" s="49">
        <v>0.10000050000000001</v>
      </c>
      <c r="F141" s="1">
        <v>810.44</v>
      </c>
      <c r="G141" s="1">
        <v>10211.14</v>
      </c>
      <c r="H141" s="1">
        <v>8104.36</v>
      </c>
      <c r="I141" s="1">
        <v>14944.82</v>
      </c>
      <c r="J141" s="1">
        <v>15575.1</v>
      </c>
      <c r="K141" s="1">
        <v>338174.36</v>
      </c>
      <c r="L141">
        <v>34</v>
      </c>
    </row>
    <row r="142" spans="1:12" x14ac:dyDescent="0.25">
      <c r="A142">
        <v>44875</v>
      </c>
      <c r="B142" t="s">
        <v>263</v>
      </c>
      <c r="C142" t="s">
        <v>41</v>
      </c>
      <c r="D142" s="11" t="s">
        <v>908</v>
      </c>
      <c r="E142" s="49">
        <v>0.22038779999999999</v>
      </c>
      <c r="F142" s="1">
        <v>1804.11</v>
      </c>
      <c r="G142" s="1">
        <v>6381.96</v>
      </c>
      <c r="H142" s="1">
        <v>8186.07</v>
      </c>
      <c r="I142" s="1">
        <v>9435.34</v>
      </c>
      <c r="J142" s="1">
        <v>11513.06</v>
      </c>
      <c r="K142" s="1">
        <v>499273.33</v>
      </c>
      <c r="L142">
        <v>142</v>
      </c>
    </row>
    <row r="143" spans="1:12" x14ac:dyDescent="0.25">
      <c r="A143">
        <v>44883</v>
      </c>
      <c r="B143" t="s">
        <v>264</v>
      </c>
      <c r="C143" t="s">
        <v>33</v>
      </c>
      <c r="D143" s="11" t="s">
        <v>908</v>
      </c>
      <c r="E143" s="49">
        <v>0.34950809999999999</v>
      </c>
      <c r="F143" s="1">
        <v>2884.34</v>
      </c>
      <c r="G143" s="1">
        <v>5368.23</v>
      </c>
      <c r="H143" s="1">
        <v>8252.57</v>
      </c>
      <c r="I143" s="1">
        <v>8475.99</v>
      </c>
      <c r="J143" s="1">
        <v>12006.28</v>
      </c>
      <c r="K143" s="1">
        <v>268268.09999999998</v>
      </c>
      <c r="L143">
        <v>73</v>
      </c>
    </row>
    <row r="144" spans="1:12" x14ac:dyDescent="0.25">
      <c r="A144">
        <v>44891</v>
      </c>
      <c r="B144" t="s">
        <v>880</v>
      </c>
      <c r="C144" t="s">
        <v>106</v>
      </c>
      <c r="D144" s="11" t="s">
        <v>908</v>
      </c>
      <c r="E144" s="49">
        <v>0.52813350000000003</v>
      </c>
      <c r="F144" s="1">
        <v>4269.79</v>
      </c>
      <c r="G144" s="1">
        <v>3814.89</v>
      </c>
      <c r="H144" s="1">
        <v>8084.68</v>
      </c>
      <c r="I144" s="1">
        <v>6166.9</v>
      </c>
      <c r="J144" s="1">
        <v>11061.22</v>
      </c>
      <c r="K144" s="1">
        <v>208347.97</v>
      </c>
      <c r="L144">
        <v>81</v>
      </c>
    </row>
    <row r="145" spans="1:12" x14ac:dyDescent="0.25">
      <c r="A145">
        <v>44909</v>
      </c>
      <c r="B145" t="s">
        <v>265</v>
      </c>
      <c r="C145" t="s">
        <v>41</v>
      </c>
      <c r="D145" s="11" t="s">
        <v>908</v>
      </c>
      <c r="E145" s="49">
        <v>0.70975960000000005</v>
      </c>
      <c r="F145" s="1">
        <v>5839.81</v>
      </c>
      <c r="G145" s="1">
        <v>2388.06</v>
      </c>
      <c r="H145" s="1">
        <v>8227.8700000000008</v>
      </c>
      <c r="I145" s="1">
        <v>3651.73</v>
      </c>
      <c r="J145" s="1">
        <v>9522.94</v>
      </c>
      <c r="K145" s="1">
        <v>3068475.78</v>
      </c>
      <c r="L145">
        <v>782</v>
      </c>
    </row>
    <row r="146" spans="1:12" x14ac:dyDescent="0.25">
      <c r="A146">
        <v>44917</v>
      </c>
      <c r="B146" t="s">
        <v>266</v>
      </c>
      <c r="C146" t="s">
        <v>73</v>
      </c>
      <c r="D146" s="11" t="s">
        <v>908</v>
      </c>
      <c r="E146" s="49">
        <v>0.68550290000000003</v>
      </c>
      <c r="F146" s="1">
        <v>6151.6</v>
      </c>
      <c r="G146" s="1">
        <v>2822.25</v>
      </c>
      <c r="H146" s="1">
        <v>8973.85</v>
      </c>
      <c r="I146" s="1">
        <v>3905.44</v>
      </c>
      <c r="J146" s="1">
        <v>13685.97</v>
      </c>
      <c r="K146" s="1">
        <v>0</v>
      </c>
      <c r="L146">
        <v>0</v>
      </c>
    </row>
    <row r="147" spans="1:12" x14ac:dyDescent="0.25">
      <c r="A147">
        <v>44925</v>
      </c>
      <c r="B147" t="s">
        <v>267</v>
      </c>
      <c r="C147" t="s">
        <v>60</v>
      </c>
      <c r="D147" s="11" t="s">
        <v>908</v>
      </c>
      <c r="E147" s="49">
        <v>0.33219009999999999</v>
      </c>
      <c r="F147" s="1">
        <v>2712.89</v>
      </c>
      <c r="G147" s="1">
        <v>5453.79</v>
      </c>
      <c r="H147" s="1">
        <v>8166.68</v>
      </c>
      <c r="I147" s="1">
        <v>9838.19</v>
      </c>
      <c r="J147" s="1">
        <v>13388.02</v>
      </c>
      <c r="K147" s="1">
        <v>213524.16</v>
      </c>
      <c r="L147">
        <v>116</v>
      </c>
    </row>
    <row r="148" spans="1:12" x14ac:dyDescent="0.25">
      <c r="A148">
        <v>44933</v>
      </c>
      <c r="B148" t="s">
        <v>268</v>
      </c>
      <c r="C148" t="s">
        <v>61</v>
      </c>
      <c r="D148" s="11" t="s">
        <v>908</v>
      </c>
      <c r="E148" s="49">
        <v>0.1000002</v>
      </c>
      <c r="F148" s="1">
        <v>813.84</v>
      </c>
      <c r="G148" s="1">
        <v>10632.37</v>
      </c>
      <c r="H148" s="1">
        <v>8138.38</v>
      </c>
      <c r="I148" s="1">
        <v>17651.599999999999</v>
      </c>
      <c r="J148" s="1">
        <v>18307.37</v>
      </c>
      <c r="K148" s="1">
        <v>338384.06</v>
      </c>
      <c r="L148">
        <v>57</v>
      </c>
    </row>
    <row r="149" spans="1:12" x14ac:dyDescent="0.25">
      <c r="A149">
        <v>44941</v>
      </c>
      <c r="B149" t="s">
        <v>269</v>
      </c>
      <c r="C149" t="s">
        <v>108</v>
      </c>
      <c r="D149" s="11" t="s">
        <v>908</v>
      </c>
      <c r="E149" s="49">
        <v>0.49197469999999999</v>
      </c>
      <c r="F149" s="1">
        <v>3997.89</v>
      </c>
      <c r="G149" s="1">
        <v>4128.32</v>
      </c>
      <c r="H149" s="1">
        <v>8126.21</v>
      </c>
      <c r="I149" s="1">
        <v>5969.79</v>
      </c>
      <c r="J149" s="1">
        <v>11013.02</v>
      </c>
      <c r="K149" s="1">
        <v>152206.13</v>
      </c>
      <c r="L149">
        <v>80</v>
      </c>
    </row>
    <row r="150" spans="1:12" x14ac:dyDescent="0.25">
      <c r="A150">
        <v>44958</v>
      </c>
      <c r="B150" t="s">
        <v>270</v>
      </c>
      <c r="C150" t="s">
        <v>69</v>
      </c>
      <c r="D150" s="11" t="s">
        <v>908</v>
      </c>
      <c r="E150" s="49">
        <v>0.17776030000000001</v>
      </c>
      <c r="F150" s="1">
        <v>1433.96</v>
      </c>
      <c r="G150" s="1">
        <v>6632.86</v>
      </c>
      <c r="H150" s="1">
        <v>8066.82</v>
      </c>
      <c r="I150" s="1">
        <v>10529.78</v>
      </c>
      <c r="J150" s="1">
        <v>12252.88</v>
      </c>
      <c r="K150" s="1">
        <v>234544.43</v>
      </c>
      <c r="L150">
        <v>48</v>
      </c>
    </row>
    <row r="151" spans="1:12" x14ac:dyDescent="0.25">
      <c r="A151">
        <v>44966</v>
      </c>
      <c r="B151" t="s">
        <v>271</v>
      </c>
      <c r="C151" t="s">
        <v>94</v>
      </c>
      <c r="D151" s="11" t="s">
        <v>908</v>
      </c>
      <c r="E151" s="49">
        <v>0.5741269</v>
      </c>
      <c r="F151" s="1">
        <v>4673.45</v>
      </c>
      <c r="G151" s="1">
        <v>3466.65</v>
      </c>
      <c r="H151" s="1">
        <v>8140.1</v>
      </c>
      <c r="I151" s="1">
        <v>6760.1</v>
      </c>
      <c r="J151" s="1">
        <v>12738.41</v>
      </c>
      <c r="K151" s="1">
        <v>95595.91</v>
      </c>
      <c r="L151">
        <v>21</v>
      </c>
    </row>
    <row r="152" spans="1:12" x14ac:dyDescent="0.25">
      <c r="A152">
        <v>44974</v>
      </c>
      <c r="B152" t="s">
        <v>272</v>
      </c>
      <c r="C152" t="s">
        <v>63</v>
      </c>
      <c r="D152" s="11" t="s">
        <v>908</v>
      </c>
      <c r="E152" s="49">
        <v>0.34846100000000002</v>
      </c>
      <c r="F152" s="1">
        <v>2860.75</v>
      </c>
      <c r="G152" s="1">
        <v>5348.92</v>
      </c>
      <c r="H152" s="1">
        <v>8209.67</v>
      </c>
      <c r="I152" s="1">
        <v>8551.81</v>
      </c>
      <c r="J152" s="1">
        <v>12602</v>
      </c>
      <c r="K152" s="1">
        <v>148299.20000000001</v>
      </c>
      <c r="L152">
        <v>36</v>
      </c>
    </row>
    <row r="153" spans="1:12" x14ac:dyDescent="0.25">
      <c r="A153">
        <v>44982</v>
      </c>
      <c r="B153" t="s">
        <v>273</v>
      </c>
      <c r="C153" t="s">
        <v>118</v>
      </c>
      <c r="D153" s="11" t="s">
        <v>908</v>
      </c>
      <c r="E153" s="49">
        <v>0.4921567</v>
      </c>
      <c r="F153" s="1">
        <v>3999.91</v>
      </c>
      <c r="G153" s="1">
        <v>4127.3999999999996</v>
      </c>
      <c r="H153" s="1">
        <v>8127.31</v>
      </c>
      <c r="I153" s="1">
        <v>5757.12</v>
      </c>
      <c r="J153" s="1">
        <v>11381.52</v>
      </c>
      <c r="K153" s="1">
        <v>41612.519999999997</v>
      </c>
      <c r="L153">
        <v>34</v>
      </c>
    </row>
    <row r="154" spans="1:12" x14ac:dyDescent="0.25">
      <c r="A154">
        <v>44990</v>
      </c>
      <c r="B154" t="s">
        <v>274</v>
      </c>
      <c r="C154" t="s">
        <v>66</v>
      </c>
      <c r="D154" s="11" t="s">
        <v>908</v>
      </c>
      <c r="E154" s="49">
        <v>0.84058480000000002</v>
      </c>
      <c r="F154" s="1">
        <v>6885.39</v>
      </c>
      <c r="G154" s="1">
        <v>1305.8</v>
      </c>
      <c r="H154" s="1">
        <v>8191.19</v>
      </c>
      <c r="I154" s="1">
        <v>2904.08</v>
      </c>
      <c r="J154" s="1">
        <v>11121</v>
      </c>
      <c r="K154" s="1">
        <v>1094823.25</v>
      </c>
      <c r="L154">
        <v>96</v>
      </c>
    </row>
    <row r="155" spans="1:12" x14ac:dyDescent="0.25">
      <c r="A155">
        <v>45005</v>
      </c>
      <c r="B155" t="s">
        <v>275</v>
      </c>
      <c r="C155" t="s">
        <v>52</v>
      </c>
      <c r="D155" s="11" t="s">
        <v>908</v>
      </c>
      <c r="E155" s="49">
        <v>0.65082910000000005</v>
      </c>
      <c r="F155" s="1">
        <v>5284.14</v>
      </c>
      <c r="G155" s="1">
        <v>2834.95</v>
      </c>
      <c r="H155" s="1">
        <v>8119.09</v>
      </c>
      <c r="I155" s="1">
        <v>10925.29</v>
      </c>
      <c r="J155" s="1">
        <v>15975.89</v>
      </c>
      <c r="K155" s="1">
        <v>344123.47</v>
      </c>
      <c r="L155">
        <v>62</v>
      </c>
    </row>
    <row r="156" spans="1:12" x14ac:dyDescent="0.25">
      <c r="A156">
        <v>45013</v>
      </c>
      <c r="B156" t="s">
        <v>126</v>
      </c>
      <c r="C156" t="s">
        <v>117</v>
      </c>
      <c r="D156" s="11" t="s">
        <v>908</v>
      </c>
      <c r="E156" s="49">
        <v>0.6942566</v>
      </c>
      <c r="F156" s="1">
        <v>5611.1</v>
      </c>
      <c r="G156" s="1">
        <v>2471.0700000000002</v>
      </c>
      <c r="H156" s="1">
        <v>8082.17</v>
      </c>
      <c r="I156" s="1">
        <v>4034.72</v>
      </c>
      <c r="J156" s="1">
        <v>11453.84</v>
      </c>
      <c r="K156" s="1">
        <v>201671.73</v>
      </c>
      <c r="L156">
        <v>54</v>
      </c>
    </row>
    <row r="157" spans="1:12" x14ac:dyDescent="0.25">
      <c r="A157">
        <v>45021</v>
      </c>
      <c r="B157" t="s">
        <v>276</v>
      </c>
      <c r="C157" t="s">
        <v>111</v>
      </c>
      <c r="D157" s="11" t="s">
        <v>908</v>
      </c>
      <c r="E157" s="49">
        <v>0.66740940000000004</v>
      </c>
      <c r="F157" s="1">
        <v>5532.47</v>
      </c>
      <c r="G157" s="1">
        <v>2757</v>
      </c>
      <c r="H157" s="1">
        <v>8289.4699999999993</v>
      </c>
      <c r="I157" s="1">
        <v>4085.62</v>
      </c>
      <c r="J157" s="1">
        <v>13668.08</v>
      </c>
      <c r="K157" s="1">
        <v>60277.4</v>
      </c>
      <c r="L157">
        <v>11</v>
      </c>
    </row>
    <row r="158" spans="1:12" x14ac:dyDescent="0.25">
      <c r="A158">
        <v>45039</v>
      </c>
      <c r="B158" t="s">
        <v>277</v>
      </c>
      <c r="C158" t="s">
        <v>53</v>
      </c>
      <c r="D158" s="11" t="s">
        <v>908</v>
      </c>
      <c r="E158" s="49">
        <v>0.81012490000000004</v>
      </c>
      <c r="F158" s="1">
        <v>7754.24</v>
      </c>
      <c r="G158" s="1">
        <v>1817.42</v>
      </c>
      <c r="H158" s="1">
        <v>9571.66</v>
      </c>
      <c r="I158" s="1">
        <v>2359.59</v>
      </c>
      <c r="J158" s="1">
        <v>15124.36</v>
      </c>
      <c r="K158" s="1">
        <v>0</v>
      </c>
      <c r="L158">
        <v>0</v>
      </c>
    </row>
    <row r="159" spans="1:12" x14ac:dyDescent="0.25">
      <c r="A159">
        <v>45047</v>
      </c>
      <c r="B159" t="s">
        <v>278</v>
      </c>
      <c r="C159" t="s">
        <v>61</v>
      </c>
      <c r="D159" s="11" t="s">
        <v>908</v>
      </c>
      <c r="E159" s="49">
        <v>0.23715339999999999</v>
      </c>
      <c r="F159" s="1">
        <v>1917.44</v>
      </c>
      <c r="G159" s="1">
        <v>6167.79</v>
      </c>
      <c r="H159" s="1">
        <v>8085.23</v>
      </c>
      <c r="I159" s="1">
        <v>10575.51</v>
      </c>
      <c r="J159" s="1">
        <v>13186.76</v>
      </c>
      <c r="K159" s="1">
        <v>1370969.29</v>
      </c>
      <c r="L159">
        <v>444</v>
      </c>
    </row>
    <row r="160" spans="1:12" x14ac:dyDescent="0.25">
      <c r="A160">
        <v>45054</v>
      </c>
      <c r="B160" t="s">
        <v>279</v>
      </c>
      <c r="C160" t="s">
        <v>69</v>
      </c>
      <c r="D160" s="11" t="s">
        <v>908</v>
      </c>
      <c r="E160" s="49">
        <v>0.57902830000000005</v>
      </c>
      <c r="F160" s="1">
        <v>4713.3599999999997</v>
      </c>
      <c r="G160" s="1">
        <v>3426.76</v>
      </c>
      <c r="H160" s="1">
        <v>8140.12</v>
      </c>
      <c r="I160" s="1">
        <v>7054.95</v>
      </c>
      <c r="J160" s="1">
        <v>13516.36</v>
      </c>
      <c r="K160" s="1">
        <v>354476.94</v>
      </c>
      <c r="L160">
        <v>53</v>
      </c>
    </row>
    <row r="161" spans="1:12" x14ac:dyDescent="0.25">
      <c r="A161">
        <v>45062</v>
      </c>
      <c r="B161" t="s">
        <v>280</v>
      </c>
      <c r="C161" t="s">
        <v>52</v>
      </c>
      <c r="D161" s="11" t="s">
        <v>908</v>
      </c>
      <c r="E161" s="49">
        <v>0.1000002</v>
      </c>
      <c r="F161" s="1">
        <v>808.22</v>
      </c>
      <c r="G161" s="1">
        <v>14522.87</v>
      </c>
      <c r="H161" s="1">
        <v>8082.18</v>
      </c>
      <c r="I161" s="1">
        <v>15905.7</v>
      </c>
      <c r="J161" s="1">
        <v>16588.05</v>
      </c>
      <c r="K161" s="1">
        <v>336026.47</v>
      </c>
      <c r="L161">
        <v>67</v>
      </c>
    </row>
    <row r="162" spans="1:12" x14ac:dyDescent="0.25">
      <c r="A162">
        <v>45070</v>
      </c>
      <c r="B162" t="s">
        <v>281</v>
      </c>
      <c r="C162" t="s">
        <v>61</v>
      </c>
      <c r="D162" s="11" t="s">
        <v>908</v>
      </c>
      <c r="E162" s="49">
        <v>0.80223599999999995</v>
      </c>
      <c r="F162" s="1">
        <v>6520.55</v>
      </c>
      <c r="G162" s="1">
        <v>1607.42</v>
      </c>
      <c r="H162" s="1">
        <v>8127.97</v>
      </c>
      <c r="I162" s="1">
        <v>3030.7</v>
      </c>
      <c r="J162" s="1">
        <v>10868.31</v>
      </c>
      <c r="K162" s="1">
        <v>886609.68</v>
      </c>
      <c r="L162">
        <v>168</v>
      </c>
    </row>
    <row r="163" spans="1:12" x14ac:dyDescent="0.25">
      <c r="A163">
        <v>45088</v>
      </c>
      <c r="B163" t="s">
        <v>282</v>
      </c>
      <c r="C163" t="s">
        <v>105</v>
      </c>
      <c r="D163" s="11" t="s">
        <v>908</v>
      </c>
      <c r="E163" s="49">
        <v>0.28298420000000002</v>
      </c>
      <c r="F163" s="1">
        <v>2321.52</v>
      </c>
      <c r="G163" s="1">
        <v>5882.19</v>
      </c>
      <c r="H163" s="1">
        <v>8203.7099999999991</v>
      </c>
      <c r="I163" s="1">
        <v>12766.27</v>
      </c>
      <c r="J163" s="1">
        <v>15050.44</v>
      </c>
      <c r="K163" s="1">
        <v>304250.87</v>
      </c>
      <c r="L163">
        <v>265</v>
      </c>
    </row>
    <row r="164" spans="1:12" x14ac:dyDescent="0.25">
      <c r="A164">
        <v>45096</v>
      </c>
      <c r="B164" t="s">
        <v>283</v>
      </c>
      <c r="C164" t="s">
        <v>56</v>
      </c>
      <c r="D164" s="11" t="s">
        <v>908</v>
      </c>
      <c r="E164" s="49">
        <v>0.54641039999999996</v>
      </c>
      <c r="F164" s="1">
        <v>4514.53</v>
      </c>
      <c r="G164" s="1">
        <v>3747.63</v>
      </c>
      <c r="H164" s="1">
        <v>8262.16</v>
      </c>
      <c r="I164" s="1">
        <v>5895.5</v>
      </c>
      <c r="J164" s="1">
        <v>11327.57</v>
      </c>
      <c r="K164" s="1">
        <v>74719.13</v>
      </c>
      <c r="L164">
        <v>29</v>
      </c>
    </row>
    <row r="165" spans="1:12" x14ac:dyDescent="0.25">
      <c r="A165">
        <v>45104</v>
      </c>
      <c r="B165" t="s">
        <v>284</v>
      </c>
      <c r="C165" t="s">
        <v>105</v>
      </c>
      <c r="D165" s="11" t="s">
        <v>908</v>
      </c>
      <c r="E165" s="49">
        <v>0.1730689</v>
      </c>
      <c r="F165" s="1">
        <v>1406.87</v>
      </c>
      <c r="G165" s="1">
        <v>6722.09</v>
      </c>
      <c r="H165" s="1">
        <v>8128.96</v>
      </c>
      <c r="I165" s="1">
        <v>12808.56</v>
      </c>
      <c r="J165" s="1">
        <v>14943.31</v>
      </c>
      <c r="K165" s="1">
        <v>1259831.3</v>
      </c>
      <c r="L165">
        <v>415</v>
      </c>
    </row>
    <row r="166" spans="1:12" x14ac:dyDescent="0.25">
      <c r="A166">
        <v>45112</v>
      </c>
      <c r="B166" t="s">
        <v>285</v>
      </c>
      <c r="C166" t="s">
        <v>64</v>
      </c>
      <c r="D166" s="11" t="s">
        <v>908</v>
      </c>
      <c r="E166" s="49">
        <v>0.27245009999999997</v>
      </c>
      <c r="F166" s="1">
        <v>2205.9899999999998</v>
      </c>
      <c r="G166" s="1">
        <v>5890.87</v>
      </c>
      <c r="H166" s="1">
        <v>8096.86</v>
      </c>
      <c r="I166" s="1">
        <v>7259.7</v>
      </c>
      <c r="J166" s="1">
        <v>10665.87</v>
      </c>
      <c r="K166" s="1">
        <v>168715.08</v>
      </c>
      <c r="L166">
        <v>45</v>
      </c>
    </row>
    <row r="167" spans="1:12" x14ac:dyDescent="0.25">
      <c r="A167">
        <v>45120</v>
      </c>
      <c r="B167" t="s">
        <v>286</v>
      </c>
      <c r="C167" t="s">
        <v>82</v>
      </c>
      <c r="D167" s="11" t="s">
        <v>908</v>
      </c>
      <c r="E167" s="49">
        <v>0.31084729999999999</v>
      </c>
      <c r="F167" s="1">
        <v>2532.19</v>
      </c>
      <c r="G167" s="1">
        <v>5613.9</v>
      </c>
      <c r="H167" s="1">
        <v>8146.09</v>
      </c>
      <c r="I167" s="1">
        <v>12576.63</v>
      </c>
      <c r="J167" s="1">
        <v>15586.16</v>
      </c>
      <c r="K167" s="1">
        <v>199862.98</v>
      </c>
      <c r="L167">
        <v>103</v>
      </c>
    </row>
    <row r="168" spans="1:12" x14ac:dyDescent="0.25">
      <c r="A168">
        <v>45138</v>
      </c>
      <c r="B168" t="s">
        <v>287</v>
      </c>
      <c r="C168" t="s">
        <v>61</v>
      </c>
      <c r="D168" s="11" t="s">
        <v>908</v>
      </c>
      <c r="E168" s="49">
        <v>0.18925439999999999</v>
      </c>
      <c r="F168" s="1">
        <v>1532.65</v>
      </c>
      <c r="G168" s="1">
        <v>6565.71</v>
      </c>
      <c r="H168" s="1">
        <v>8098.36</v>
      </c>
      <c r="I168" s="1">
        <v>14223.26</v>
      </c>
      <c r="J168" s="1">
        <v>16244.38</v>
      </c>
      <c r="K168" s="1">
        <v>968337.49</v>
      </c>
      <c r="L168">
        <v>300</v>
      </c>
    </row>
    <row r="169" spans="1:12" x14ac:dyDescent="0.25">
      <c r="A169">
        <v>45146</v>
      </c>
      <c r="B169" t="s">
        <v>288</v>
      </c>
      <c r="C169" t="s">
        <v>83</v>
      </c>
      <c r="D169" s="11" t="s">
        <v>908</v>
      </c>
      <c r="E169" s="49">
        <v>0.242481</v>
      </c>
      <c r="F169" s="1">
        <v>1952.52</v>
      </c>
      <c r="G169" s="1">
        <v>6099.74</v>
      </c>
      <c r="H169" s="1">
        <v>8052.26</v>
      </c>
      <c r="I169" s="1">
        <v>12287.98</v>
      </c>
      <c r="J169" s="1">
        <v>15054.53</v>
      </c>
      <c r="K169" s="1">
        <v>13785.1</v>
      </c>
      <c r="L169">
        <v>2</v>
      </c>
    </row>
    <row r="170" spans="1:12" x14ac:dyDescent="0.25">
      <c r="A170">
        <v>45153</v>
      </c>
      <c r="B170" t="s">
        <v>289</v>
      </c>
      <c r="C170" t="s">
        <v>54</v>
      </c>
      <c r="D170" s="11" t="s">
        <v>908</v>
      </c>
      <c r="E170" s="49">
        <v>0.38967610000000003</v>
      </c>
      <c r="F170" s="1">
        <v>3184.99</v>
      </c>
      <c r="G170" s="1">
        <v>4988.4399999999996</v>
      </c>
      <c r="H170" s="1">
        <v>8173.43</v>
      </c>
      <c r="I170" s="1">
        <v>9156.2900000000009</v>
      </c>
      <c r="J170" s="1">
        <v>13587.76</v>
      </c>
      <c r="K170" s="1">
        <v>307968.36</v>
      </c>
      <c r="L170">
        <v>124</v>
      </c>
    </row>
    <row r="171" spans="1:12" x14ac:dyDescent="0.25">
      <c r="A171">
        <v>45161</v>
      </c>
      <c r="B171" t="s">
        <v>290</v>
      </c>
      <c r="C171" t="s">
        <v>48</v>
      </c>
      <c r="D171" s="11" t="s">
        <v>908</v>
      </c>
      <c r="E171" s="49">
        <v>0.76561789999999996</v>
      </c>
      <c r="F171" s="1">
        <v>6310.07</v>
      </c>
      <c r="G171" s="1">
        <v>1931.73</v>
      </c>
      <c r="H171" s="1">
        <v>8241.7999999999993</v>
      </c>
      <c r="I171" s="1">
        <v>3091.61</v>
      </c>
      <c r="J171" s="1">
        <v>8346.89</v>
      </c>
      <c r="K171" s="1">
        <v>1160718.26</v>
      </c>
      <c r="L171">
        <v>136</v>
      </c>
    </row>
    <row r="172" spans="1:12" x14ac:dyDescent="0.25">
      <c r="A172">
        <v>45179</v>
      </c>
      <c r="B172" t="s">
        <v>291</v>
      </c>
      <c r="C172" t="s">
        <v>97</v>
      </c>
      <c r="D172" s="11" t="s">
        <v>908</v>
      </c>
      <c r="E172" s="49">
        <v>0.69045579999999995</v>
      </c>
      <c r="F172" s="1">
        <v>5633.07</v>
      </c>
      <c r="G172" s="1">
        <v>2525.41</v>
      </c>
      <c r="H172" s="1">
        <v>8158.48</v>
      </c>
      <c r="I172" s="1">
        <v>3074.52</v>
      </c>
      <c r="J172" s="1">
        <v>9676.34</v>
      </c>
      <c r="K172" s="1">
        <v>386415.07</v>
      </c>
      <c r="L172">
        <v>100</v>
      </c>
    </row>
    <row r="173" spans="1:12" x14ac:dyDescent="0.25">
      <c r="A173">
        <v>45187</v>
      </c>
      <c r="B173" t="s">
        <v>292</v>
      </c>
      <c r="C173" t="s">
        <v>31</v>
      </c>
      <c r="D173" s="11" t="s">
        <v>908</v>
      </c>
      <c r="E173" s="49">
        <v>0.66322740000000002</v>
      </c>
      <c r="F173" s="1">
        <v>5770.41</v>
      </c>
      <c r="G173" s="1">
        <v>2930.09</v>
      </c>
      <c r="H173" s="1">
        <v>8700.5</v>
      </c>
      <c r="K173" s="1">
        <v>12543.8</v>
      </c>
      <c r="L173">
        <v>10</v>
      </c>
    </row>
    <row r="174" spans="1:12" x14ac:dyDescent="0.25">
      <c r="A174">
        <v>45195</v>
      </c>
      <c r="B174" t="s">
        <v>293</v>
      </c>
      <c r="C174" t="s">
        <v>38</v>
      </c>
      <c r="D174" s="11" t="s">
        <v>908</v>
      </c>
      <c r="E174" s="49">
        <v>0.38251020000000002</v>
      </c>
      <c r="F174" s="1">
        <v>3110.5</v>
      </c>
      <c r="G174" s="1">
        <v>5021.3100000000004</v>
      </c>
      <c r="H174" s="1">
        <v>8131.81</v>
      </c>
      <c r="I174" s="1">
        <v>6439.21</v>
      </c>
      <c r="J174" s="1">
        <v>10348.58</v>
      </c>
      <c r="K174" s="1">
        <v>154106.34</v>
      </c>
      <c r="L174">
        <v>74</v>
      </c>
    </row>
    <row r="175" spans="1:12" x14ac:dyDescent="0.25">
      <c r="A175">
        <v>45203</v>
      </c>
      <c r="B175" t="s">
        <v>294</v>
      </c>
      <c r="C175" t="s">
        <v>50</v>
      </c>
      <c r="D175" s="11" t="s">
        <v>908</v>
      </c>
      <c r="E175" s="49">
        <v>0.56002770000000002</v>
      </c>
      <c r="F175" s="1">
        <v>4595.8</v>
      </c>
      <c r="G175" s="1">
        <v>3610.58</v>
      </c>
      <c r="H175" s="1">
        <v>8206.3799999999992</v>
      </c>
      <c r="I175" s="1">
        <v>5999.84</v>
      </c>
      <c r="J175" s="1">
        <v>12395.2</v>
      </c>
      <c r="K175" s="1">
        <v>0</v>
      </c>
      <c r="L175">
        <v>0</v>
      </c>
    </row>
    <row r="176" spans="1:12" x14ac:dyDescent="0.25">
      <c r="A176">
        <v>45211</v>
      </c>
      <c r="B176" t="s">
        <v>295</v>
      </c>
      <c r="C176" t="s">
        <v>35</v>
      </c>
      <c r="D176" s="11" t="s">
        <v>908</v>
      </c>
      <c r="E176" s="49">
        <v>0.51648159999999999</v>
      </c>
      <c r="F176" s="1">
        <v>4272.3</v>
      </c>
      <c r="G176" s="1">
        <v>3999.63</v>
      </c>
      <c r="H176" s="1">
        <v>8271.93</v>
      </c>
      <c r="I176" s="1">
        <v>5941.69</v>
      </c>
      <c r="J176" s="1">
        <v>12895.47</v>
      </c>
      <c r="K176" s="1">
        <v>2083.91</v>
      </c>
      <c r="L176">
        <v>2</v>
      </c>
    </row>
    <row r="177" spans="1:12" x14ac:dyDescent="0.25">
      <c r="A177">
        <v>45229</v>
      </c>
      <c r="B177" t="s">
        <v>296</v>
      </c>
      <c r="C177" t="s">
        <v>60</v>
      </c>
      <c r="D177" s="11" t="s">
        <v>908</v>
      </c>
      <c r="E177" s="49">
        <v>0.68938619999999995</v>
      </c>
      <c r="F177" s="1">
        <v>7138.56</v>
      </c>
      <c r="G177" s="1">
        <v>3216.39</v>
      </c>
      <c r="H177" s="1">
        <v>10354.950000000001</v>
      </c>
      <c r="I177" s="1">
        <v>6889.74</v>
      </c>
      <c r="J177" s="1">
        <v>17175.52</v>
      </c>
      <c r="K177" s="1">
        <v>35448.589999999997</v>
      </c>
      <c r="L177">
        <v>19</v>
      </c>
    </row>
    <row r="178" spans="1:12" x14ac:dyDescent="0.25">
      <c r="A178">
        <v>45237</v>
      </c>
      <c r="B178" t="s">
        <v>297</v>
      </c>
      <c r="C178" t="s">
        <v>50</v>
      </c>
      <c r="D178" s="11" t="s">
        <v>908</v>
      </c>
      <c r="E178" s="49">
        <v>0.67188400000000004</v>
      </c>
      <c r="F178" s="1">
        <v>6220.49</v>
      </c>
      <c r="G178" s="1">
        <v>3037.79</v>
      </c>
      <c r="H178" s="1">
        <v>9258.2800000000007</v>
      </c>
      <c r="I178" s="1">
        <v>4756.3500000000004</v>
      </c>
      <c r="J178" s="1">
        <v>15112.74</v>
      </c>
      <c r="K178" s="1">
        <v>12219.65</v>
      </c>
      <c r="L178">
        <v>1</v>
      </c>
    </row>
    <row r="179" spans="1:12" x14ac:dyDescent="0.25">
      <c r="A179">
        <v>45245</v>
      </c>
      <c r="B179" t="s">
        <v>298</v>
      </c>
      <c r="C179" t="s">
        <v>92</v>
      </c>
      <c r="D179" s="11" t="s">
        <v>908</v>
      </c>
      <c r="E179" s="49">
        <v>0.1000002</v>
      </c>
      <c r="F179" s="1">
        <v>816.36</v>
      </c>
      <c r="G179" s="1">
        <v>9634.39</v>
      </c>
      <c r="H179" s="1">
        <v>8163.58</v>
      </c>
      <c r="I179" s="1">
        <v>18475.29</v>
      </c>
      <c r="J179" s="1">
        <v>21448.53</v>
      </c>
      <c r="K179" s="1">
        <v>141145.93</v>
      </c>
      <c r="L179">
        <v>17</v>
      </c>
    </row>
    <row r="180" spans="1:12" x14ac:dyDescent="0.25">
      <c r="A180">
        <v>45252</v>
      </c>
      <c r="B180" t="s">
        <v>299</v>
      </c>
      <c r="C180" t="s">
        <v>74</v>
      </c>
      <c r="D180" s="11" t="s">
        <v>908</v>
      </c>
      <c r="E180" s="49">
        <v>0.53060099999999999</v>
      </c>
      <c r="F180" s="1">
        <v>4842.18</v>
      </c>
      <c r="G180" s="1">
        <v>4283.66</v>
      </c>
      <c r="H180" s="1">
        <v>9125.84</v>
      </c>
      <c r="I180" s="1">
        <v>7743.04</v>
      </c>
      <c r="J180" s="1">
        <v>14304.62</v>
      </c>
      <c r="K180" s="1">
        <v>26633.68</v>
      </c>
      <c r="L180">
        <v>4</v>
      </c>
    </row>
    <row r="181" spans="1:12" x14ac:dyDescent="0.25">
      <c r="A181">
        <v>45260</v>
      </c>
      <c r="B181" t="s">
        <v>300</v>
      </c>
      <c r="C181" t="s">
        <v>77</v>
      </c>
      <c r="D181" s="11" t="s">
        <v>908</v>
      </c>
      <c r="E181" s="49">
        <v>0.60744129999999996</v>
      </c>
      <c r="F181" s="1">
        <v>5344.19</v>
      </c>
      <c r="G181" s="1">
        <v>3453.68</v>
      </c>
      <c r="H181" s="1">
        <v>8797.8700000000008</v>
      </c>
      <c r="I181" s="1">
        <v>5957.59</v>
      </c>
      <c r="J181" s="1">
        <v>14615.22</v>
      </c>
      <c r="K181" s="1">
        <v>27817.46</v>
      </c>
      <c r="L181">
        <v>4</v>
      </c>
    </row>
    <row r="182" spans="1:12" x14ac:dyDescent="0.25">
      <c r="A182">
        <v>45278</v>
      </c>
      <c r="B182" t="s">
        <v>301</v>
      </c>
      <c r="C182" t="s">
        <v>70</v>
      </c>
      <c r="D182" s="11" t="s">
        <v>908</v>
      </c>
      <c r="E182" s="49">
        <v>0.1022918</v>
      </c>
      <c r="F182" s="1">
        <v>827.52</v>
      </c>
      <c r="G182" s="1">
        <v>7262.28</v>
      </c>
      <c r="H182" s="1">
        <v>8089.8</v>
      </c>
      <c r="I182" s="1">
        <v>9404.6200000000008</v>
      </c>
      <c r="J182" s="1">
        <v>12730.47</v>
      </c>
      <c r="K182" s="1">
        <v>610.75</v>
      </c>
      <c r="L182">
        <v>0</v>
      </c>
    </row>
    <row r="183" spans="1:12" x14ac:dyDescent="0.25">
      <c r="A183">
        <v>45286</v>
      </c>
      <c r="B183" t="s">
        <v>302</v>
      </c>
      <c r="C183" t="s">
        <v>52</v>
      </c>
      <c r="D183" s="11" t="s">
        <v>908</v>
      </c>
      <c r="E183" s="49">
        <v>0.1</v>
      </c>
      <c r="F183" s="1">
        <v>806.2</v>
      </c>
      <c r="G183" s="1">
        <v>12371.59</v>
      </c>
      <c r="H183" s="1">
        <v>8062.03</v>
      </c>
      <c r="I183" s="1">
        <v>21624.6</v>
      </c>
      <c r="J183" s="1">
        <v>22586.63</v>
      </c>
      <c r="K183" s="1">
        <v>111485.74</v>
      </c>
      <c r="L183">
        <v>25</v>
      </c>
    </row>
    <row r="184" spans="1:12" x14ac:dyDescent="0.25">
      <c r="A184">
        <v>45294</v>
      </c>
      <c r="B184" t="s">
        <v>303</v>
      </c>
      <c r="C184" t="s">
        <v>81</v>
      </c>
      <c r="D184" s="11" t="s">
        <v>908</v>
      </c>
      <c r="E184" s="49">
        <v>0.60391499999999998</v>
      </c>
      <c r="F184" s="1">
        <v>5029.7299999999996</v>
      </c>
      <c r="G184" s="1">
        <v>3298.81</v>
      </c>
      <c r="H184" s="1">
        <v>8328.5400000000009</v>
      </c>
      <c r="I184" s="1">
        <v>4457.43</v>
      </c>
      <c r="J184" s="1">
        <v>13393.47</v>
      </c>
      <c r="K184" s="1">
        <v>100870</v>
      </c>
      <c r="L184">
        <v>17</v>
      </c>
    </row>
    <row r="185" spans="1:12" x14ac:dyDescent="0.25">
      <c r="A185">
        <v>45302</v>
      </c>
      <c r="B185" t="s">
        <v>304</v>
      </c>
      <c r="C185" t="s">
        <v>88</v>
      </c>
      <c r="D185" s="11" t="s">
        <v>908</v>
      </c>
      <c r="E185" s="49">
        <v>0.63194729999999999</v>
      </c>
      <c r="F185" s="1">
        <v>5115.79</v>
      </c>
      <c r="G185" s="1">
        <v>2979.49</v>
      </c>
      <c r="H185" s="1">
        <v>8095.28</v>
      </c>
      <c r="I185" s="1">
        <v>6458.12</v>
      </c>
      <c r="J185" s="1">
        <v>13523.7</v>
      </c>
      <c r="K185" s="1">
        <v>168080.28</v>
      </c>
      <c r="L185">
        <v>37</v>
      </c>
    </row>
    <row r="186" spans="1:12" x14ac:dyDescent="0.25">
      <c r="A186">
        <v>45310</v>
      </c>
      <c r="B186" t="s">
        <v>305</v>
      </c>
      <c r="C186" t="s">
        <v>79</v>
      </c>
      <c r="D186" s="11" t="s">
        <v>908</v>
      </c>
      <c r="E186" s="49">
        <v>0.56792799999999999</v>
      </c>
      <c r="F186" s="1">
        <v>4662.74</v>
      </c>
      <c r="G186" s="1">
        <v>3547.35</v>
      </c>
      <c r="H186" s="1">
        <v>8210.09</v>
      </c>
      <c r="I186" s="1">
        <v>6038.69</v>
      </c>
      <c r="J186" s="1">
        <v>13118.24</v>
      </c>
      <c r="K186" s="1">
        <v>0</v>
      </c>
      <c r="L186">
        <v>0</v>
      </c>
    </row>
    <row r="187" spans="1:12" x14ac:dyDescent="0.25">
      <c r="A187">
        <v>45328</v>
      </c>
      <c r="B187" t="s">
        <v>306</v>
      </c>
      <c r="C187" t="s">
        <v>53</v>
      </c>
      <c r="D187" s="11" t="s">
        <v>908</v>
      </c>
      <c r="E187" s="49">
        <v>0.33518759999999997</v>
      </c>
      <c r="F187" s="1">
        <v>2833.79</v>
      </c>
      <c r="G187" s="1">
        <v>5620.55</v>
      </c>
      <c r="H187" s="1">
        <v>8454.34</v>
      </c>
      <c r="I187" s="1">
        <v>10403.99</v>
      </c>
      <c r="J187" s="1">
        <v>14770.31</v>
      </c>
      <c r="K187" s="1">
        <v>0</v>
      </c>
      <c r="L187">
        <v>2</v>
      </c>
    </row>
    <row r="188" spans="1:12" x14ac:dyDescent="0.25">
      <c r="A188">
        <v>45336</v>
      </c>
      <c r="B188" t="s">
        <v>307</v>
      </c>
      <c r="C188" t="s">
        <v>60</v>
      </c>
      <c r="D188" s="11" t="s">
        <v>908</v>
      </c>
      <c r="E188" s="49">
        <v>0.55261879999999997</v>
      </c>
      <c r="F188" s="1">
        <v>5012.07</v>
      </c>
      <c r="G188" s="1">
        <v>4057.6</v>
      </c>
      <c r="H188" s="1">
        <v>9069.67</v>
      </c>
      <c r="I188" s="1">
        <v>7444.93</v>
      </c>
      <c r="J188" s="1">
        <v>14989.47</v>
      </c>
      <c r="K188" s="1">
        <v>55646.32</v>
      </c>
      <c r="L188">
        <v>10</v>
      </c>
    </row>
    <row r="189" spans="1:12" x14ac:dyDescent="0.25">
      <c r="A189">
        <v>45344</v>
      </c>
      <c r="B189" t="s">
        <v>308</v>
      </c>
      <c r="C189" t="s">
        <v>72</v>
      </c>
      <c r="D189" s="11" t="s">
        <v>908</v>
      </c>
      <c r="E189" s="49">
        <v>0.71237340000000005</v>
      </c>
      <c r="F189" s="1">
        <v>7158.27</v>
      </c>
      <c r="G189" s="1">
        <v>2890.21</v>
      </c>
      <c r="H189" s="1">
        <v>10048.48</v>
      </c>
      <c r="I189" s="1">
        <v>5034.05</v>
      </c>
      <c r="J189" s="1">
        <v>13176.2</v>
      </c>
      <c r="K189" s="1">
        <v>12445.4</v>
      </c>
      <c r="L189">
        <v>1</v>
      </c>
    </row>
    <row r="190" spans="1:12" x14ac:dyDescent="0.25">
      <c r="A190">
        <v>45351</v>
      </c>
      <c r="B190" t="s">
        <v>309</v>
      </c>
      <c r="C190" t="s">
        <v>95</v>
      </c>
      <c r="D190" s="11" t="s">
        <v>908</v>
      </c>
      <c r="E190" s="49">
        <v>0.71025839999999996</v>
      </c>
      <c r="F190" s="1">
        <v>5987.23</v>
      </c>
      <c r="G190" s="1">
        <v>2442.42</v>
      </c>
      <c r="H190" s="1">
        <v>8429.65</v>
      </c>
      <c r="I190" s="1">
        <v>4354.3</v>
      </c>
      <c r="J190" s="1">
        <v>16971.41</v>
      </c>
      <c r="K190" s="1">
        <v>22684.13</v>
      </c>
      <c r="L190">
        <v>2</v>
      </c>
    </row>
    <row r="191" spans="1:12" x14ac:dyDescent="0.25">
      <c r="A191">
        <v>45369</v>
      </c>
      <c r="B191" t="s">
        <v>310</v>
      </c>
      <c r="C191" t="s">
        <v>105</v>
      </c>
      <c r="D191" s="11" t="s">
        <v>908</v>
      </c>
      <c r="E191" s="49">
        <v>0.75813940000000002</v>
      </c>
      <c r="F191" s="1">
        <v>7331.61</v>
      </c>
      <c r="G191" s="1">
        <v>2338.92</v>
      </c>
      <c r="H191" s="1">
        <v>9670.5300000000007</v>
      </c>
      <c r="I191" s="1">
        <v>9955.4500000000007</v>
      </c>
      <c r="J191" s="1">
        <v>26447.3</v>
      </c>
      <c r="K191" s="1">
        <v>32426.639999999999</v>
      </c>
      <c r="L191">
        <v>10</v>
      </c>
    </row>
    <row r="192" spans="1:12" x14ac:dyDescent="0.25">
      <c r="A192">
        <v>45377</v>
      </c>
      <c r="B192" t="s">
        <v>311</v>
      </c>
      <c r="C192" t="s">
        <v>98</v>
      </c>
      <c r="D192" s="11" t="s">
        <v>908</v>
      </c>
      <c r="E192" s="49">
        <v>0.66620520000000005</v>
      </c>
      <c r="F192" s="1">
        <v>5688.02</v>
      </c>
      <c r="G192" s="1">
        <v>2849.92</v>
      </c>
      <c r="H192" s="1">
        <v>8537.94</v>
      </c>
      <c r="I192" s="1">
        <v>3628.51</v>
      </c>
      <c r="J192" s="1">
        <v>12447.06</v>
      </c>
      <c r="K192" s="1">
        <v>15080.41</v>
      </c>
      <c r="L192">
        <v>6</v>
      </c>
    </row>
    <row r="193" spans="1:12" x14ac:dyDescent="0.25">
      <c r="A193">
        <v>45385</v>
      </c>
      <c r="B193" t="s">
        <v>312</v>
      </c>
      <c r="C193" t="s">
        <v>88</v>
      </c>
      <c r="D193" s="11" t="s">
        <v>908</v>
      </c>
      <c r="E193" s="49">
        <v>0.51535019999999998</v>
      </c>
      <c r="F193" s="1">
        <v>4676.03</v>
      </c>
      <c r="G193" s="1">
        <v>4397.47</v>
      </c>
      <c r="H193" s="1">
        <v>9073.5</v>
      </c>
      <c r="I193" s="1">
        <v>7844.58</v>
      </c>
      <c r="J193" s="1">
        <v>15719.63</v>
      </c>
      <c r="K193" s="1">
        <v>18493.98</v>
      </c>
      <c r="L193">
        <v>7</v>
      </c>
    </row>
    <row r="194" spans="1:12" x14ac:dyDescent="0.25">
      <c r="A194">
        <v>45393</v>
      </c>
      <c r="B194" t="s">
        <v>313</v>
      </c>
      <c r="C194" t="s">
        <v>109</v>
      </c>
      <c r="D194" s="11" t="s">
        <v>908</v>
      </c>
      <c r="E194" s="49">
        <v>0.12612080000000001</v>
      </c>
      <c r="F194" s="1">
        <v>1018.19</v>
      </c>
      <c r="G194" s="1">
        <v>7054.94</v>
      </c>
      <c r="H194" s="1">
        <v>8073.13</v>
      </c>
      <c r="I194" s="1">
        <v>12760.48</v>
      </c>
      <c r="J194" s="1">
        <v>14828.94</v>
      </c>
      <c r="K194" s="1">
        <v>97991.9</v>
      </c>
      <c r="L194">
        <v>35</v>
      </c>
    </row>
    <row r="195" spans="1:12" x14ac:dyDescent="0.25">
      <c r="A195">
        <v>45401</v>
      </c>
      <c r="B195" t="s">
        <v>314</v>
      </c>
      <c r="C195" t="s">
        <v>68</v>
      </c>
      <c r="D195" s="11" t="s">
        <v>908</v>
      </c>
      <c r="E195" s="49">
        <v>0.70391170000000003</v>
      </c>
      <c r="F195" s="1">
        <v>5732.91</v>
      </c>
      <c r="G195" s="1">
        <v>2411.4499999999998</v>
      </c>
      <c r="H195" s="1">
        <v>8144.36</v>
      </c>
      <c r="I195" s="1">
        <v>4618.3999999999996</v>
      </c>
      <c r="J195" s="1">
        <v>12835.09</v>
      </c>
      <c r="K195" s="1">
        <v>76376.259999999995</v>
      </c>
      <c r="L195">
        <v>15</v>
      </c>
    </row>
    <row r="196" spans="1:12" x14ac:dyDescent="0.25">
      <c r="A196">
        <v>45419</v>
      </c>
      <c r="B196" t="s">
        <v>881</v>
      </c>
      <c r="C196" t="s">
        <v>49</v>
      </c>
      <c r="D196" s="11" t="s">
        <v>908</v>
      </c>
      <c r="E196" s="49">
        <v>0.6238958</v>
      </c>
      <c r="F196" s="1">
        <v>5440.97</v>
      </c>
      <c r="G196" s="1">
        <v>3279.99</v>
      </c>
      <c r="H196" s="1">
        <v>8720.9599999999991</v>
      </c>
      <c r="I196" s="1">
        <v>7291.79</v>
      </c>
      <c r="J196" s="1">
        <v>16358.53</v>
      </c>
      <c r="K196" s="1">
        <v>21367.45</v>
      </c>
      <c r="L196">
        <v>5</v>
      </c>
    </row>
    <row r="197" spans="1:12" x14ac:dyDescent="0.25">
      <c r="A197">
        <v>45427</v>
      </c>
      <c r="B197" t="s">
        <v>315</v>
      </c>
      <c r="C197" t="s">
        <v>66</v>
      </c>
      <c r="D197" s="11" t="s">
        <v>908</v>
      </c>
      <c r="E197" s="49">
        <v>0.57273689999999999</v>
      </c>
      <c r="F197" s="1">
        <v>4637.84</v>
      </c>
      <c r="G197" s="1">
        <v>3459.84</v>
      </c>
      <c r="H197" s="1">
        <v>8097.68</v>
      </c>
      <c r="I197" s="1">
        <v>6839.71</v>
      </c>
      <c r="J197" s="1">
        <v>13471.04</v>
      </c>
      <c r="K197" s="1">
        <v>243537.62</v>
      </c>
      <c r="L197">
        <v>26</v>
      </c>
    </row>
    <row r="198" spans="1:12" x14ac:dyDescent="0.25">
      <c r="A198">
        <v>45435</v>
      </c>
      <c r="B198" t="s">
        <v>316</v>
      </c>
      <c r="C198" t="s">
        <v>83</v>
      </c>
      <c r="D198" s="11" t="s">
        <v>908</v>
      </c>
      <c r="E198" s="49">
        <v>0.1000002</v>
      </c>
      <c r="F198" s="1">
        <v>806.83</v>
      </c>
      <c r="G198" s="1">
        <v>21333.98</v>
      </c>
      <c r="H198" s="1">
        <v>8068.28</v>
      </c>
      <c r="I198" s="1">
        <v>18644.39</v>
      </c>
      <c r="J198" s="1">
        <v>19236.22</v>
      </c>
      <c r="K198" s="1">
        <v>87831.44</v>
      </c>
      <c r="L198">
        <v>18</v>
      </c>
    </row>
    <row r="199" spans="1:12" x14ac:dyDescent="0.25">
      <c r="A199">
        <v>45443</v>
      </c>
      <c r="B199" t="s">
        <v>317</v>
      </c>
      <c r="C199" t="s">
        <v>53</v>
      </c>
      <c r="D199" s="11" t="s">
        <v>908</v>
      </c>
      <c r="E199" s="49">
        <v>0.62101119999999999</v>
      </c>
      <c r="F199" s="1">
        <v>6351.38</v>
      </c>
      <c r="G199" s="1">
        <v>3876.1</v>
      </c>
      <c r="H199" s="1">
        <v>10227.48</v>
      </c>
      <c r="I199" s="1">
        <v>5104.13</v>
      </c>
      <c r="J199" s="1">
        <v>14731.59</v>
      </c>
      <c r="K199" s="1">
        <v>14114.74</v>
      </c>
      <c r="L199">
        <v>3</v>
      </c>
    </row>
    <row r="200" spans="1:12" x14ac:dyDescent="0.25">
      <c r="A200">
        <v>45450</v>
      </c>
      <c r="B200" t="s">
        <v>318</v>
      </c>
      <c r="C200" t="s">
        <v>53</v>
      </c>
      <c r="D200" s="11" t="s">
        <v>908</v>
      </c>
      <c r="E200" s="49">
        <v>0.67624039999999996</v>
      </c>
      <c r="F200" s="1">
        <v>6140.98</v>
      </c>
      <c r="G200" s="1">
        <v>2940.08</v>
      </c>
      <c r="H200" s="1">
        <v>9081.06</v>
      </c>
      <c r="I200" s="1">
        <v>4233.74</v>
      </c>
      <c r="J200" s="1">
        <v>14462.04</v>
      </c>
      <c r="K200" s="1">
        <v>0</v>
      </c>
      <c r="L200">
        <v>8</v>
      </c>
    </row>
    <row r="201" spans="1:12" x14ac:dyDescent="0.25">
      <c r="A201">
        <v>45468</v>
      </c>
      <c r="B201" t="s">
        <v>319</v>
      </c>
      <c r="C201" t="s">
        <v>45</v>
      </c>
      <c r="D201" s="11" t="s">
        <v>908</v>
      </c>
      <c r="E201" s="49">
        <v>0.40681460000000003</v>
      </c>
      <c r="F201" s="1">
        <v>3540.91</v>
      </c>
      <c r="G201" s="1">
        <v>5163.08</v>
      </c>
      <c r="H201" s="1">
        <v>8703.99</v>
      </c>
      <c r="I201" s="1">
        <v>12654.37</v>
      </c>
      <c r="J201" s="1">
        <v>18500.87</v>
      </c>
      <c r="K201" s="1">
        <v>33410.870000000003</v>
      </c>
      <c r="L201">
        <v>14</v>
      </c>
    </row>
    <row r="202" spans="1:12" x14ac:dyDescent="0.25">
      <c r="A202">
        <v>45476</v>
      </c>
      <c r="B202" t="s">
        <v>320</v>
      </c>
      <c r="C202" t="s">
        <v>104</v>
      </c>
      <c r="D202" s="11" t="s">
        <v>908</v>
      </c>
      <c r="E202" s="49">
        <v>0.38252079999999999</v>
      </c>
      <c r="F202" s="1">
        <v>3127.67</v>
      </c>
      <c r="G202" s="1">
        <v>5048.8</v>
      </c>
      <c r="H202" s="1">
        <v>8176.47</v>
      </c>
      <c r="I202" s="1">
        <v>6148.1</v>
      </c>
      <c r="J202" s="1">
        <v>10295.19</v>
      </c>
      <c r="K202" s="1">
        <v>276887.90000000002</v>
      </c>
      <c r="L202">
        <v>79</v>
      </c>
    </row>
    <row r="203" spans="1:12" x14ac:dyDescent="0.25">
      <c r="A203">
        <v>45484</v>
      </c>
      <c r="B203" t="s">
        <v>321</v>
      </c>
      <c r="C203" t="s">
        <v>108</v>
      </c>
      <c r="D203" s="11" t="s">
        <v>908</v>
      </c>
      <c r="E203" s="49">
        <v>0.58279040000000004</v>
      </c>
      <c r="F203" s="1">
        <v>5149.67</v>
      </c>
      <c r="G203" s="1">
        <v>3686.56</v>
      </c>
      <c r="H203" s="1">
        <v>8836.23</v>
      </c>
      <c r="I203" s="1">
        <v>8260.39</v>
      </c>
      <c r="J203" s="1">
        <v>17079.099999999999</v>
      </c>
      <c r="K203" s="1">
        <v>84724.7</v>
      </c>
      <c r="L203">
        <v>13</v>
      </c>
    </row>
    <row r="204" spans="1:12" x14ac:dyDescent="0.25">
      <c r="A204">
        <v>45492</v>
      </c>
      <c r="B204" t="s">
        <v>322</v>
      </c>
      <c r="C204" t="s">
        <v>105</v>
      </c>
      <c r="D204" s="11" t="s">
        <v>908</v>
      </c>
      <c r="E204" s="49">
        <v>0.1</v>
      </c>
      <c r="F204" s="1">
        <v>815.95</v>
      </c>
      <c r="G204" s="1">
        <v>7559.57</v>
      </c>
      <c r="H204" s="1">
        <v>8159.51</v>
      </c>
      <c r="I204" s="1">
        <v>11923.05</v>
      </c>
      <c r="J204" s="1">
        <v>13516.03</v>
      </c>
      <c r="K204" s="1">
        <v>675940.25</v>
      </c>
      <c r="L204">
        <v>188</v>
      </c>
    </row>
    <row r="205" spans="1:12" x14ac:dyDescent="0.25">
      <c r="A205">
        <v>45500</v>
      </c>
      <c r="B205" t="s">
        <v>323</v>
      </c>
      <c r="C205" t="s">
        <v>51</v>
      </c>
      <c r="D205" s="11" t="s">
        <v>908</v>
      </c>
      <c r="E205" s="49">
        <v>0.28515469999999998</v>
      </c>
      <c r="F205" s="1">
        <v>2310.44</v>
      </c>
      <c r="G205" s="1">
        <v>5791.97</v>
      </c>
      <c r="H205" s="1">
        <v>8102.41</v>
      </c>
      <c r="I205" s="1">
        <v>8642.49</v>
      </c>
      <c r="J205" s="1">
        <v>12057.31</v>
      </c>
      <c r="K205" s="1">
        <v>568910.21</v>
      </c>
      <c r="L205">
        <v>180</v>
      </c>
    </row>
    <row r="206" spans="1:12" x14ac:dyDescent="0.25">
      <c r="A206">
        <v>45518</v>
      </c>
      <c r="B206" t="s">
        <v>324</v>
      </c>
      <c r="C206" t="s">
        <v>60</v>
      </c>
      <c r="D206" s="11" t="s">
        <v>908</v>
      </c>
      <c r="E206" s="49">
        <v>0.46455170000000001</v>
      </c>
      <c r="F206" s="1">
        <v>3795.62</v>
      </c>
      <c r="G206" s="1">
        <v>4374.88</v>
      </c>
      <c r="H206" s="1">
        <v>8170.5</v>
      </c>
      <c r="I206" s="1">
        <v>5739.64</v>
      </c>
      <c r="J206" s="1">
        <v>11026.92</v>
      </c>
      <c r="K206" s="1">
        <v>73973.34</v>
      </c>
      <c r="L206">
        <v>21</v>
      </c>
    </row>
    <row r="207" spans="1:12" x14ac:dyDescent="0.25">
      <c r="A207">
        <v>45526</v>
      </c>
      <c r="B207" t="s">
        <v>325</v>
      </c>
      <c r="C207" t="s">
        <v>71</v>
      </c>
      <c r="D207" s="11" t="s">
        <v>908</v>
      </c>
      <c r="E207" s="49">
        <v>0.6825367</v>
      </c>
      <c r="F207" s="1">
        <v>6067.41</v>
      </c>
      <c r="G207" s="1">
        <v>2822.09</v>
      </c>
      <c r="H207" s="1">
        <v>8889.5</v>
      </c>
      <c r="I207" s="1">
        <v>4986.3100000000004</v>
      </c>
      <c r="J207" s="1">
        <v>14161.66</v>
      </c>
      <c r="K207" s="1">
        <v>18962.73</v>
      </c>
      <c r="L207">
        <v>6</v>
      </c>
    </row>
    <row r="208" spans="1:12" x14ac:dyDescent="0.25">
      <c r="A208">
        <v>45534</v>
      </c>
      <c r="B208" t="s">
        <v>326</v>
      </c>
      <c r="C208" t="s">
        <v>76</v>
      </c>
      <c r="D208" s="11" t="s">
        <v>908</v>
      </c>
      <c r="E208" s="49">
        <v>0.4454476</v>
      </c>
      <c r="F208" s="1">
        <v>3809.74</v>
      </c>
      <c r="G208" s="1">
        <v>4742.87</v>
      </c>
      <c r="H208" s="1">
        <v>8552.61</v>
      </c>
      <c r="I208" s="1">
        <v>8639.6</v>
      </c>
      <c r="J208" s="1">
        <v>14405.41</v>
      </c>
      <c r="K208" s="1">
        <v>73317.740000000005</v>
      </c>
      <c r="L208">
        <v>29</v>
      </c>
    </row>
    <row r="209" spans="1:12" x14ac:dyDescent="0.25">
      <c r="A209">
        <v>45542</v>
      </c>
      <c r="B209" t="s">
        <v>327</v>
      </c>
      <c r="C209" t="s">
        <v>86</v>
      </c>
      <c r="D209" s="11" t="s">
        <v>908</v>
      </c>
      <c r="E209" s="49">
        <v>0.65466290000000005</v>
      </c>
      <c r="F209" s="1">
        <v>5763.41</v>
      </c>
      <c r="G209" s="1">
        <v>3040.22</v>
      </c>
      <c r="H209" s="1">
        <v>8803.6299999999992</v>
      </c>
      <c r="I209" s="1">
        <v>6949.31</v>
      </c>
      <c r="J209" s="1">
        <v>17340.490000000002</v>
      </c>
      <c r="K209" s="1">
        <v>1630.79</v>
      </c>
      <c r="L209">
        <v>3</v>
      </c>
    </row>
    <row r="210" spans="1:12" x14ac:dyDescent="0.25">
      <c r="A210">
        <v>45559</v>
      </c>
      <c r="B210" t="s">
        <v>328</v>
      </c>
      <c r="C210" t="s">
        <v>51</v>
      </c>
      <c r="D210" s="11" t="s">
        <v>908</v>
      </c>
      <c r="E210" s="49">
        <v>0.28008880000000003</v>
      </c>
      <c r="F210" s="1">
        <v>2262.16</v>
      </c>
      <c r="G210" s="1">
        <v>5814.42</v>
      </c>
      <c r="H210" s="1">
        <v>8076.58</v>
      </c>
      <c r="I210" s="1">
        <v>7835.33</v>
      </c>
      <c r="J210" s="1">
        <v>10712.05</v>
      </c>
      <c r="K210" s="1">
        <v>100205.45</v>
      </c>
      <c r="L210">
        <v>29</v>
      </c>
    </row>
    <row r="211" spans="1:12" x14ac:dyDescent="0.25">
      <c r="A211">
        <v>45567</v>
      </c>
      <c r="B211" t="s">
        <v>329</v>
      </c>
      <c r="C211" t="s">
        <v>66</v>
      </c>
      <c r="D211" s="11" t="s">
        <v>908</v>
      </c>
      <c r="E211" s="49">
        <v>0.59277060000000004</v>
      </c>
      <c r="F211" s="1">
        <v>5194.6499999999996</v>
      </c>
      <c r="G211" s="1">
        <v>3568.69</v>
      </c>
      <c r="H211" s="1">
        <v>8763.34</v>
      </c>
      <c r="I211" s="1">
        <v>5463.04</v>
      </c>
      <c r="J211" s="1">
        <v>12662.29</v>
      </c>
      <c r="K211" s="1">
        <v>0</v>
      </c>
      <c r="L211">
        <v>13</v>
      </c>
    </row>
    <row r="212" spans="1:12" x14ac:dyDescent="0.25">
      <c r="A212">
        <v>45575</v>
      </c>
      <c r="B212" t="s">
        <v>330</v>
      </c>
      <c r="C212" t="s">
        <v>42</v>
      </c>
      <c r="D212" s="11" t="s">
        <v>908</v>
      </c>
      <c r="E212" s="49">
        <v>0.50557909999999995</v>
      </c>
      <c r="F212" s="1">
        <v>4197.55</v>
      </c>
      <c r="G212" s="1">
        <v>4104.91</v>
      </c>
      <c r="H212" s="1">
        <v>8302.4599999999991</v>
      </c>
      <c r="I212" s="1">
        <v>6193.72</v>
      </c>
      <c r="J212" s="1">
        <v>11735.04</v>
      </c>
      <c r="K212" s="1">
        <v>0</v>
      </c>
      <c r="L212">
        <v>1</v>
      </c>
    </row>
    <row r="213" spans="1:12" x14ac:dyDescent="0.25">
      <c r="A213">
        <v>45583</v>
      </c>
      <c r="B213" t="s">
        <v>331</v>
      </c>
      <c r="C213" t="s">
        <v>67</v>
      </c>
      <c r="D213" s="11" t="s">
        <v>908</v>
      </c>
      <c r="E213" s="49">
        <v>0.1987564</v>
      </c>
      <c r="F213" s="1">
        <v>1612.3</v>
      </c>
      <c r="G213" s="1">
        <v>6499.64</v>
      </c>
      <c r="H213" s="1">
        <v>8111.94</v>
      </c>
      <c r="I213" s="1">
        <v>12754.43</v>
      </c>
      <c r="J213" s="1">
        <v>14850.83</v>
      </c>
      <c r="K213" s="1">
        <v>157410.07</v>
      </c>
      <c r="L213">
        <v>65</v>
      </c>
    </row>
    <row r="214" spans="1:12" x14ac:dyDescent="0.25">
      <c r="A214">
        <v>45591</v>
      </c>
      <c r="B214" t="s">
        <v>332</v>
      </c>
      <c r="C214" t="s">
        <v>82</v>
      </c>
      <c r="D214" s="11" t="s">
        <v>908</v>
      </c>
      <c r="E214" s="49">
        <v>0.5785825</v>
      </c>
      <c r="F214" s="1">
        <v>5107.53</v>
      </c>
      <c r="G214" s="1">
        <v>3720.13</v>
      </c>
      <c r="H214" s="1">
        <v>8827.66</v>
      </c>
      <c r="I214" s="1">
        <v>5673.23</v>
      </c>
      <c r="J214" s="1">
        <v>13556.45</v>
      </c>
      <c r="K214" s="1">
        <v>88335.31</v>
      </c>
      <c r="L214">
        <v>16</v>
      </c>
    </row>
    <row r="215" spans="1:12" x14ac:dyDescent="0.25">
      <c r="A215">
        <v>45609</v>
      </c>
      <c r="B215" t="s">
        <v>333</v>
      </c>
      <c r="C215" t="s">
        <v>67</v>
      </c>
      <c r="D215" s="11" t="s">
        <v>908</v>
      </c>
      <c r="E215" s="49">
        <v>0.24041870000000001</v>
      </c>
      <c r="F215" s="1">
        <v>1948.44</v>
      </c>
      <c r="G215" s="1">
        <v>6155.92</v>
      </c>
      <c r="H215" s="1">
        <v>8104.36</v>
      </c>
      <c r="I215" s="1">
        <v>11188.6</v>
      </c>
      <c r="J215" s="1">
        <v>13596.91</v>
      </c>
      <c r="K215" s="1">
        <v>30390.27</v>
      </c>
      <c r="L215">
        <v>10</v>
      </c>
    </row>
    <row r="216" spans="1:12" x14ac:dyDescent="0.25">
      <c r="A216">
        <v>45617</v>
      </c>
      <c r="B216" t="s">
        <v>334</v>
      </c>
      <c r="C216" t="s">
        <v>60</v>
      </c>
      <c r="D216" s="11" t="s">
        <v>908</v>
      </c>
      <c r="E216" s="49">
        <v>0.28473870000000001</v>
      </c>
      <c r="F216" s="1">
        <v>2308.1999999999998</v>
      </c>
      <c r="G216" s="1">
        <v>5798.18</v>
      </c>
      <c r="H216" s="1">
        <v>8106.38</v>
      </c>
      <c r="I216" s="1">
        <v>8737.3700000000008</v>
      </c>
      <c r="J216" s="1">
        <v>11841.68</v>
      </c>
      <c r="K216" s="1">
        <v>52793.05</v>
      </c>
      <c r="L216">
        <v>23</v>
      </c>
    </row>
    <row r="217" spans="1:12" x14ac:dyDescent="0.25">
      <c r="A217">
        <v>45625</v>
      </c>
      <c r="B217" t="s">
        <v>335</v>
      </c>
      <c r="C217" t="s">
        <v>77</v>
      </c>
      <c r="D217" s="11" t="s">
        <v>908</v>
      </c>
      <c r="E217" s="49">
        <v>0.41868040000000001</v>
      </c>
      <c r="F217" s="1">
        <v>3413.02</v>
      </c>
      <c r="G217" s="1">
        <v>4738.83</v>
      </c>
      <c r="H217" s="1">
        <v>8151.85</v>
      </c>
      <c r="I217" s="1">
        <v>8171.74</v>
      </c>
      <c r="J217" s="1">
        <v>12534.84</v>
      </c>
      <c r="K217" s="1">
        <v>31404.86</v>
      </c>
      <c r="L217">
        <v>14</v>
      </c>
    </row>
    <row r="218" spans="1:12" x14ac:dyDescent="0.25">
      <c r="A218">
        <v>45633</v>
      </c>
      <c r="B218" t="s">
        <v>336</v>
      </c>
      <c r="C218" t="s">
        <v>40</v>
      </c>
      <c r="D218" s="11" t="s">
        <v>908</v>
      </c>
      <c r="E218" s="49">
        <v>0.50659449999999995</v>
      </c>
      <c r="F218" s="1">
        <v>4169.07</v>
      </c>
      <c r="G218" s="1">
        <v>4060.53</v>
      </c>
      <c r="H218" s="1">
        <v>8229.6</v>
      </c>
      <c r="I218" s="1">
        <v>7172.93</v>
      </c>
      <c r="J218" s="1">
        <v>13611.08</v>
      </c>
      <c r="K218" s="1">
        <v>54517.42</v>
      </c>
      <c r="L218">
        <v>8</v>
      </c>
    </row>
    <row r="219" spans="1:12" x14ac:dyDescent="0.25">
      <c r="A219">
        <v>45641</v>
      </c>
      <c r="B219" t="s">
        <v>337</v>
      </c>
      <c r="C219" t="s">
        <v>44</v>
      </c>
      <c r="D219" s="11" t="s">
        <v>908</v>
      </c>
      <c r="E219" s="49">
        <v>0.61094839999999995</v>
      </c>
      <c r="F219" s="1">
        <v>4964.75</v>
      </c>
      <c r="G219" s="1">
        <v>3161.55</v>
      </c>
      <c r="H219" s="1">
        <v>8126.3</v>
      </c>
      <c r="I219" s="1">
        <v>7098.51</v>
      </c>
      <c r="J219" s="1">
        <v>13784.29</v>
      </c>
      <c r="K219" s="1">
        <v>148832.25</v>
      </c>
      <c r="L219">
        <v>74</v>
      </c>
    </row>
    <row r="220" spans="1:12" x14ac:dyDescent="0.25">
      <c r="A220">
        <v>45658</v>
      </c>
      <c r="B220" t="s">
        <v>338</v>
      </c>
      <c r="C220" t="s">
        <v>38</v>
      </c>
      <c r="D220" s="11" t="s">
        <v>908</v>
      </c>
      <c r="E220" s="49">
        <v>0.2761285</v>
      </c>
      <c r="F220" s="1">
        <v>2381.1</v>
      </c>
      <c r="G220" s="1">
        <v>6242.06</v>
      </c>
      <c r="H220" s="1">
        <v>8623.16</v>
      </c>
      <c r="I220" s="1">
        <v>10022.290000000001</v>
      </c>
      <c r="J220" s="1">
        <v>14121.41</v>
      </c>
      <c r="K220" s="1">
        <v>35430.959999999999</v>
      </c>
      <c r="L220">
        <v>12</v>
      </c>
    </row>
    <row r="221" spans="1:12" x14ac:dyDescent="0.25">
      <c r="A221">
        <v>45666</v>
      </c>
      <c r="B221" t="s">
        <v>339</v>
      </c>
      <c r="C221" t="s">
        <v>47</v>
      </c>
      <c r="D221" s="11" t="s">
        <v>908</v>
      </c>
      <c r="E221" s="49">
        <v>0.74200639999999995</v>
      </c>
      <c r="F221" s="1">
        <v>7996.9</v>
      </c>
      <c r="G221" s="1">
        <v>2780.5</v>
      </c>
      <c r="H221" s="1">
        <v>10777.4</v>
      </c>
      <c r="I221" s="1">
        <v>3610.77</v>
      </c>
      <c r="J221" s="1">
        <v>14783.42</v>
      </c>
      <c r="K221" s="1">
        <v>79112.679999999993</v>
      </c>
      <c r="L221">
        <v>64</v>
      </c>
    </row>
    <row r="222" spans="1:12" x14ac:dyDescent="0.25">
      <c r="A222">
        <v>45674</v>
      </c>
      <c r="B222" t="s">
        <v>340</v>
      </c>
      <c r="C222" t="s">
        <v>54</v>
      </c>
      <c r="D222" s="11" t="s">
        <v>908</v>
      </c>
      <c r="E222" s="49">
        <v>0.29344589999999998</v>
      </c>
      <c r="F222" s="1">
        <v>2751.12</v>
      </c>
      <c r="G222" s="1">
        <v>6624.1</v>
      </c>
      <c r="H222" s="1">
        <v>9375.2199999999993</v>
      </c>
      <c r="I222" s="1">
        <v>18666.900000000001</v>
      </c>
      <c r="J222" s="1">
        <v>24567.34</v>
      </c>
      <c r="K222" s="1">
        <v>15517.46</v>
      </c>
      <c r="L222">
        <v>7</v>
      </c>
    </row>
    <row r="223" spans="1:12" x14ac:dyDescent="0.25">
      <c r="A223">
        <v>45757</v>
      </c>
      <c r="B223" t="s">
        <v>341</v>
      </c>
      <c r="C223" t="s">
        <v>35</v>
      </c>
      <c r="D223" s="11" t="s">
        <v>908</v>
      </c>
      <c r="E223" s="49">
        <v>0.54661630000000005</v>
      </c>
      <c r="F223" s="1">
        <v>4643.32</v>
      </c>
      <c r="G223" s="1">
        <v>3851.34</v>
      </c>
      <c r="H223" s="1">
        <v>8494.66</v>
      </c>
      <c r="I223" s="1">
        <v>4005.02</v>
      </c>
      <c r="J223" s="1">
        <v>11309.59</v>
      </c>
      <c r="K223" s="1">
        <v>6591.46</v>
      </c>
      <c r="L223">
        <v>3</v>
      </c>
    </row>
    <row r="224" spans="1:12" x14ac:dyDescent="0.25">
      <c r="A224">
        <v>45765</v>
      </c>
      <c r="B224" t="s">
        <v>342</v>
      </c>
      <c r="C224" t="s">
        <v>35</v>
      </c>
      <c r="D224" s="11" t="s">
        <v>908</v>
      </c>
      <c r="E224" s="49">
        <v>0.46903479999999997</v>
      </c>
      <c r="F224" s="1">
        <v>3793.46</v>
      </c>
      <c r="G224" s="1">
        <v>4294.34</v>
      </c>
      <c r="H224" s="1">
        <v>8087.8</v>
      </c>
      <c r="I224" s="1">
        <v>6712.32</v>
      </c>
      <c r="J224" s="1">
        <v>11276.3</v>
      </c>
      <c r="K224" s="1">
        <v>20746.78</v>
      </c>
      <c r="L224">
        <v>39</v>
      </c>
    </row>
    <row r="225" spans="1:12" x14ac:dyDescent="0.25">
      <c r="A225">
        <v>45773</v>
      </c>
      <c r="B225" t="s">
        <v>343</v>
      </c>
      <c r="C225" t="s">
        <v>35</v>
      </c>
      <c r="D225" s="11" t="s">
        <v>908</v>
      </c>
      <c r="E225" s="49">
        <v>0.40937259999999998</v>
      </c>
      <c r="F225" s="1">
        <v>3313.11</v>
      </c>
      <c r="G225" s="1">
        <v>4780.03</v>
      </c>
      <c r="H225" s="1">
        <v>8093.14</v>
      </c>
      <c r="I225" s="1">
        <v>5848.96</v>
      </c>
      <c r="J225" s="1">
        <v>9732.93</v>
      </c>
      <c r="K225" s="1">
        <v>33646</v>
      </c>
      <c r="L225">
        <v>23</v>
      </c>
    </row>
    <row r="226" spans="1:12" x14ac:dyDescent="0.25">
      <c r="A226">
        <v>45781</v>
      </c>
      <c r="B226" t="s">
        <v>344</v>
      </c>
      <c r="C226" t="s">
        <v>35</v>
      </c>
      <c r="D226" s="11" t="s">
        <v>908</v>
      </c>
      <c r="E226" s="49">
        <v>0.61969940000000001</v>
      </c>
      <c r="F226" s="1">
        <v>5699.84</v>
      </c>
      <c r="G226" s="1">
        <v>3497.91</v>
      </c>
      <c r="H226" s="1">
        <v>9197.75</v>
      </c>
      <c r="I226" s="1">
        <v>10659.59</v>
      </c>
      <c r="J226" s="1">
        <v>22077.63</v>
      </c>
      <c r="K226" s="1">
        <v>8905.66</v>
      </c>
      <c r="L226">
        <v>3</v>
      </c>
    </row>
    <row r="227" spans="1:12" x14ac:dyDescent="0.25">
      <c r="A227">
        <v>45799</v>
      </c>
      <c r="B227" t="s">
        <v>345</v>
      </c>
      <c r="C227" t="s">
        <v>35</v>
      </c>
      <c r="D227" s="11" t="s">
        <v>908</v>
      </c>
      <c r="E227" s="49">
        <v>0.24696409999999999</v>
      </c>
      <c r="F227" s="1">
        <v>1996.88</v>
      </c>
      <c r="G227" s="1">
        <v>6088.83</v>
      </c>
      <c r="H227" s="1">
        <v>8085.71</v>
      </c>
      <c r="I227" s="1">
        <v>8120.32</v>
      </c>
      <c r="J227" s="1">
        <v>10377.719999999999</v>
      </c>
      <c r="K227" s="1">
        <v>59901.14</v>
      </c>
      <c r="L227">
        <v>69</v>
      </c>
    </row>
    <row r="228" spans="1:12" x14ac:dyDescent="0.25">
      <c r="A228">
        <v>45807</v>
      </c>
      <c r="B228" t="s">
        <v>346</v>
      </c>
      <c r="C228" t="s">
        <v>35</v>
      </c>
      <c r="D228" s="11" t="s">
        <v>908</v>
      </c>
      <c r="E228" s="49">
        <v>0.60269030000000001</v>
      </c>
      <c r="F228" s="1">
        <v>5124.26</v>
      </c>
      <c r="G228" s="1">
        <v>3378.05</v>
      </c>
      <c r="H228" s="1">
        <v>8502.31</v>
      </c>
      <c r="I228" s="1">
        <v>6103.62</v>
      </c>
      <c r="J228" s="1">
        <v>14536.87</v>
      </c>
      <c r="K228" s="1">
        <v>27111.7</v>
      </c>
      <c r="L228">
        <v>10</v>
      </c>
    </row>
    <row r="229" spans="1:12" x14ac:dyDescent="0.25">
      <c r="A229">
        <v>45823</v>
      </c>
      <c r="B229" t="s">
        <v>347</v>
      </c>
      <c r="C229" t="s">
        <v>45</v>
      </c>
      <c r="D229" s="11" t="s">
        <v>908</v>
      </c>
      <c r="E229" s="49">
        <v>0.10000009999999999</v>
      </c>
      <c r="F229" s="1">
        <v>888.76</v>
      </c>
      <c r="G229" s="1">
        <v>10394.049999999999</v>
      </c>
      <c r="H229" s="1">
        <v>8887.59</v>
      </c>
      <c r="I229" s="1">
        <v>27146.639999999999</v>
      </c>
      <c r="J229" s="1">
        <v>29591.37</v>
      </c>
      <c r="K229" s="1">
        <v>61530.06</v>
      </c>
      <c r="L229">
        <v>17</v>
      </c>
    </row>
    <row r="230" spans="1:12" x14ac:dyDescent="0.25">
      <c r="A230">
        <v>45831</v>
      </c>
      <c r="B230" t="s">
        <v>348</v>
      </c>
      <c r="C230" t="s">
        <v>45</v>
      </c>
      <c r="D230" s="11" t="s">
        <v>908</v>
      </c>
      <c r="E230" s="49">
        <v>0.47336990000000001</v>
      </c>
      <c r="F230" s="1">
        <v>4211.17</v>
      </c>
      <c r="G230" s="1">
        <v>4684.9799999999996</v>
      </c>
      <c r="H230" s="1">
        <v>8896.15</v>
      </c>
      <c r="I230" s="1">
        <v>6147.99</v>
      </c>
      <c r="J230" s="1">
        <v>12056.13</v>
      </c>
      <c r="K230" s="1">
        <v>23549.18</v>
      </c>
      <c r="L230">
        <v>7</v>
      </c>
    </row>
    <row r="231" spans="1:12" x14ac:dyDescent="0.25">
      <c r="A231">
        <v>45856</v>
      </c>
      <c r="B231" t="s">
        <v>349</v>
      </c>
      <c r="C231" t="s">
        <v>46</v>
      </c>
      <c r="D231" s="11" t="s">
        <v>908</v>
      </c>
      <c r="E231" s="49">
        <v>0.56583729999999999</v>
      </c>
      <c r="F231" s="1">
        <v>4574.84</v>
      </c>
      <c r="G231" s="1">
        <v>3510.24</v>
      </c>
      <c r="H231" s="1">
        <v>8085.08</v>
      </c>
      <c r="I231" s="1">
        <v>7071.42</v>
      </c>
      <c r="J231" s="1">
        <v>13700.09</v>
      </c>
      <c r="K231" s="1">
        <v>161106.65</v>
      </c>
      <c r="L231">
        <v>26</v>
      </c>
    </row>
    <row r="232" spans="1:12" x14ac:dyDescent="0.25">
      <c r="A232">
        <v>45864</v>
      </c>
      <c r="B232" t="s">
        <v>350</v>
      </c>
      <c r="C232" t="s">
        <v>46</v>
      </c>
      <c r="D232" s="11" t="s">
        <v>908</v>
      </c>
      <c r="E232" s="49">
        <v>0.33174520000000002</v>
      </c>
      <c r="F232" s="1">
        <v>2900.1</v>
      </c>
      <c r="G232" s="1">
        <v>5841.85</v>
      </c>
      <c r="H232" s="1">
        <v>8741.9500000000007</v>
      </c>
      <c r="I232" s="1">
        <v>7927.03</v>
      </c>
      <c r="J232" s="1">
        <v>13821.23</v>
      </c>
      <c r="K232" s="1">
        <v>80301.47</v>
      </c>
      <c r="L232">
        <v>18</v>
      </c>
    </row>
    <row r="233" spans="1:12" x14ac:dyDescent="0.25">
      <c r="A233">
        <v>45872</v>
      </c>
      <c r="B233" t="s">
        <v>351</v>
      </c>
      <c r="C233" t="s">
        <v>46</v>
      </c>
      <c r="D233" s="11" t="s">
        <v>908</v>
      </c>
      <c r="E233" s="49">
        <v>0.53702899999999998</v>
      </c>
      <c r="F233" s="1">
        <v>4358.49</v>
      </c>
      <c r="G233" s="1">
        <v>3757.44</v>
      </c>
      <c r="H233" s="1">
        <v>8115.93</v>
      </c>
      <c r="I233" s="1">
        <v>5328.84</v>
      </c>
      <c r="J233" s="1">
        <v>11307.62</v>
      </c>
      <c r="K233" s="1">
        <v>114626.11</v>
      </c>
      <c r="L233">
        <v>54</v>
      </c>
    </row>
    <row r="234" spans="1:12" x14ac:dyDescent="0.25">
      <c r="A234">
        <v>45880</v>
      </c>
      <c r="B234" t="s">
        <v>912</v>
      </c>
      <c r="C234" t="s">
        <v>46</v>
      </c>
      <c r="D234" s="11" t="s">
        <v>908</v>
      </c>
      <c r="E234" s="49">
        <v>0.6022381</v>
      </c>
      <c r="F234" s="1">
        <v>5073.3500000000004</v>
      </c>
      <c r="G234" s="1">
        <v>3350.81</v>
      </c>
      <c r="H234" s="1">
        <v>8424.16</v>
      </c>
      <c r="I234" s="1">
        <v>6698.79</v>
      </c>
      <c r="J234" s="1">
        <v>14506.56</v>
      </c>
      <c r="K234" s="1">
        <v>125051.85</v>
      </c>
      <c r="L234">
        <v>18</v>
      </c>
    </row>
    <row r="235" spans="1:12" x14ac:dyDescent="0.25">
      <c r="A235">
        <v>45906</v>
      </c>
      <c r="B235" t="s">
        <v>352</v>
      </c>
      <c r="C235" t="s">
        <v>34</v>
      </c>
      <c r="D235" s="11" t="s">
        <v>908</v>
      </c>
      <c r="E235" s="49">
        <v>0.46416479999999999</v>
      </c>
      <c r="F235" s="1">
        <v>3795.61</v>
      </c>
      <c r="G235" s="1">
        <v>4381.68</v>
      </c>
      <c r="H235" s="1">
        <v>8177.29</v>
      </c>
      <c r="I235" s="1">
        <v>8381.9599999999991</v>
      </c>
      <c r="J235" s="1">
        <v>14429.1</v>
      </c>
      <c r="K235" s="1">
        <v>0</v>
      </c>
      <c r="L235">
        <v>0</v>
      </c>
    </row>
    <row r="236" spans="1:12" x14ac:dyDescent="0.25">
      <c r="A236">
        <v>45914</v>
      </c>
      <c r="B236" t="s">
        <v>353</v>
      </c>
      <c r="C236" t="s">
        <v>34</v>
      </c>
      <c r="D236" s="11" t="s">
        <v>908</v>
      </c>
      <c r="E236" s="49">
        <v>0.49654589999999998</v>
      </c>
      <c r="F236" s="1">
        <v>4383.82</v>
      </c>
      <c r="G236" s="1">
        <v>4444.8100000000004</v>
      </c>
      <c r="H236" s="1">
        <v>8828.6299999999992</v>
      </c>
      <c r="I236" s="1">
        <v>5863.93</v>
      </c>
      <c r="J236" s="1">
        <v>12447.5</v>
      </c>
      <c r="K236" s="1">
        <v>11497.43</v>
      </c>
      <c r="L236">
        <v>2</v>
      </c>
    </row>
    <row r="237" spans="1:12" x14ac:dyDescent="0.25">
      <c r="A237">
        <v>45922</v>
      </c>
      <c r="B237" t="s">
        <v>354</v>
      </c>
      <c r="C237" t="s">
        <v>34</v>
      </c>
      <c r="D237" s="11" t="s">
        <v>908</v>
      </c>
      <c r="E237" s="49">
        <v>0.83095680000000005</v>
      </c>
      <c r="F237" s="1">
        <v>7679.96</v>
      </c>
      <c r="G237" s="1">
        <v>1562.35</v>
      </c>
      <c r="H237" s="1">
        <v>9242.31</v>
      </c>
      <c r="I237" s="1">
        <v>2256.5500000000002</v>
      </c>
      <c r="J237" s="1">
        <v>17920.29</v>
      </c>
      <c r="K237" s="1">
        <v>0</v>
      </c>
      <c r="L237">
        <v>0</v>
      </c>
    </row>
    <row r="238" spans="1:12" x14ac:dyDescent="0.25">
      <c r="A238">
        <v>45948</v>
      </c>
      <c r="B238" t="s">
        <v>355</v>
      </c>
      <c r="C238" t="s">
        <v>118</v>
      </c>
      <c r="D238" s="11" t="s">
        <v>908</v>
      </c>
      <c r="E238" s="49">
        <v>0.38129950000000001</v>
      </c>
      <c r="F238" s="1">
        <v>3308.2</v>
      </c>
      <c r="G238" s="1">
        <v>5367.92</v>
      </c>
      <c r="H238" s="1">
        <v>8676.1200000000008</v>
      </c>
      <c r="I238" s="1">
        <v>7859.71</v>
      </c>
      <c r="J238" s="1">
        <v>12401.82</v>
      </c>
      <c r="K238" s="1">
        <v>15485.69</v>
      </c>
      <c r="L238">
        <v>28</v>
      </c>
    </row>
    <row r="239" spans="1:12" x14ac:dyDescent="0.25">
      <c r="A239">
        <v>45955</v>
      </c>
      <c r="B239" t="s">
        <v>356</v>
      </c>
      <c r="C239" t="s">
        <v>118</v>
      </c>
      <c r="D239" s="11" t="s">
        <v>908</v>
      </c>
      <c r="E239" s="49">
        <v>0.48349209999999998</v>
      </c>
      <c r="F239" s="1">
        <v>4249.7700000000004</v>
      </c>
      <c r="G239" s="1">
        <v>4539.97</v>
      </c>
      <c r="H239" s="1">
        <v>8789.74</v>
      </c>
      <c r="I239" s="1">
        <v>9365.9699999999993</v>
      </c>
      <c r="J239" s="1">
        <v>15540.46</v>
      </c>
      <c r="K239" s="1">
        <v>24724.17</v>
      </c>
      <c r="L239">
        <v>3</v>
      </c>
    </row>
    <row r="240" spans="1:12" x14ac:dyDescent="0.25">
      <c r="A240">
        <v>45963</v>
      </c>
      <c r="B240" t="s">
        <v>357</v>
      </c>
      <c r="C240" t="s">
        <v>118</v>
      </c>
      <c r="D240" s="11" t="s">
        <v>908</v>
      </c>
      <c r="E240" s="49">
        <v>0.61008569999999995</v>
      </c>
      <c r="F240" s="1">
        <v>6938.59</v>
      </c>
      <c r="G240" s="1">
        <v>4434.55</v>
      </c>
      <c r="H240" s="1">
        <v>11373.14</v>
      </c>
      <c r="I240" s="1">
        <v>7660.06</v>
      </c>
      <c r="J240" s="1">
        <v>15317.58</v>
      </c>
      <c r="K240" s="1">
        <v>6008.18</v>
      </c>
      <c r="L240">
        <v>3</v>
      </c>
    </row>
    <row r="241" spans="1:12" x14ac:dyDescent="0.25">
      <c r="A241">
        <v>45971</v>
      </c>
      <c r="B241" t="s">
        <v>358</v>
      </c>
      <c r="C241" t="s">
        <v>118</v>
      </c>
      <c r="D241" s="11" t="s">
        <v>908</v>
      </c>
      <c r="E241" s="49">
        <v>0.61805140000000003</v>
      </c>
      <c r="F241" s="1">
        <v>6707.99</v>
      </c>
      <c r="G241" s="1">
        <v>4145.46</v>
      </c>
      <c r="H241" s="1">
        <v>10853.45</v>
      </c>
      <c r="I241" s="1">
        <v>7569.19</v>
      </c>
      <c r="J241" s="1">
        <v>17037.97</v>
      </c>
      <c r="K241" s="1">
        <v>32336.65</v>
      </c>
      <c r="L241">
        <v>1</v>
      </c>
    </row>
    <row r="242" spans="1:12" x14ac:dyDescent="0.25">
      <c r="A242">
        <v>45997</v>
      </c>
      <c r="B242" t="s">
        <v>121</v>
      </c>
      <c r="C242" t="s">
        <v>50</v>
      </c>
      <c r="D242" s="11" t="s">
        <v>908</v>
      </c>
      <c r="E242" s="49">
        <v>0.1</v>
      </c>
      <c r="F242" s="1">
        <v>808.87</v>
      </c>
      <c r="G242" s="1">
        <v>8438.8799999999992</v>
      </c>
      <c r="H242" s="1">
        <v>8088.7</v>
      </c>
      <c r="I242" s="1">
        <v>9917.73</v>
      </c>
      <c r="J242" s="1">
        <v>11465.46</v>
      </c>
      <c r="K242" s="1">
        <v>0</v>
      </c>
      <c r="L242">
        <v>0</v>
      </c>
    </row>
    <row r="243" spans="1:12" x14ac:dyDescent="0.25">
      <c r="A243">
        <v>46003</v>
      </c>
      <c r="B243" t="s">
        <v>359</v>
      </c>
      <c r="C243" t="s">
        <v>50</v>
      </c>
      <c r="D243" s="11" t="s">
        <v>908</v>
      </c>
      <c r="E243" s="49">
        <v>0.54575700000000005</v>
      </c>
      <c r="F243" s="1">
        <v>5131.78</v>
      </c>
      <c r="G243" s="1">
        <v>4271.2700000000004</v>
      </c>
      <c r="H243" s="1">
        <v>9403.0499999999993</v>
      </c>
      <c r="I243" s="1">
        <v>6260.59</v>
      </c>
      <c r="J243" s="1">
        <v>14816.12</v>
      </c>
      <c r="K243" s="1">
        <v>0</v>
      </c>
      <c r="L243">
        <v>3</v>
      </c>
    </row>
    <row r="244" spans="1:12" x14ac:dyDescent="0.25">
      <c r="A244">
        <v>46011</v>
      </c>
      <c r="B244" t="s">
        <v>360</v>
      </c>
      <c r="C244" t="s">
        <v>50</v>
      </c>
      <c r="D244" s="11" t="s">
        <v>908</v>
      </c>
      <c r="E244" s="49">
        <v>0.31123269999999997</v>
      </c>
      <c r="F244" s="1">
        <v>2553.35</v>
      </c>
      <c r="G244" s="1">
        <v>5650.64</v>
      </c>
      <c r="H244" s="1">
        <v>8203.99</v>
      </c>
      <c r="I244" s="1">
        <v>7976.26</v>
      </c>
      <c r="J244" s="1">
        <v>12670.68</v>
      </c>
      <c r="K244" s="1">
        <v>0</v>
      </c>
      <c r="L244">
        <v>4</v>
      </c>
    </row>
    <row r="245" spans="1:12" x14ac:dyDescent="0.25">
      <c r="A245">
        <v>46037</v>
      </c>
      <c r="B245" t="s">
        <v>361</v>
      </c>
      <c r="C245" t="s">
        <v>98</v>
      </c>
      <c r="D245" s="11" t="s">
        <v>908</v>
      </c>
      <c r="E245" s="49">
        <v>0.42735289999999998</v>
      </c>
      <c r="F245" s="1">
        <v>3591.38</v>
      </c>
      <c r="G245" s="1">
        <v>4812.3999999999996</v>
      </c>
      <c r="H245" s="1">
        <v>8403.7800000000007</v>
      </c>
      <c r="I245" s="1">
        <v>5539.4</v>
      </c>
      <c r="J245" s="1">
        <v>10821.64</v>
      </c>
      <c r="K245" s="1">
        <v>5634.17</v>
      </c>
      <c r="L245">
        <v>4</v>
      </c>
    </row>
    <row r="246" spans="1:12" x14ac:dyDescent="0.25">
      <c r="A246">
        <v>46045</v>
      </c>
      <c r="B246" t="s">
        <v>362</v>
      </c>
      <c r="C246" t="s">
        <v>98</v>
      </c>
      <c r="D246" s="11" t="s">
        <v>908</v>
      </c>
      <c r="E246" s="49">
        <v>0.55318339999999999</v>
      </c>
      <c r="F246" s="1">
        <v>5033.25</v>
      </c>
      <c r="G246" s="1">
        <v>4065.45</v>
      </c>
      <c r="H246" s="1">
        <v>9098.7000000000007</v>
      </c>
      <c r="I246" s="1">
        <v>4679.41</v>
      </c>
      <c r="J246" s="1">
        <v>13271.93</v>
      </c>
      <c r="K246" s="1">
        <v>4089.01</v>
      </c>
      <c r="L246">
        <v>0</v>
      </c>
    </row>
    <row r="247" spans="1:12" x14ac:dyDescent="0.25">
      <c r="A247">
        <v>46060</v>
      </c>
      <c r="B247" t="s">
        <v>363</v>
      </c>
      <c r="C247" t="s">
        <v>98</v>
      </c>
      <c r="D247" s="11" t="s">
        <v>908</v>
      </c>
      <c r="E247" s="49">
        <v>0.67198930000000001</v>
      </c>
      <c r="F247" s="1">
        <v>5471.29</v>
      </c>
      <c r="G247" s="1">
        <v>2670.64</v>
      </c>
      <c r="H247" s="1">
        <v>8141.93</v>
      </c>
      <c r="I247" s="1">
        <v>2649.24</v>
      </c>
      <c r="J247" s="1">
        <v>10599.42</v>
      </c>
      <c r="K247" s="1">
        <v>215774.8</v>
      </c>
      <c r="L247">
        <v>38</v>
      </c>
    </row>
    <row r="248" spans="1:12" x14ac:dyDescent="0.25">
      <c r="A248">
        <v>46078</v>
      </c>
      <c r="B248" t="s">
        <v>364</v>
      </c>
      <c r="C248" t="s">
        <v>98</v>
      </c>
      <c r="D248" s="11" t="s">
        <v>908</v>
      </c>
      <c r="E248" s="49">
        <v>0.66068819999999995</v>
      </c>
      <c r="F248" s="1">
        <v>6072.18</v>
      </c>
      <c r="G248" s="1">
        <v>3118.51</v>
      </c>
      <c r="H248" s="1">
        <v>9190.69</v>
      </c>
      <c r="I248" s="1">
        <v>3850.71</v>
      </c>
      <c r="J248" s="1">
        <v>12604.23</v>
      </c>
      <c r="K248" s="1">
        <v>96723.29</v>
      </c>
      <c r="L248">
        <v>10</v>
      </c>
    </row>
    <row r="249" spans="1:12" x14ac:dyDescent="0.25">
      <c r="A249">
        <v>46094</v>
      </c>
      <c r="B249" t="s">
        <v>882</v>
      </c>
      <c r="C249" t="s">
        <v>101</v>
      </c>
      <c r="D249" s="11" t="s">
        <v>908</v>
      </c>
      <c r="E249" s="49">
        <v>0.5313795</v>
      </c>
      <c r="F249" s="1">
        <v>4315.2</v>
      </c>
      <c r="G249" s="1">
        <v>3805.55</v>
      </c>
      <c r="H249" s="1">
        <v>8120.75</v>
      </c>
      <c r="I249" s="1">
        <v>6253.06</v>
      </c>
      <c r="J249" s="1">
        <v>12195.4</v>
      </c>
      <c r="K249" s="1">
        <v>100353.56</v>
      </c>
      <c r="L249">
        <v>69</v>
      </c>
    </row>
    <row r="250" spans="1:12" x14ac:dyDescent="0.25">
      <c r="A250">
        <v>46102</v>
      </c>
      <c r="B250" t="s">
        <v>365</v>
      </c>
      <c r="C250" t="s">
        <v>101</v>
      </c>
      <c r="D250" s="11" t="s">
        <v>908</v>
      </c>
      <c r="E250" s="49">
        <v>0.37516909999999998</v>
      </c>
      <c r="F250" s="1">
        <v>3027.63</v>
      </c>
      <c r="G250" s="1">
        <v>5042.41</v>
      </c>
      <c r="H250" s="1">
        <v>8070.04</v>
      </c>
      <c r="I250" s="1">
        <v>7260.5</v>
      </c>
      <c r="J250" s="1">
        <v>11199.88</v>
      </c>
      <c r="K250" s="1">
        <v>817888.98</v>
      </c>
      <c r="L250">
        <v>415</v>
      </c>
    </row>
    <row r="251" spans="1:12" x14ac:dyDescent="0.25">
      <c r="A251">
        <v>46110</v>
      </c>
      <c r="B251" t="s">
        <v>366</v>
      </c>
      <c r="C251" t="s">
        <v>101</v>
      </c>
      <c r="D251" s="11" t="s">
        <v>908</v>
      </c>
      <c r="E251" s="49">
        <v>0.1908253</v>
      </c>
      <c r="F251" s="1">
        <v>1541.88</v>
      </c>
      <c r="G251" s="1">
        <v>6538.18</v>
      </c>
      <c r="H251" s="1">
        <v>8080.06</v>
      </c>
      <c r="I251" s="1">
        <v>8369.4</v>
      </c>
      <c r="J251" s="1">
        <v>10826.1</v>
      </c>
      <c r="K251" s="1">
        <v>2266562.7999999998</v>
      </c>
      <c r="L251">
        <v>465</v>
      </c>
    </row>
    <row r="252" spans="1:12" x14ac:dyDescent="0.25">
      <c r="A252">
        <v>46128</v>
      </c>
      <c r="B252" t="s">
        <v>367</v>
      </c>
      <c r="C252" t="s">
        <v>101</v>
      </c>
      <c r="D252" s="11" t="s">
        <v>908</v>
      </c>
      <c r="E252" s="49">
        <v>0.53564590000000001</v>
      </c>
      <c r="F252" s="1">
        <v>4349.97</v>
      </c>
      <c r="G252" s="1">
        <v>3771.01</v>
      </c>
      <c r="H252" s="1">
        <v>8120.98</v>
      </c>
      <c r="I252" s="1">
        <v>6404</v>
      </c>
      <c r="J252" s="1">
        <v>13279.89</v>
      </c>
      <c r="K252" s="1">
        <v>148980.44</v>
      </c>
      <c r="L252">
        <v>34</v>
      </c>
    </row>
    <row r="253" spans="1:12" x14ac:dyDescent="0.25">
      <c r="A253">
        <v>46136</v>
      </c>
      <c r="B253" t="s">
        <v>368</v>
      </c>
      <c r="C253" t="s">
        <v>101</v>
      </c>
      <c r="D253" s="11" t="s">
        <v>908</v>
      </c>
      <c r="E253" s="49">
        <v>0.80658890000000005</v>
      </c>
      <c r="F253" s="1">
        <v>8048.87</v>
      </c>
      <c r="G253" s="1">
        <v>1930.03</v>
      </c>
      <c r="H253" s="1">
        <v>9978.9</v>
      </c>
      <c r="I253" s="1">
        <v>4639.82</v>
      </c>
      <c r="J253" s="1">
        <v>18455.580000000002</v>
      </c>
      <c r="K253" s="1">
        <v>135546.87</v>
      </c>
      <c r="L253">
        <v>10</v>
      </c>
    </row>
    <row r="254" spans="1:12" x14ac:dyDescent="0.25">
      <c r="A254">
        <v>46144</v>
      </c>
      <c r="B254" t="s">
        <v>369</v>
      </c>
      <c r="C254" t="s">
        <v>101</v>
      </c>
      <c r="D254" s="11" t="s">
        <v>908</v>
      </c>
      <c r="E254" s="49">
        <v>0.34763450000000001</v>
      </c>
      <c r="F254" s="1">
        <v>2797.38</v>
      </c>
      <c r="G254" s="1">
        <v>5249.52</v>
      </c>
      <c r="H254" s="1">
        <v>8046.9</v>
      </c>
      <c r="I254" s="1">
        <v>8961.82</v>
      </c>
      <c r="J254" s="1">
        <v>12917.58</v>
      </c>
      <c r="K254" s="1">
        <v>58748.46</v>
      </c>
      <c r="L254">
        <v>42</v>
      </c>
    </row>
    <row r="255" spans="1:12" x14ac:dyDescent="0.25">
      <c r="A255">
        <v>46151</v>
      </c>
      <c r="B255" t="s">
        <v>370</v>
      </c>
      <c r="C255" t="s">
        <v>101</v>
      </c>
      <c r="D255" s="11" t="s">
        <v>908</v>
      </c>
      <c r="E255" s="49">
        <v>0.13786419999999999</v>
      </c>
      <c r="F255" s="1">
        <v>1116.94</v>
      </c>
      <c r="G255" s="1">
        <v>6984.8</v>
      </c>
      <c r="H255" s="1">
        <v>8101.74</v>
      </c>
      <c r="I255" s="1">
        <v>12332.36</v>
      </c>
      <c r="J255" s="1">
        <v>14583.73</v>
      </c>
      <c r="K255" s="1">
        <v>187074.14</v>
      </c>
      <c r="L255">
        <v>41</v>
      </c>
    </row>
    <row r="256" spans="1:12" x14ac:dyDescent="0.25">
      <c r="A256">
        <v>46177</v>
      </c>
      <c r="B256" t="s">
        <v>371</v>
      </c>
      <c r="C256" t="s">
        <v>70</v>
      </c>
      <c r="D256" s="11" t="s">
        <v>908</v>
      </c>
      <c r="E256" s="49">
        <v>0.34833389999999997</v>
      </c>
      <c r="F256" s="1">
        <v>3365.63</v>
      </c>
      <c r="G256" s="1">
        <v>6296.45</v>
      </c>
      <c r="H256" s="1">
        <v>9662.08</v>
      </c>
      <c r="I256" s="1">
        <v>10242.040000000001</v>
      </c>
      <c r="J256" s="1">
        <v>15101.34</v>
      </c>
      <c r="K256" s="1">
        <v>36768.269999999997</v>
      </c>
      <c r="L256">
        <v>4</v>
      </c>
    </row>
    <row r="257" spans="1:12" x14ac:dyDescent="0.25">
      <c r="A257">
        <v>46193</v>
      </c>
      <c r="B257" t="s">
        <v>372</v>
      </c>
      <c r="C257" t="s">
        <v>108</v>
      </c>
      <c r="D257" s="11" t="s">
        <v>908</v>
      </c>
      <c r="E257" s="49">
        <v>0.35469329999999999</v>
      </c>
      <c r="F257" s="1">
        <v>2875.3</v>
      </c>
      <c r="G257" s="1">
        <v>5231.1400000000003</v>
      </c>
      <c r="H257" s="1">
        <v>8106.44</v>
      </c>
      <c r="I257" s="1">
        <v>5351.73</v>
      </c>
      <c r="J257" s="1">
        <v>10283.99</v>
      </c>
      <c r="K257" s="1">
        <v>102977.5</v>
      </c>
      <c r="L257">
        <v>31</v>
      </c>
    </row>
    <row r="258" spans="1:12" x14ac:dyDescent="0.25">
      <c r="A258">
        <v>46201</v>
      </c>
      <c r="B258" t="s">
        <v>373</v>
      </c>
      <c r="C258" t="s">
        <v>108</v>
      </c>
      <c r="D258" s="11" t="s">
        <v>908</v>
      </c>
      <c r="E258" s="49">
        <v>0.45538869999999998</v>
      </c>
      <c r="F258" s="1">
        <v>4093.63</v>
      </c>
      <c r="G258" s="1">
        <v>4895.68</v>
      </c>
      <c r="H258" s="1">
        <v>8989.31</v>
      </c>
      <c r="I258" s="1">
        <v>8585.02</v>
      </c>
      <c r="J258" s="1">
        <v>15165.8</v>
      </c>
      <c r="K258" s="1">
        <v>39165.07</v>
      </c>
      <c r="L258">
        <v>17</v>
      </c>
    </row>
    <row r="259" spans="1:12" x14ac:dyDescent="0.25">
      <c r="A259">
        <v>46219</v>
      </c>
      <c r="B259" t="s">
        <v>374</v>
      </c>
      <c r="C259" t="s">
        <v>108</v>
      </c>
      <c r="D259" s="11" t="s">
        <v>908</v>
      </c>
      <c r="E259" s="49">
        <v>0.56652480000000005</v>
      </c>
      <c r="F259" s="1">
        <v>4697.25</v>
      </c>
      <c r="G259" s="1">
        <v>3594.09</v>
      </c>
      <c r="H259" s="1">
        <v>8291.34</v>
      </c>
      <c r="I259" s="1">
        <v>8103.56</v>
      </c>
      <c r="J259" s="1">
        <v>16075.84</v>
      </c>
      <c r="K259" s="1">
        <v>40706.49</v>
      </c>
      <c r="L259">
        <v>5</v>
      </c>
    </row>
    <row r="260" spans="1:12" x14ac:dyDescent="0.25">
      <c r="A260">
        <v>46235</v>
      </c>
      <c r="B260" t="s">
        <v>375</v>
      </c>
      <c r="C260" t="s">
        <v>85</v>
      </c>
      <c r="D260" s="11" t="s">
        <v>908</v>
      </c>
      <c r="E260" s="49">
        <v>0.34300619999999998</v>
      </c>
      <c r="F260" s="1">
        <v>2788.85</v>
      </c>
      <c r="G260" s="1">
        <v>5341.76</v>
      </c>
      <c r="H260" s="1">
        <v>8130.61</v>
      </c>
      <c r="I260" s="1">
        <v>6920.58</v>
      </c>
      <c r="J260" s="1">
        <v>10108.57</v>
      </c>
      <c r="K260" s="1">
        <v>80736.070000000007</v>
      </c>
      <c r="L260">
        <v>13</v>
      </c>
    </row>
    <row r="261" spans="1:12" x14ac:dyDescent="0.25">
      <c r="A261">
        <v>46243</v>
      </c>
      <c r="B261" t="s">
        <v>376</v>
      </c>
      <c r="C261" t="s">
        <v>85</v>
      </c>
      <c r="D261" s="11" t="s">
        <v>908</v>
      </c>
      <c r="E261" s="49">
        <v>0.61930220000000002</v>
      </c>
      <c r="F261" s="1">
        <v>5045.3500000000004</v>
      </c>
      <c r="G261" s="1">
        <v>3101.48</v>
      </c>
      <c r="H261" s="1">
        <v>8146.83</v>
      </c>
      <c r="I261" s="1">
        <v>4487.72</v>
      </c>
      <c r="J261" s="1">
        <v>11643.34</v>
      </c>
      <c r="K261" s="1">
        <v>95842.52</v>
      </c>
      <c r="L261">
        <v>46</v>
      </c>
    </row>
    <row r="262" spans="1:12" x14ac:dyDescent="0.25">
      <c r="A262">
        <v>46250</v>
      </c>
      <c r="B262" t="s">
        <v>377</v>
      </c>
      <c r="C262" t="s">
        <v>85</v>
      </c>
      <c r="D262" s="11" t="s">
        <v>908</v>
      </c>
      <c r="E262" s="49">
        <v>0.34734209999999999</v>
      </c>
      <c r="F262" s="1">
        <v>2827.82</v>
      </c>
      <c r="G262" s="1">
        <v>5313.49</v>
      </c>
      <c r="H262" s="1">
        <v>8141.31</v>
      </c>
      <c r="I262" s="1">
        <v>7758.92</v>
      </c>
      <c r="J262" s="1">
        <v>11473.22</v>
      </c>
      <c r="K262" s="1">
        <v>158121.44</v>
      </c>
      <c r="L262">
        <v>67</v>
      </c>
    </row>
    <row r="263" spans="1:12" x14ac:dyDescent="0.25">
      <c r="A263">
        <v>46268</v>
      </c>
      <c r="B263" t="s">
        <v>378</v>
      </c>
      <c r="C263" t="s">
        <v>85</v>
      </c>
      <c r="D263" s="11" t="s">
        <v>908</v>
      </c>
      <c r="E263" s="49">
        <v>0.44572689999999998</v>
      </c>
      <c r="F263" s="1">
        <v>3616.57</v>
      </c>
      <c r="G263" s="1">
        <v>4497.3</v>
      </c>
      <c r="H263" s="1">
        <v>8113.87</v>
      </c>
      <c r="I263" s="1">
        <v>7739.43</v>
      </c>
      <c r="J263" s="1">
        <v>12585.66</v>
      </c>
      <c r="K263" s="1">
        <v>87124.55</v>
      </c>
      <c r="L263">
        <v>68</v>
      </c>
    </row>
    <row r="264" spans="1:12" x14ac:dyDescent="0.25">
      <c r="A264">
        <v>46276</v>
      </c>
      <c r="B264" t="s">
        <v>379</v>
      </c>
      <c r="C264" t="s">
        <v>85</v>
      </c>
      <c r="D264" s="11" t="s">
        <v>908</v>
      </c>
      <c r="E264" s="49">
        <v>0.49535390000000001</v>
      </c>
      <c r="F264" s="1">
        <v>4635.1499999999996</v>
      </c>
      <c r="G264" s="1">
        <v>4722.1000000000004</v>
      </c>
      <c r="H264" s="1">
        <v>9357.25</v>
      </c>
      <c r="I264" s="1">
        <v>8882.89</v>
      </c>
      <c r="J264" s="1">
        <v>16120.72</v>
      </c>
      <c r="K264" s="1">
        <v>19012.009999999998</v>
      </c>
      <c r="L264">
        <v>2</v>
      </c>
    </row>
    <row r="265" spans="1:12" x14ac:dyDescent="0.25">
      <c r="A265">
        <v>46284</v>
      </c>
      <c r="B265" t="s">
        <v>380</v>
      </c>
      <c r="C265" t="s">
        <v>85</v>
      </c>
      <c r="D265" s="11" t="s">
        <v>908</v>
      </c>
      <c r="E265" s="49">
        <v>0.32392880000000002</v>
      </c>
      <c r="F265" s="1">
        <v>2628.86</v>
      </c>
      <c r="G265" s="1">
        <v>5486.69</v>
      </c>
      <c r="H265" s="1">
        <v>8115.55</v>
      </c>
      <c r="I265" s="1">
        <v>8150.92</v>
      </c>
      <c r="J265" s="1">
        <v>11234.12</v>
      </c>
      <c r="K265" s="1">
        <v>70003.69</v>
      </c>
      <c r="L265">
        <v>21</v>
      </c>
    </row>
    <row r="266" spans="1:12" x14ac:dyDescent="0.25">
      <c r="A266">
        <v>46300</v>
      </c>
      <c r="B266" t="s">
        <v>381</v>
      </c>
      <c r="C266" t="s">
        <v>51</v>
      </c>
      <c r="D266" s="11" t="s">
        <v>908</v>
      </c>
      <c r="E266" s="49">
        <v>0.54891350000000005</v>
      </c>
      <c r="F266" s="1">
        <v>4440.09</v>
      </c>
      <c r="G266" s="1">
        <v>3648.78</v>
      </c>
      <c r="H266" s="1">
        <v>8088.87</v>
      </c>
      <c r="I266" s="1">
        <v>4515.95</v>
      </c>
      <c r="J266" s="1">
        <v>10022.84</v>
      </c>
      <c r="K266" s="1">
        <v>86731</v>
      </c>
      <c r="L266">
        <v>31</v>
      </c>
    </row>
    <row r="267" spans="1:12" x14ac:dyDescent="0.25">
      <c r="A267">
        <v>46318</v>
      </c>
      <c r="B267" t="s">
        <v>382</v>
      </c>
      <c r="C267" t="s">
        <v>51</v>
      </c>
      <c r="D267" s="11" t="s">
        <v>908</v>
      </c>
      <c r="E267" s="49">
        <v>0.55466389999999999</v>
      </c>
      <c r="F267" s="1">
        <v>4528.5200000000004</v>
      </c>
      <c r="G267" s="1">
        <v>3635.92</v>
      </c>
      <c r="H267" s="1">
        <v>8164.44</v>
      </c>
      <c r="I267" s="1">
        <v>6005.25</v>
      </c>
      <c r="J267" s="1">
        <v>13552.59</v>
      </c>
      <c r="K267" s="1">
        <v>157515.53</v>
      </c>
      <c r="L267">
        <v>49</v>
      </c>
    </row>
    <row r="268" spans="1:12" x14ac:dyDescent="0.25">
      <c r="A268">
        <v>46326</v>
      </c>
      <c r="B268" t="s">
        <v>383</v>
      </c>
      <c r="C268" t="s">
        <v>51</v>
      </c>
      <c r="D268" s="11" t="s">
        <v>908</v>
      </c>
      <c r="E268" s="49">
        <v>0.16903409999999999</v>
      </c>
      <c r="F268" s="1">
        <v>1377.9</v>
      </c>
      <c r="G268" s="1">
        <v>6773.71</v>
      </c>
      <c r="H268" s="1">
        <v>8151.61</v>
      </c>
      <c r="I268" s="1">
        <v>10023.969999999999</v>
      </c>
      <c r="J268" s="1">
        <v>12369.65</v>
      </c>
      <c r="K268" s="1">
        <v>124835.55</v>
      </c>
      <c r="L268">
        <v>15</v>
      </c>
    </row>
    <row r="269" spans="1:12" x14ac:dyDescent="0.25">
      <c r="A269">
        <v>46334</v>
      </c>
      <c r="B269" t="s">
        <v>384</v>
      </c>
      <c r="C269" t="s">
        <v>51</v>
      </c>
      <c r="D269" s="11" t="s">
        <v>908</v>
      </c>
      <c r="E269" s="49">
        <v>0.65004810000000002</v>
      </c>
      <c r="F269" s="1">
        <v>6075.72</v>
      </c>
      <c r="G269" s="1">
        <v>3270.85</v>
      </c>
      <c r="H269" s="1">
        <v>9346.57</v>
      </c>
      <c r="I269" s="1">
        <v>4033.6</v>
      </c>
      <c r="J269" s="1">
        <v>14436.75</v>
      </c>
      <c r="K269" s="1">
        <v>117034.37</v>
      </c>
      <c r="L269">
        <v>15</v>
      </c>
    </row>
    <row r="270" spans="1:12" x14ac:dyDescent="0.25">
      <c r="A270">
        <v>46342</v>
      </c>
      <c r="B270" t="s">
        <v>385</v>
      </c>
      <c r="C270" t="s">
        <v>51</v>
      </c>
      <c r="D270" s="11" t="s">
        <v>908</v>
      </c>
      <c r="E270" s="49">
        <v>0.60049669999999999</v>
      </c>
      <c r="F270" s="1">
        <v>4858.12</v>
      </c>
      <c r="G270" s="1">
        <v>3232.05</v>
      </c>
      <c r="H270" s="1">
        <v>8090.17</v>
      </c>
      <c r="I270" s="1">
        <v>6249.03</v>
      </c>
      <c r="J270" s="1">
        <v>14014.94</v>
      </c>
      <c r="K270" s="1">
        <v>152459.35</v>
      </c>
      <c r="L270">
        <v>35</v>
      </c>
    </row>
    <row r="271" spans="1:12" x14ac:dyDescent="0.25">
      <c r="A271">
        <v>46359</v>
      </c>
      <c r="B271" t="s">
        <v>386</v>
      </c>
      <c r="C271" t="s">
        <v>51</v>
      </c>
      <c r="D271" s="11" t="s">
        <v>908</v>
      </c>
      <c r="E271" s="49">
        <v>0.2841939</v>
      </c>
      <c r="F271" s="1">
        <v>2310.61</v>
      </c>
      <c r="G271" s="1">
        <v>5819.79</v>
      </c>
      <c r="H271" s="1">
        <v>8130.4</v>
      </c>
      <c r="I271" s="1">
        <v>8733.27</v>
      </c>
      <c r="J271" s="1">
        <v>11921.21</v>
      </c>
      <c r="K271" s="1">
        <v>714002.05</v>
      </c>
      <c r="L271">
        <v>277</v>
      </c>
    </row>
    <row r="272" spans="1:12" x14ac:dyDescent="0.25">
      <c r="A272">
        <v>46367</v>
      </c>
      <c r="B272" t="s">
        <v>387</v>
      </c>
      <c r="C272" t="s">
        <v>51</v>
      </c>
      <c r="D272" s="11" t="s">
        <v>908</v>
      </c>
      <c r="E272" s="49">
        <v>0.54469840000000003</v>
      </c>
      <c r="F272" s="1">
        <v>4606.6400000000003</v>
      </c>
      <c r="G272" s="1">
        <v>3850.59</v>
      </c>
      <c r="H272" s="1">
        <v>8457.23</v>
      </c>
      <c r="I272" s="1">
        <v>6325.36</v>
      </c>
      <c r="J272" s="1">
        <v>13665.08</v>
      </c>
      <c r="K272" s="1">
        <v>23953.759999999998</v>
      </c>
      <c r="L272">
        <v>10</v>
      </c>
    </row>
    <row r="273" spans="1:12" x14ac:dyDescent="0.25">
      <c r="A273">
        <v>46383</v>
      </c>
      <c r="B273" t="s">
        <v>388</v>
      </c>
      <c r="C273" t="s">
        <v>64</v>
      </c>
      <c r="D273" s="11" t="s">
        <v>908</v>
      </c>
      <c r="E273" s="49">
        <v>0.53088460000000004</v>
      </c>
      <c r="F273" s="1">
        <v>4382.5</v>
      </c>
      <c r="G273" s="1">
        <v>3872.59</v>
      </c>
      <c r="H273" s="1">
        <v>8255.09</v>
      </c>
      <c r="I273" s="1">
        <v>5604.22</v>
      </c>
      <c r="J273" s="1">
        <v>13705.46</v>
      </c>
      <c r="K273" s="1">
        <v>126762.73</v>
      </c>
      <c r="L273">
        <v>39</v>
      </c>
    </row>
    <row r="274" spans="1:12" x14ac:dyDescent="0.25">
      <c r="A274">
        <v>46391</v>
      </c>
      <c r="B274" t="s">
        <v>389</v>
      </c>
      <c r="C274" t="s">
        <v>64</v>
      </c>
      <c r="D274" s="11" t="s">
        <v>908</v>
      </c>
      <c r="E274" s="49">
        <v>0.36105179999999998</v>
      </c>
      <c r="F274" s="1">
        <v>2920.75</v>
      </c>
      <c r="G274" s="1">
        <v>5168.8100000000004</v>
      </c>
      <c r="H274" s="1">
        <v>8089.56</v>
      </c>
      <c r="I274" s="1">
        <v>7347.92</v>
      </c>
      <c r="J274" s="1">
        <v>12089.42</v>
      </c>
      <c r="K274" s="1">
        <v>52776.11</v>
      </c>
      <c r="L274">
        <v>13</v>
      </c>
    </row>
    <row r="275" spans="1:12" x14ac:dyDescent="0.25">
      <c r="A275">
        <v>46409</v>
      </c>
      <c r="B275" t="s">
        <v>390</v>
      </c>
      <c r="C275" t="s">
        <v>64</v>
      </c>
      <c r="D275" s="11" t="s">
        <v>908</v>
      </c>
      <c r="E275" s="49">
        <v>0.59078280000000005</v>
      </c>
      <c r="F275" s="1">
        <v>4950.47</v>
      </c>
      <c r="G275" s="1">
        <v>3429.04</v>
      </c>
      <c r="H275" s="1">
        <v>8379.51</v>
      </c>
      <c r="I275" s="1">
        <v>4842.26</v>
      </c>
      <c r="J275" s="1">
        <v>12467.74</v>
      </c>
      <c r="K275" s="1">
        <v>128301.08</v>
      </c>
      <c r="L275">
        <v>50</v>
      </c>
    </row>
    <row r="276" spans="1:12" x14ac:dyDescent="0.25">
      <c r="A276">
        <v>46425</v>
      </c>
      <c r="B276" t="s">
        <v>391</v>
      </c>
      <c r="C276" t="s">
        <v>53</v>
      </c>
      <c r="D276" s="11" t="s">
        <v>908</v>
      </c>
      <c r="E276" s="49">
        <v>0.4492468</v>
      </c>
      <c r="F276" s="1">
        <v>3627.34</v>
      </c>
      <c r="G276" s="1">
        <v>4446.93</v>
      </c>
      <c r="H276" s="1">
        <v>8074.27</v>
      </c>
      <c r="I276" s="1">
        <v>6043.22</v>
      </c>
      <c r="J276" s="1">
        <v>11423.25</v>
      </c>
      <c r="K276" s="1">
        <v>0</v>
      </c>
      <c r="L276">
        <v>0</v>
      </c>
    </row>
    <row r="277" spans="1:12" x14ac:dyDescent="0.25">
      <c r="A277">
        <v>46433</v>
      </c>
      <c r="B277" t="s">
        <v>392</v>
      </c>
      <c r="C277" t="s">
        <v>53</v>
      </c>
      <c r="D277" s="11" t="s">
        <v>908</v>
      </c>
      <c r="E277" s="49">
        <v>0.63623739999999995</v>
      </c>
      <c r="F277" s="1">
        <v>5268.86</v>
      </c>
      <c r="G277" s="1">
        <v>3012.42</v>
      </c>
      <c r="H277" s="1">
        <v>8281.2800000000007</v>
      </c>
      <c r="I277" s="1">
        <v>7421.35</v>
      </c>
      <c r="J277" s="1">
        <v>18148.25</v>
      </c>
      <c r="K277" s="1">
        <v>0</v>
      </c>
      <c r="L277">
        <v>0</v>
      </c>
    </row>
    <row r="278" spans="1:12" x14ac:dyDescent="0.25">
      <c r="A278">
        <v>46441</v>
      </c>
      <c r="B278" t="s">
        <v>393</v>
      </c>
      <c r="C278" t="s">
        <v>53</v>
      </c>
      <c r="D278" s="11" t="s">
        <v>908</v>
      </c>
      <c r="E278" s="49">
        <v>0.56865049999999995</v>
      </c>
      <c r="F278" s="1">
        <v>5113.88</v>
      </c>
      <c r="G278" s="1">
        <v>3879.13</v>
      </c>
      <c r="H278" s="1">
        <v>8993.01</v>
      </c>
      <c r="I278" s="1">
        <v>6454.7</v>
      </c>
      <c r="J278" s="1">
        <v>14341.17</v>
      </c>
      <c r="K278" s="1">
        <v>0</v>
      </c>
      <c r="L278">
        <v>0</v>
      </c>
    </row>
    <row r="279" spans="1:12" x14ac:dyDescent="0.25">
      <c r="A279">
        <v>46458</v>
      </c>
      <c r="B279" t="s">
        <v>394</v>
      </c>
      <c r="C279" t="s">
        <v>53</v>
      </c>
      <c r="D279" s="11" t="s">
        <v>908</v>
      </c>
      <c r="E279" s="49">
        <v>0.27080500000000002</v>
      </c>
      <c r="F279" s="1">
        <v>2270.44</v>
      </c>
      <c r="G279" s="1">
        <v>6113.6</v>
      </c>
      <c r="H279" s="1">
        <v>8384.0400000000009</v>
      </c>
      <c r="I279" s="1">
        <v>11973.89</v>
      </c>
      <c r="J279" s="1">
        <v>17461.04</v>
      </c>
      <c r="K279" s="1">
        <v>0</v>
      </c>
      <c r="L279">
        <v>0</v>
      </c>
    </row>
    <row r="280" spans="1:12" x14ac:dyDescent="0.25">
      <c r="A280">
        <v>46474</v>
      </c>
      <c r="B280" t="s">
        <v>395</v>
      </c>
      <c r="C280" t="s">
        <v>93</v>
      </c>
      <c r="D280" s="11" t="s">
        <v>908</v>
      </c>
      <c r="E280" s="49">
        <v>0.57339929999999995</v>
      </c>
      <c r="F280" s="1">
        <v>4754.26</v>
      </c>
      <c r="G280" s="1">
        <v>3537.1</v>
      </c>
      <c r="H280" s="1">
        <v>8291.36</v>
      </c>
      <c r="I280" s="1">
        <v>3995.37</v>
      </c>
      <c r="J280" s="1">
        <v>11065.8</v>
      </c>
      <c r="K280" s="1">
        <v>19736.16</v>
      </c>
      <c r="L280">
        <v>2</v>
      </c>
    </row>
    <row r="281" spans="1:12" x14ac:dyDescent="0.25">
      <c r="A281">
        <v>46482</v>
      </c>
      <c r="B281" t="s">
        <v>396</v>
      </c>
      <c r="C281" t="s">
        <v>93</v>
      </c>
      <c r="D281" s="11" t="s">
        <v>908</v>
      </c>
      <c r="E281" s="49">
        <v>0.30977830000000001</v>
      </c>
      <c r="F281" s="1">
        <v>2513.21</v>
      </c>
      <c r="G281" s="1">
        <v>5599.72</v>
      </c>
      <c r="H281" s="1">
        <v>8112.93</v>
      </c>
      <c r="I281" s="1">
        <v>6580.64</v>
      </c>
      <c r="J281" s="1">
        <v>10355.99</v>
      </c>
      <c r="K281" s="1">
        <v>48266.75</v>
      </c>
      <c r="L281">
        <v>8</v>
      </c>
    </row>
    <row r="282" spans="1:12" x14ac:dyDescent="0.25">
      <c r="A282">
        <v>46508</v>
      </c>
      <c r="B282" t="s">
        <v>397</v>
      </c>
      <c r="C282" t="s">
        <v>72</v>
      </c>
      <c r="D282" s="11" t="s">
        <v>908</v>
      </c>
      <c r="E282" s="49">
        <v>0.1000002</v>
      </c>
      <c r="F282" s="1">
        <v>975.28</v>
      </c>
      <c r="G282" s="1">
        <v>10184.89</v>
      </c>
      <c r="H282" s="1">
        <v>9752.7800000000007</v>
      </c>
      <c r="I282" s="1">
        <v>27874.98</v>
      </c>
      <c r="J282" s="1">
        <v>31255.63</v>
      </c>
      <c r="K282" s="1">
        <v>10403.34</v>
      </c>
      <c r="L282">
        <v>4</v>
      </c>
    </row>
    <row r="283" spans="1:12" x14ac:dyDescent="0.25">
      <c r="A283">
        <v>46516</v>
      </c>
      <c r="B283" t="s">
        <v>398</v>
      </c>
      <c r="C283" t="s">
        <v>72</v>
      </c>
      <c r="D283" s="11" t="s">
        <v>908</v>
      </c>
      <c r="E283" s="49">
        <v>0.54204490000000005</v>
      </c>
      <c r="F283" s="1">
        <v>4714.5600000000004</v>
      </c>
      <c r="G283" s="1">
        <v>3983.17</v>
      </c>
      <c r="H283" s="1">
        <v>8697.73</v>
      </c>
      <c r="I283" s="1">
        <v>9043.8700000000008</v>
      </c>
      <c r="J283" s="1">
        <v>17070.78</v>
      </c>
      <c r="K283" s="1">
        <v>13367.08</v>
      </c>
      <c r="L283">
        <v>5</v>
      </c>
    </row>
    <row r="284" spans="1:12" x14ac:dyDescent="0.25">
      <c r="A284">
        <v>46524</v>
      </c>
      <c r="B284" t="s">
        <v>399</v>
      </c>
      <c r="C284" t="s">
        <v>72</v>
      </c>
      <c r="D284" s="11" t="s">
        <v>908</v>
      </c>
      <c r="E284" s="49">
        <v>0.50657079999999999</v>
      </c>
      <c r="F284" s="1">
        <v>4281.04</v>
      </c>
      <c r="G284" s="1">
        <v>4169.9799999999996</v>
      </c>
      <c r="H284" s="1">
        <v>8451.02</v>
      </c>
      <c r="I284" s="1">
        <v>7749.46</v>
      </c>
      <c r="J284" s="1">
        <v>14737.76</v>
      </c>
      <c r="K284" s="1">
        <v>3741.46</v>
      </c>
      <c r="L284">
        <v>8</v>
      </c>
    </row>
    <row r="285" spans="1:12" x14ac:dyDescent="0.25">
      <c r="A285">
        <v>46557</v>
      </c>
      <c r="B285" t="s">
        <v>400</v>
      </c>
      <c r="C285" t="s">
        <v>52</v>
      </c>
      <c r="D285" s="11" t="s">
        <v>908</v>
      </c>
      <c r="E285" s="49">
        <v>0.1</v>
      </c>
      <c r="F285" s="1">
        <v>898.76</v>
      </c>
      <c r="G285" s="1">
        <v>10224.67</v>
      </c>
      <c r="H285" s="1">
        <v>8987.64</v>
      </c>
      <c r="I285" s="1">
        <v>19202.02</v>
      </c>
      <c r="J285" s="1">
        <v>19970.25</v>
      </c>
      <c r="K285" s="1">
        <v>42533.75</v>
      </c>
      <c r="L285">
        <v>3</v>
      </c>
    </row>
    <row r="286" spans="1:12" x14ac:dyDescent="0.25">
      <c r="A286">
        <v>46565</v>
      </c>
      <c r="B286" t="s">
        <v>401</v>
      </c>
      <c r="C286" t="s">
        <v>52</v>
      </c>
      <c r="D286" s="11" t="s">
        <v>908</v>
      </c>
      <c r="E286" s="49">
        <v>0.1</v>
      </c>
      <c r="F286" s="1">
        <v>844.44</v>
      </c>
      <c r="G286" s="1">
        <v>12164.78</v>
      </c>
      <c r="H286" s="1">
        <v>8444.44</v>
      </c>
      <c r="I286" s="1">
        <v>16721.86</v>
      </c>
      <c r="J286" s="1">
        <v>17349.37</v>
      </c>
      <c r="K286" s="1">
        <v>80473.399999999994</v>
      </c>
      <c r="L286">
        <v>18</v>
      </c>
    </row>
    <row r="287" spans="1:12" x14ac:dyDescent="0.25">
      <c r="A287">
        <v>46573</v>
      </c>
      <c r="B287" t="s">
        <v>402</v>
      </c>
      <c r="C287" t="s">
        <v>52</v>
      </c>
      <c r="D287" s="11" t="s">
        <v>908</v>
      </c>
      <c r="E287" s="49">
        <v>0.32283820000000002</v>
      </c>
      <c r="F287" s="1">
        <v>2620.7199999999998</v>
      </c>
      <c r="G287" s="1">
        <v>5497.03</v>
      </c>
      <c r="H287" s="1">
        <v>8117.75</v>
      </c>
      <c r="I287" s="1">
        <v>11007.92</v>
      </c>
      <c r="J287" s="1">
        <v>14736.08</v>
      </c>
      <c r="K287" s="1">
        <v>236283.5</v>
      </c>
      <c r="L287">
        <v>53</v>
      </c>
    </row>
    <row r="288" spans="1:12" x14ac:dyDescent="0.25">
      <c r="A288">
        <v>46581</v>
      </c>
      <c r="B288" t="s">
        <v>403</v>
      </c>
      <c r="C288" t="s">
        <v>52</v>
      </c>
      <c r="D288" s="11" t="s">
        <v>908</v>
      </c>
      <c r="E288" s="49">
        <v>0.1</v>
      </c>
      <c r="F288" s="1">
        <v>810.08</v>
      </c>
      <c r="G288" s="1">
        <v>18955.61</v>
      </c>
      <c r="H288" s="1">
        <v>8100.83</v>
      </c>
      <c r="I288" s="1">
        <v>25610.28</v>
      </c>
      <c r="J288" s="1">
        <v>26264.22</v>
      </c>
      <c r="K288" s="1">
        <v>284934</v>
      </c>
      <c r="L288">
        <v>48</v>
      </c>
    </row>
    <row r="289" spans="1:12" x14ac:dyDescent="0.25">
      <c r="A289">
        <v>46599</v>
      </c>
      <c r="B289" t="s">
        <v>404</v>
      </c>
      <c r="C289" t="s">
        <v>52</v>
      </c>
      <c r="D289" s="11" t="s">
        <v>908</v>
      </c>
      <c r="E289" s="49">
        <v>0.1861342</v>
      </c>
      <c r="F289" s="1">
        <v>1650.45</v>
      </c>
      <c r="G289" s="1">
        <v>7216.54</v>
      </c>
      <c r="H289" s="1">
        <v>8866.99</v>
      </c>
      <c r="I289" s="1">
        <v>12162.32</v>
      </c>
      <c r="J289" s="1">
        <v>13377.28</v>
      </c>
      <c r="K289" s="1">
        <v>206265.68</v>
      </c>
      <c r="L289">
        <v>53</v>
      </c>
    </row>
    <row r="290" spans="1:12" x14ac:dyDescent="0.25">
      <c r="A290">
        <v>46607</v>
      </c>
      <c r="B290" t="s">
        <v>405</v>
      </c>
      <c r="C290" t="s">
        <v>52</v>
      </c>
      <c r="D290" s="11" t="s">
        <v>908</v>
      </c>
      <c r="E290" s="49">
        <v>0.10000009999999999</v>
      </c>
      <c r="F290" s="1">
        <v>811.95</v>
      </c>
      <c r="G290" s="1">
        <v>7912.83</v>
      </c>
      <c r="H290" s="1">
        <v>8119.49</v>
      </c>
      <c r="I290" s="1">
        <v>16769.740000000002</v>
      </c>
      <c r="J290" s="1">
        <v>17510.849999999999</v>
      </c>
      <c r="K290" s="1">
        <v>222974.65</v>
      </c>
      <c r="L290">
        <v>42</v>
      </c>
    </row>
    <row r="291" spans="1:12" x14ac:dyDescent="0.25">
      <c r="A291">
        <v>46623</v>
      </c>
      <c r="B291" t="s">
        <v>406</v>
      </c>
      <c r="C291" t="s">
        <v>40</v>
      </c>
      <c r="D291" s="11" t="s">
        <v>908</v>
      </c>
      <c r="E291" s="49">
        <v>0.71620919999999999</v>
      </c>
      <c r="F291" s="1">
        <v>6654.88</v>
      </c>
      <c r="G291" s="1">
        <v>2636.93</v>
      </c>
      <c r="H291" s="1">
        <v>9291.81</v>
      </c>
      <c r="I291" s="1">
        <v>7796.45</v>
      </c>
      <c r="J291" s="1">
        <v>19013.330000000002</v>
      </c>
      <c r="K291" s="1">
        <v>79373.919999999998</v>
      </c>
      <c r="L291">
        <v>6</v>
      </c>
    </row>
    <row r="292" spans="1:12" x14ac:dyDescent="0.25">
      <c r="A292">
        <v>46631</v>
      </c>
      <c r="B292" t="s">
        <v>407</v>
      </c>
      <c r="C292" t="s">
        <v>40</v>
      </c>
      <c r="D292" s="11" t="s">
        <v>908</v>
      </c>
      <c r="E292" s="49">
        <v>0.57782029999999995</v>
      </c>
      <c r="F292" s="1">
        <v>4856.62</v>
      </c>
      <c r="G292" s="1">
        <v>3548.45</v>
      </c>
      <c r="H292" s="1">
        <v>8405.07</v>
      </c>
      <c r="I292" s="1">
        <v>7778.96</v>
      </c>
      <c r="J292" s="1">
        <v>15582.68</v>
      </c>
      <c r="K292" s="1">
        <v>82556.91</v>
      </c>
      <c r="L292">
        <v>20</v>
      </c>
    </row>
    <row r="293" spans="1:12" x14ac:dyDescent="0.25">
      <c r="A293">
        <v>46649</v>
      </c>
      <c r="B293" t="s">
        <v>408</v>
      </c>
      <c r="C293" t="s">
        <v>40</v>
      </c>
      <c r="D293" s="11" t="s">
        <v>908</v>
      </c>
      <c r="E293" s="49">
        <v>0.52346990000000004</v>
      </c>
      <c r="F293" s="1">
        <v>5416.95</v>
      </c>
      <c r="G293" s="1">
        <v>4931.21</v>
      </c>
      <c r="H293" s="1">
        <v>10348.16</v>
      </c>
      <c r="I293" s="1">
        <v>8618.86</v>
      </c>
      <c r="J293" s="1">
        <v>17219.740000000002</v>
      </c>
      <c r="K293" s="1">
        <v>20585.22</v>
      </c>
      <c r="L293">
        <v>4</v>
      </c>
    </row>
    <row r="294" spans="1:12" x14ac:dyDescent="0.25">
      <c r="A294">
        <v>46672</v>
      </c>
      <c r="B294" t="s">
        <v>409</v>
      </c>
      <c r="C294" t="s">
        <v>40</v>
      </c>
      <c r="D294" s="11" t="s">
        <v>908</v>
      </c>
      <c r="E294" s="49">
        <v>0.69819589999999998</v>
      </c>
      <c r="F294" s="1">
        <v>6816.04</v>
      </c>
      <c r="G294" s="1">
        <v>2946.32</v>
      </c>
      <c r="H294" s="1">
        <v>9762.36</v>
      </c>
      <c r="I294" s="1">
        <v>7481.93</v>
      </c>
      <c r="J294" s="1">
        <v>16820.21</v>
      </c>
      <c r="K294" s="1">
        <v>47808.84</v>
      </c>
      <c r="L294">
        <v>13</v>
      </c>
    </row>
    <row r="295" spans="1:12" x14ac:dyDescent="0.25">
      <c r="A295">
        <v>46680</v>
      </c>
      <c r="B295" t="s">
        <v>410</v>
      </c>
      <c r="C295" t="s">
        <v>40</v>
      </c>
      <c r="D295" s="11" t="s">
        <v>908</v>
      </c>
      <c r="E295" s="49">
        <v>0.57488830000000002</v>
      </c>
      <c r="F295" s="1">
        <v>5136.1099999999997</v>
      </c>
      <c r="G295" s="1">
        <v>3797.99</v>
      </c>
      <c r="H295" s="1">
        <v>8934.1</v>
      </c>
      <c r="I295" s="1">
        <v>9206.39</v>
      </c>
      <c r="J295" s="1">
        <v>18270.29</v>
      </c>
      <c r="K295" s="1">
        <v>12909.09</v>
      </c>
      <c r="L295">
        <v>7</v>
      </c>
    </row>
    <row r="296" spans="1:12" x14ac:dyDescent="0.25">
      <c r="A296">
        <v>46706</v>
      </c>
      <c r="B296" t="s">
        <v>411</v>
      </c>
      <c r="C296" t="s">
        <v>49</v>
      </c>
      <c r="D296" s="11" t="s">
        <v>908</v>
      </c>
      <c r="E296" s="49">
        <v>0.58843820000000002</v>
      </c>
      <c r="F296" s="1">
        <v>5396.59</v>
      </c>
      <c r="G296" s="1">
        <v>3774.45</v>
      </c>
      <c r="H296" s="1">
        <v>9171.0400000000009</v>
      </c>
      <c r="I296" s="1">
        <v>8438.98</v>
      </c>
      <c r="J296" s="1">
        <v>17694.95</v>
      </c>
      <c r="K296" s="1">
        <v>6780.18</v>
      </c>
      <c r="L296">
        <v>7</v>
      </c>
    </row>
    <row r="297" spans="1:12" x14ac:dyDescent="0.25">
      <c r="A297">
        <v>46714</v>
      </c>
      <c r="B297" t="s">
        <v>412</v>
      </c>
      <c r="C297" t="s">
        <v>49</v>
      </c>
      <c r="D297" s="11" t="s">
        <v>908</v>
      </c>
      <c r="E297" s="49">
        <v>0.51339140000000005</v>
      </c>
      <c r="F297" s="1">
        <v>4417.6099999999997</v>
      </c>
      <c r="G297" s="1">
        <v>4187.1499999999996</v>
      </c>
      <c r="H297" s="1">
        <v>8604.76</v>
      </c>
      <c r="I297" s="1">
        <v>7747.29</v>
      </c>
      <c r="J297" s="1">
        <v>14715.34</v>
      </c>
      <c r="K297" s="1">
        <v>31890.19</v>
      </c>
      <c r="L297">
        <v>2</v>
      </c>
    </row>
    <row r="298" spans="1:12" x14ac:dyDescent="0.25">
      <c r="A298">
        <v>46722</v>
      </c>
      <c r="B298" t="s">
        <v>377</v>
      </c>
      <c r="C298" t="s">
        <v>49</v>
      </c>
      <c r="D298" s="11" t="s">
        <v>908</v>
      </c>
      <c r="E298" s="49">
        <v>0.10000009999999999</v>
      </c>
      <c r="F298" s="1">
        <v>845.39</v>
      </c>
      <c r="G298" s="1">
        <v>8163.52</v>
      </c>
      <c r="H298" s="1">
        <v>8453.89</v>
      </c>
      <c r="I298" s="1">
        <v>18210.71</v>
      </c>
      <c r="J298" s="1">
        <v>20313.87</v>
      </c>
      <c r="K298" s="1">
        <v>11176.5</v>
      </c>
      <c r="L298">
        <v>20</v>
      </c>
    </row>
    <row r="299" spans="1:12" x14ac:dyDescent="0.25">
      <c r="A299">
        <v>46748</v>
      </c>
      <c r="B299" t="s">
        <v>413</v>
      </c>
      <c r="C299" t="s">
        <v>62</v>
      </c>
      <c r="D299" s="11" t="s">
        <v>908</v>
      </c>
      <c r="E299" s="49">
        <v>0.10000009999999999</v>
      </c>
      <c r="F299" s="1">
        <v>812.96</v>
      </c>
      <c r="G299" s="1">
        <v>8400.51</v>
      </c>
      <c r="H299" s="1">
        <v>8129.59</v>
      </c>
      <c r="I299" s="1">
        <v>13925.37</v>
      </c>
      <c r="J299" s="1">
        <v>14991.33</v>
      </c>
      <c r="K299" s="1">
        <v>140805.6</v>
      </c>
      <c r="L299">
        <v>51</v>
      </c>
    </row>
    <row r="300" spans="1:12" x14ac:dyDescent="0.25">
      <c r="A300">
        <v>46755</v>
      </c>
      <c r="B300" t="s">
        <v>414</v>
      </c>
      <c r="C300" t="s">
        <v>62</v>
      </c>
      <c r="D300" s="11" t="s">
        <v>908</v>
      </c>
      <c r="E300" s="49">
        <v>0.1</v>
      </c>
      <c r="F300" s="1">
        <v>809.7</v>
      </c>
      <c r="G300" s="1">
        <v>10256.24</v>
      </c>
      <c r="H300" s="1">
        <v>8097.01</v>
      </c>
      <c r="I300" s="1">
        <v>15291.64</v>
      </c>
      <c r="J300" s="1">
        <v>16341.01</v>
      </c>
      <c r="K300" s="1">
        <v>72053.789999999994</v>
      </c>
      <c r="L300">
        <v>26</v>
      </c>
    </row>
    <row r="301" spans="1:12" x14ac:dyDescent="0.25">
      <c r="A301">
        <v>46763</v>
      </c>
      <c r="B301" t="s">
        <v>415</v>
      </c>
      <c r="C301" t="s">
        <v>62</v>
      </c>
      <c r="D301" s="11" t="s">
        <v>908</v>
      </c>
      <c r="E301" s="49">
        <v>0.17766280000000001</v>
      </c>
      <c r="F301" s="1">
        <v>1430.45</v>
      </c>
      <c r="G301" s="1">
        <v>6621.04</v>
      </c>
      <c r="H301" s="1">
        <v>8051.49</v>
      </c>
      <c r="I301" s="1">
        <v>12559.06</v>
      </c>
      <c r="J301" s="1">
        <v>13936.05</v>
      </c>
      <c r="K301" s="1">
        <v>870087.88</v>
      </c>
      <c r="L301">
        <v>429</v>
      </c>
    </row>
    <row r="302" spans="1:12" x14ac:dyDescent="0.25">
      <c r="A302">
        <v>46789</v>
      </c>
      <c r="B302" t="s">
        <v>416</v>
      </c>
      <c r="C302" t="s">
        <v>102</v>
      </c>
      <c r="D302" s="11" t="s">
        <v>908</v>
      </c>
      <c r="E302" s="49">
        <v>0.31966610000000001</v>
      </c>
      <c r="F302" s="1">
        <v>2624.97</v>
      </c>
      <c r="G302" s="1">
        <v>5586.63</v>
      </c>
      <c r="H302" s="1">
        <v>8211.6</v>
      </c>
      <c r="I302" s="1">
        <v>11789.84</v>
      </c>
      <c r="J302" s="1">
        <v>15447.64</v>
      </c>
      <c r="K302" s="1">
        <v>111402.77</v>
      </c>
      <c r="L302">
        <v>13</v>
      </c>
    </row>
    <row r="303" spans="1:12" x14ac:dyDescent="0.25">
      <c r="A303">
        <v>46797</v>
      </c>
      <c r="B303" t="s">
        <v>417</v>
      </c>
      <c r="C303" t="s">
        <v>102</v>
      </c>
      <c r="D303" s="11" t="s">
        <v>908</v>
      </c>
      <c r="E303" s="49">
        <v>0.23062540000000001</v>
      </c>
      <c r="F303" s="1">
        <v>62679.199999999997</v>
      </c>
      <c r="G303" s="1">
        <v>209100.05</v>
      </c>
      <c r="H303" s="1">
        <v>271779.25</v>
      </c>
      <c r="I303" s="1">
        <v>168295.98</v>
      </c>
      <c r="J303" s="1">
        <v>199423.45</v>
      </c>
      <c r="K303" s="1">
        <v>0</v>
      </c>
      <c r="L303">
        <v>0</v>
      </c>
    </row>
    <row r="304" spans="1:12" x14ac:dyDescent="0.25">
      <c r="A304">
        <v>46805</v>
      </c>
      <c r="B304" t="s">
        <v>418</v>
      </c>
      <c r="C304" t="s">
        <v>102</v>
      </c>
      <c r="D304" s="11" t="s">
        <v>908</v>
      </c>
      <c r="E304" s="49">
        <v>0.2068731</v>
      </c>
      <c r="F304" s="1">
        <v>1758.51</v>
      </c>
      <c r="G304" s="1">
        <v>6741.92</v>
      </c>
      <c r="H304" s="1">
        <v>8500.43</v>
      </c>
      <c r="I304" s="1">
        <v>16424.810000000001</v>
      </c>
      <c r="J304" s="1">
        <v>19874.57</v>
      </c>
      <c r="K304" s="1">
        <v>149040.23000000001</v>
      </c>
      <c r="L304">
        <v>28</v>
      </c>
    </row>
    <row r="305" spans="1:12" x14ac:dyDescent="0.25">
      <c r="A305">
        <v>46813</v>
      </c>
      <c r="B305" t="s">
        <v>419</v>
      </c>
      <c r="C305" t="s">
        <v>102</v>
      </c>
      <c r="D305" s="11" t="s">
        <v>908</v>
      </c>
      <c r="E305" s="49">
        <v>0.1699109</v>
      </c>
      <c r="F305" s="1">
        <v>1374.26</v>
      </c>
      <c r="G305" s="1">
        <v>6713.86</v>
      </c>
      <c r="H305" s="1">
        <v>8088.12</v>
      </c>
      <c r="I305" s="1">
        <v>14988.9</v>
      </c>
      <c r="J305" s="1">
        <v>17162.689999999999</v>
      </c>
      <c r="K305" s="1">
        <v>43416.34</v>
      </c>
      <c r="L305">
        <v>25</v>
      </c>
    </row>
    <row r="306" spans="1:12" x14ac:dyDescent="0.25">
      <c r="A306">
        <v>46821</v>
      </c>
      <c r="B306" t="s">
        <v>420</v>
      </c>
      <c r="C306" t="s">
        <v>102</v>
      </c>
      <c r="D306" s="11" t="s">
        <v>908</v>
      </c>
      <c r="E306" s="49">
        <v>0.1288329</v>
      </c>
      <c r="F306" s="1">
        <v>1039.97</v>
      </c>
      <c r="G306" s="1">
        <v>7032.27</v>
      </c>
      <c r="H306" s="1">
        <v>8072.24</v>
      </c>
      <c r="I306" s="1">
        <v>12652.46</v>
      </c>
      <c r="J306" s="1">
        <v>14797.89</v>
      </c>
      <c r="K306" s="1">
        <v>49514.38</v>
      </c>
      <c r="L306">
        <v>67</v>
      </c>
    </row>
    <row r="307" spans="1:12" x14ac:dyDescent="0.25">
      <c r="A307">
        <v>46847</v>
      </c>
      <c r="B307" t="s">
        <v>421</v>
      </c>
      <c r="C307" t="s">
        <v>37</v>
      </c>
      <c r="D307" s="11" t="s">
        <v>908</v>
      </c>
      <c r="E307" s="49">
        <v>0.48412189999999999</v>
      </c>
      <c r="F307" s="1">
        <v>3956.22</v>
      </c>
      <c r="G307" s="1">
        <v>4215.7299999999996</v>
      </c>
      <c r="H307" s="1">
        <v>8171.95</v>
      </c>
      <c r="I307" s="1">
        <v>8305.2199999999993</v>
      </c>
      <c r="J307" s="1">
        <v>14692.12</v>
      </c>
      <c r="K307" s="1">
        <v>91119.86</v>
      </c>
      <c r="L307">
        <v>11</v>
      </c>
    </row>
    <row r="308" spans="1:12" x14ac:dyDescent="0.25">
      <c r="A308">
        <v>46854</v>
      </c>
      <c r="B308" t="s">
        <v>422</v>
      </c>
      <c r="C308" t="s">
        <v>37</v>
      </c>
      <c r="D308" s="11" t="s">
        <v>908</v>
      </c>
      <c r="E308" s="49">
        <v>0.22569429999999999</v>
      </c>
      <c r="F308" s="1">
        <v>1993.19</v>
      </c>
      <c r="G308" s="1">
        <v>6838.18</v>
      </c>
      <c r="H308" s="1">
        <v>8831.3700000000008</v>
      </c>
      <c r="I308" s="1">
        <v>18439.89</v>
      </c>
      <c r="J308" s="1">
        <v>23059.16</v>
      </c>
      <c r="K308" s="1">
        <v>140742.04999999999</v>
      </c>
      <c r="L308">
        <v>12</v>
      </c>
    </row>
    <row r="309" spans="1:12" x14ac:dyDescent="0.25">
      <c r="A309">
        <v>46862</v>
      </c>
      <c r="B309" t="s">
        <v>423</v>
      </c>
      <c r="C309" t="s">
        <v>37</v>
      </c>
      <c r="D309" s="11" t="s">
        <v>908</v>
      </c>
      <c r="E309" s="49">
        <v>0.3035813</v>
      </c>
      <c r="F309" s="1">
        <v>2459.64</v>
      </c>
      <c r="G309" s="1">
        <v>5642.44</v>
      </c>
      <c r="H309" s="1">
        <v>8102.08</v>
      </c>
      <c r="I309" s="1">
        <v>9138.74</v>
      </c>
      <c r="J309" s="1">
        <v>11923.83</v>
      </c>
      <c r="K309" s="1">
        <v>143700.51999999999</v>
      </c>
      <c r="L309">
        <v>22</v>
      </c>
    </row>
    <row r="310" spans="1:12" x14ac:dyDescent="0.25">
      <c r="A310">
        <v>46870</v>
      </c>
      <c r="B310" t="s">
        <v>424</v>
      </c>
      <c r="C310" t="s">
        <v>37</v>
      </c>
      <c r="D310" s="11" t="s">
        <v>908</v>
      </c>
      <c r="E310" s="49">
        <v>0.50078990000000001</v>
      </c>
      <c r="F310" s="1">
        <v>4079.55</v>
      </c>
      <c r="G310" s="1">
        <v>4066.68</v>
      </c>
      <c r="H310" s="1">
        <v>8146.23</v>
      </c>
      <c r="I310" s="1">
        <v>9449.8700000000008</v>
      </c>
      <c r="J310" s="1">
        <v>15374.03</v>
      </c>
      <c r="K310" s="1">
        <v>84648.43</v>
      </c>
      <c r="L310">
        <v>20</v>
      </c>
    </row>
    <row r="311" spans="1:12" x14ac:dyDescent="0.25">
      <c r="A311">
        <v>46888</v>
      </c>
      <c r="B311" t="s">
        <v>113</v>
      </c>
      <c r="C311" t="s">
        <v>37</v>
      </c>
      <c r="D311" s="11" t="s">
        <v>908</v>
      </c>
      <c r="E311" s="49">
        <v>0.3878375</v>
      </c>
      <c r="F311" s="1">
        <v>3218.4</v>
      </c>
      <c r="G311" s="1">
        <v>5079.92</v>
      </c>
      <c r="H311" s="1">
        <v>8298.32</v>
      </c>
      <c r="I311" s="1">
        <v>10040.86</v>
      </c>
      <c r="J311" s="1">
        <v>15312.83</v>
      </c>
      <c r="K311" s="1">
        <v>82553.86</v>
      </c>
      <c r="L311">
        <v>18</v>
      </c>
    </row>
    <row r="312" spans="1:12" x14ac:dyDescent="0.25">
      <c r="A312">
        <v>46896</v>
      </c>
      <c r="B312" t="s">
        <v>425</v>
      </c>
      <c r="C312" t="s">
        <v>37</v>
      </c>
      <c r="D312" s="11" t="s">
        <v>908</v>
      </c>
      <c r="E312" s="49">
        <v>0.47571910000000001</v>
      </c>
      <c r="F312" s="1">
        <v>3842.83</v>
      </c>
      <c r="G312" s="1">
        <v>4235.1099999999997</v>
      </c>
      <c r="H312" s="1">
        <v>8077.94</v>
      </c>
      <c r="I312" s="1">
        <v>6828.27</v>
      </c>
      <c r="J312" s="1">
        <v>12017.01</v>
      </c>
      <c r="K312" s="1">
        <v>1292623.24</v>
      </c>
      <c r="L312">
        <v>318</v>
      </c>
    </row>
    <row r="313" spans="1:12" x14ac:dyDescent="0.25">
      <c r="A313">
        <v>46904</v>
      </c>
      <c r="B313" t="s">
        <v>426</v>
      </c>
      <c r="C313" t="s">
        <v>37</v>
      </c>
      <c r="D313" s="11" t="s">
        <v>908</v>
      </c>
      <c r="E313" s="49">
        <v>0.1000003</v>
      </c>
      <c r="F313" s="1">
        <v>1033.92</v>
      </c>
      <c r="G313" s="1">
        <v>9426.5</v>
      </c>
      <c r="H313" s="1">
        <v>10339.17</v>
      </c>
      <c r="I313" s="1">
        <v>19212.310000000001</v>
      </c>
      <c r="J313" s="1">
        <v>21890.400000000001</v>
      </c>
      <c r="K313" s="1">
        <v>35660.79</v>
      </c>
      <c r="L313">
        <v>10</v>
      </c>
    </row>
    <row r="314" spans="1:12" x14ac:dyDescent="0.25">
      <c r="A314">
        <v>46920</v>
      </c>
      <c r="B314" t="s">
        <v>427</v>
      </c>
      <c r="C314" t="s">
        <v>117</v>
      </c>
      <c r="D314" s="11" t="s">
        <v>908</v>
      </c>
      <c r="E314" s="49">
        <v>0.42306139999999998</v>
      </c>
      <c r="F314" s="1">
        <v>3421.75</v>
      </c>
      <c r="G314" s="1">
        <v>4666.32</v>
      </c>
      <c r="H314" s="1">
        <v>8088.07</v>
      </c>
      <c r="I314" s="1">
        <v>7789.82</v>
      </c>
      <c r="J314" s="1">
        <v>12303.08</v>
      </c>
      <c r="K314" s="1">
        <v>179579.01</v>
      </c>
      <c r="L314">
        <v>43</v>
      </c>
    </row>
    <row r="315" spans="1:12" x14ac:dyDescent="0.25">
      <c r="A315">
        <v>46946</v>
      </c>
      <c r="B315" t="s">
        <v>428</v>
      </c>
      <c r="C315" t="s">
        <v>61</v>
      </c>
      <c r="D315" s="11" t="s">
        <v>908</v>
      </c>
      <c r="E315" s="49">
        <v>0.43383939999999999</v>
      </c>
      <c r="F315" s="1">
        <v>3542.19</v>
      </c>
      <c r="G315" s="1">
        <v>4622.5600000000004</v>
      </c>
      <c r="H315" s="1">
        <v>8164.75</v>
      </c>
      <c r="I315" s="1">
        <v>9158.52</v>
      </c>
      <c r="J315" s="1">
        <v>14340.01</v>
      </c>
      <c r="K315" s="1">
        <v>634282.17000000004</v>
      </c>
      <c r="L315">
        <v>161</v>
      </c>
    </row>
    <row r="316" spans="1:12" x14ac:dyDescent="0.25">
      <c r="A316">
        <v>46953</v>
      </c>
      <c r="B316" t="s">
        <v>429</v>
      </c>
      <c r="C316" t="s">
        <v>61</v>
      </c>
      <c r="D316" s="11" t="s">
        <v>908</v>
      </c>
      <c r="E316" s="49">
        <v>0.69014889999999995</v>
      </c>
      <c r="F316" s="1">
        <v>5619.8</v>
      </c>
      <c r="G316" s="1">
        <v>2523.08</v>
      </c>
      <c r="H316" s="1">
        <v>8142.88</v>
      </c>
      <c r="I316" s="1">
        <v>3989.01</v>
      </c>
      <c r="J316" s="1">
        <v>11499.37</v>
      </c>
      <c r="K316" s="1">
        <v>272207.86</v>
      </c>
      <c r="L316">
        <v>30</v>
      </c>
    </row>
    <row r="317" spans="1:12" x14ac:dyDescent="0.25">
      <c r="A317">
        <v>46961</v>
      </c>
      <c r="B317" t="s">
        <v>430</v>
      </c>
      <c r="C317" t="s">
        <v>61</v>
      </c>
      <c r="D317" s="11" t="s">
        <v>908</v>
      </c>
      <c r="E317" s="49">
        <v>0.16811100000000001</v>
      </c>
      <c r="F317" s="1">
        <v>1365.09</v>
      </c>
      <c r="G317" s="1">
        <v>6755.08</v>
      </c>
      <c r="H317" s="1">
        <v>8120.17</v>
      </c>
      <c r="I317" s="1">
        <v>11057.81</v>
      </c>
      <c r="J317" s="1">
        <v>12844.24</v>
      </c>
      <c r="K317" s="1">
        <v>698392.45</v>
      </c>
      <c r="L317">
        <v>409</v>
      </c>
    </row>
    <row r="318" spans="1:12" x14ac:dyDescent="0.25">
      <c r="A318">
        <v>46979</v>
      </c>
      <c r="B318" t="s">
        <v>431</v>
      </c>
      <c r="C318" t="s">
        <v>61</v>
      </c>
      <c r="D318" s="11" t="s">
        <v>908</v>
      </c>
      <c r="E318" s="49">
        <v>0.52447520000000003</v>
      </c>
      <c r="F318" s="1">
        <v>4277.09</v>
      </c>
      <c r="G318" s="1">
        <v>3877.9</v>
      </c>
      <c r="H318" s="1">
        <v>8154.99</v>
      </c>
      <c r="I318" s="1">
        <v>6670</v>
      </c>
      <c r="J318" s="1">
        <v>11235.69</v>
      </c>
      <c r="K318" s="1">
        <v>929131.98</v>
      </c>
      <c r="L318">
        <v>284</v>
      </c>
    </row>
    <row r="319" spans="1:12" x14ac:dyDescent="0.25">
      <c r="A319">
        <v>46995</v>
      </c>
      <c r="B319" t="s">
        <v>432</v>
      </c>
      <c r="C319" t="s">
        <v>61</v>
      </c>
      <c r="D319" s="11" t="s">
        <v>908</v>
      </c>
      <c r="E319" s="49">
        <v>0.10000009999999999</v>
      </c>
      <c r="F319" s="1">
        <v>810.25</v>
      </c>
      <c r="G319" s="1">
        <v>8234.0499999999993</v>
      </c>
      <c r="H319" s="1">
        <v>8102.49</v>
      </c>
      <c r="I319" s="1">
        <v>12227.41</v>
      </c>
      <c r="J319" s="1">
        <v>12932.05</v>
      </c>
      <c r="K319" s="1">
        <v>173077.22</v>
      </c>
      <c r="L319">
        <v>44</v>
      </c>
    </row>
    <row r="320" spans="1:12" x14ac:dyDescent="0.25">
      <c r="A320">
        <v>47001</v>
      </c>
      <c r="B320" t="s">
        <v>433</v>
      </c>
      <c r="C320" t="s">
        <v>61</v>
      </c>
      <c r="D320" s="11" t="s">
        <v>908</v>
      </c>
      <c r="E320" s="49">
        <v>0.62927069999999996</v>
      </c>
      <c r="F320" s="1">
        <v>5110.83</v>
      </c>
      <c r="G320" s="1">
        <v>3011</v>
      </c>
      <c r="H320" s="1">
        <v>8121.83</v>
      </c>
      <c r="I320" s="1">
        <v>5319.71</v>
      </c>
      <c r="J320" s="1">
        <v>11864.25</v>
      </c>
      <c r="K320" s="1">
        <v>1043554.97</v>
      </c>
      <c r="L320">
        <v>216</v>
      </c>
    </row>
    <row r="321" spans="1:12" x14ac:dyDescent="0.25">
      <c r="A321">
        <v>47019</v>
      </c>
      <c r="B321" t="s">
        <v>434</v>
      </c>
      <c r="C321" t="s">
        <v>61</v>
      </c>
      <c r="D321" s="11" t="s">
        <v>908</v>
      </c>
      <c r="E321" s="49">
        <v>0.2648162</v>
      </c>
      <c r="F321" s="1">
        <v>2145.44</v>
      </c>
      <c r="G321" s="1">
        <v>5956.18</v>
      </c>
      <c r="H321" s="1">
        <v>8101.62</v>
      </c>
      <c r="I321" s="1">
        <v>10607.78</v>
      </c>
      <c r="J321" s="1">
        <v>13625.4</v>
      </c>
      <c r="K321" s="1">
        <v>1852676.82</v>
      </c>
      <c r="L321">
        <v>548</v>
      </c>
    </row>
    <row r="322" spans="1:12" x14ac:dyDescent="0.25">
      <c r="A322">
        <v>47027</v>
      </c>
      <c r="B322" t="s">
        <v>435</v>
      </c>
      <c r="C322" t="s">
        <v>61</v>
      </c>
      <c r="D322" s="11" t="s">
        <v>908</v>
      </c>
      <c r="E322" s="49">
        <v>0.10000009999999999</v>
      </c>
      <c r="F322" s="1">
        <v>804.59</v>
      </c>
      <c r="G322" s="1">
        <v>7663.24</v>
      </c>
      <c r="H322" s="1">
        <v>8045.89</v>
      </c>
      <c r="I322" s="1">
        <v>15780.57</v>
      </c>
      <c r="J322" s="1">
        <v>16852.25</v>
      </c>
      <c r="K322" s="1">
        <v>904222.13</v>
      </c>
      <c r="L322">
        <v>339</v>
      </c>
    </row>
    <row r="323" spans="1:12" x14ac:dyDescent="0.25">
      <c r="A323">
        <v>47043</v>
      </c>
      <c r="B323" t="s">
        <v>436</v>
      </c>
      <c r="C323" t="s">
        <v>44</v>
      </c>
      <c r="D323" s="11" t="s">
        <v>908</v>
      </c>
      <c r="E323" s="49">
        <v>0.32436860000000001</v>
      </c>
      <c r="F323" s="1">
        <v>2682.1</v>
      </c>
      <c r="G323" s="1">
        <v>5586.58</v>
      </c>
      <c r="H323" s="1">
        <v>8268.68</v>
      </c>
      <c r="I323" s="1">
        <v>12046.69</v>
      </c>
      <c r="J323" s="1">
        <v>15516.39</v>
      </c>
      <c r="K323" s="1">
        <v>37368.79</v>
      </c>
      <c r="L323">
        <v>12</v>
      </c>
    </row>
    <row r="324" spans="1:12" x14ac:dyDescent="0.25">
      <c r="A324">
        <v>47050</v>
      </c>
      <c r="B324" t="s">
        <v>437</v>
      </c>
      <c r="C324" t="s">
        <v>44</v>
      </c>
      <c r="D324" s="11" t="s">
        <v>908</v>
      </c>
      <c r="E324" s="49">
        <v>0.23768619999999999</v>
      </c>
      <c r="F324" s="1">
        <v>1998.34</v>
      </c>
      <c r="G324" s="1">
        <v>6409.13</v>
      </c>
      <c r="H324" s="1">
        <v>8407.4699999999993</v>
      </c>
      <c r="I324" s="1">
        <v>13189.69</v>
      </c>
      <c r="J324" s="1">
        <v>16589.48</v>
      </c>
      <c r="K324" s="1">
        <v>51958.47</v>
      </c>
      <c r="L324">
        <v>6</v>
      </c>
    </row>
    <row r="325" spans="1:12" x14ac:dyDescent="0.25">
      <c r="A325">
        <v>47068</v>
      </c>
      <c r="B325" t="s">
        <v>438</v>
      </c>
      <c r="C325" t="s">
        <v>44</v>
      </c>
      <c r="D325" s="11" t="s">
        <v>908</v>
      </c>
      <c r="E325" s="49">
        <v>0.68613939999999995</v>
      </c>
      <c r="F325" s="1">
        <v>8648.08</v>
      </c>
      <c r="G325" s="1">
        <v>3955.89</v>
      </c>
      <c r="H325" s="1">
        <v>12603.97</v>
      </c>
      <c r="I325" s="1">
        <v>7995.51</v>
      </c>
      <c r="J325" s="1">
        <v>17528.2</v>
      </c>
      <c r="K325" s="1">
        <v>34810.15</v>
      </c>
      <c r="L325">
        <v>6</v>
      </c>
    </row>
    <row r="326" spans="1:12" x14ac:dyDescent="0.25">
      <c r="A326">
        <v>47076</v>
      </c>
      <c r="B326" t="s">
        <v>439</v>
      </c>
      <c r="C326" t="s">
        <v>44</v>
      </c>
      <c r="D326" s="11" t="s">
        <v>908</v>
      </c>
      <c r="E326" s="49">
        <v>0.66176400000000002</v>
      </c>
      <c r="F326" s="1">
        <v>6891.69</v>
      </c>
      <c r="G326" s="1">
        <v>3522.43</v>
      </c>
      <c r="H326" s="1">
        <v>10414.120000000001</v>
      </c>
      <c r="I326" s="1">
        <v>11787.09</v>
      </c>
      <c r="J326" s="1">
        <v>25350.720000000001</v>
      </c>
      <c r="K326" s="1">
        <v>72983.42</v>
      </c>
      <c r="L326">
        <v>7</v>
      </c>
    </row>
    <row r="327" spans="1:12" x14ac:dyDescent="0.25">
      <c r="A327">
        <v>47084</v>
      </c>
      <c r="B327" t="s">
        <v>440</v>
      </c>
      <c r="C327" t="s">
        <v>44</v>
      </c>
      <c r="D327" s="11" t="s">
        <v>908</v>
      </c>
      <c r="E327" s="49">
        <v>0.49361349999999998</v>
      </c>
      <c r="F327" s="1">
        <v>4096.75</v>
      </c>
      <c r="G327" s="1">
        <v>4202.76</v>
      </c>
      <c r="H327" s="1">
        <v>8299.51</v>
      </c>
      <c r="I327" s="1">
        <v>8217.06</v>
      </c>
      <c r="J327" s="1">
        <v>13502.56</v>
      </c>
      <c r="K327" s="1">
        <v>70059.41</v>
      </c>
      <c r="L327">
        <v>28</v>
      </c>
    </row>
    <row r="328" spans="1:12" x14ac:dyDescent="0.25">
      <c r="A328">
        <v>47092</v>
      </c>
      <c r="B328" t="s">
        <v>441</v>
      </c>
      <c r="C328" t="s">
        <v>44</v>
      </c>
      <c r="D328" s="11" t="s">
        <v>908</v>
      </c>
      <c r="E328" s="49">
        <v>0.34074989999999999</v>
      </c>
      <c r="F328" s="1">
        <v>2825.26</v>
      </c>
      <c r="G328" s="1">
        <v>5466.04</v>
      </c>
      <c r="H328" s="1">
        <v>8291.2999999999993</v>
      </c>
      <c r="I328" s="1">
        <v>9273.75</v>
      </c>
      <c r="J328" s="1">
        <v>13436.72</v>
      </c>
      <c r="K328" s="1">
        <v>73264.710000000006</v>
      </c>
      <c r="L328">
        <v>38</v>
      </c>
    </row>
    <row r="329" spans="1:12" x14ac:dyDescent="0.25">
      <c r="A329">
        <v>47167</v>
      </c>
      <c r="B329" t="s">
        <v>442</v>
      </c>
      <c r="C329" t="s">
        <v>59</v>
      </c>
      <c r="D329" s="11" t="s">
        <v>908</v>
      </c>
      <c r="E329" s="49">
        <v>0.1030824</v>
      </c>
      <c r="F329" s="1">
        <v>843.18</v>
      </c>
      <c r="G329" s="1">
        <v>7336.49</v>
      </c>
      <c r="H329" s="1">
        <v>8179.67</v>
      </c>
      <c r="I329" s="1">
        <v>12089.08</v>
      </c>
      <c r="J329" s="1">
        <v>14592.93</v>
      </c>
      <c r="K329" s="1">
        <v>201525.79</v>
      </c>
      <c r="L329">
        <v>23</v>
      </c>
    </row>
    <row r="330" spans="1:12" x14ac:dyDescent="0.25">
      <c r="A330">
        <v>47175</v>
      </c>
      <c r="B330" t="s">
        <v>443</v>
      </c>
      <c r="C330" t="s">
        <v>59</v>
      </c>
      <c r="D330" s="11" t="s">
        <v>908</v>
      </c>
      <c r="E330" s="49">
        <v>0.1000003</v>
      </c>
      <c r="F330" s="1">
        <v>897.01</v>
      </c>
      <c r="G330" s="1">
        <v>10735.96</v>
      </c>
      <c r="H330" s="1">
        <v>8970.07</v>
      </c>
      <c r="I330" s="1">
        <v>14355.33</v>
      </c>
      <c r="J330" s="1">
        <v>15864.11</v>
      </c>
      <c r="K330" s="1">
        <v>146433.04</v>
      </c>
      <c r="L330">
        <v>35</v>
      </c>
    </row>
    <row r="331" spans="1:12" x14ac:dyDescent="0.25">
      <c r="A331">
        <v>47183</v>
      </c>
      <c r="B331" t="s">
        <v>444</v>
      </c>
      <c r="C331" t="s">
        <v>59</v>
      </c>
      <c r="D331" s="11" t="s">
        <v>908</v>
      </c>
      <c r="E331" s="49">
        <v>0.10000050000000001</v>
      </c>
      <c r="F331" s="1">
        <v>807.55</v>
      </c>
      <c r="G331" s="1">
        <v>8081.94</v>
      </c>
      <c r="H331" s="1">
        <v>8075.46</v>
      </c>
      <c r="I331" s="1">
        <v>12599.86</v>
      </c>
      <c r="J331" s="1">
        <v>13877.95</v>
      </c>
      <c r="K331" s="1">
        <v>214053.01</v>
      </c>
      <c r="L331">
        <v>51</v>
      </c>
    </row>
    <row r="332" spans="1:12" x14ac:dyDescent="0.25">
      <c r="A332">
        <v>47191</v>
      </c>
      <c r="B332" t="s">
        <v>445</v>
      </c>
      <c r="C332" t="s">
        <v>59</v>
      </c>
      <c r="D332" s="11" t="s">
        <v>908</v>
      </c>
      <c r="E332" s="49">
        <v>0.1000004</v>
      </c>
      <c r="F332" s="1">
        <v>806.11</v>
      </c>
      <c r="G332" s="1">
        <v>11430.59</v>
      </c>
      <c r="H332" s="1">
        <v>8061.07</v>
      </c>
      <c r="I332" s="1">
        <v>15420.21</v>
      </c>
      <c r="J332" s="1">
        <v>16434.240000000002</v>
      </c>
      <c r="K332" s="1">
        <v>303697.65999999997</v>
      </c>
      <c r="L332">
        <v>24</v>
      </c>
    </row>
    <row r="333" spans="1:12" x14ac:dyDescent="0.25">
      <c r="A333">
        <v>47225</v>
      </c>
      <c r="B333" t="s">
        <v>446</v>
      </c>
      <c r="C333" t="s">
        <v>59</v>
      </c>
      <c r="D333" s="11" t="s">
        <v>908</v>
      </c>
      <c r="E333" s="49">
        <v>0.1000002</v>
      </c>
      <c r="F333" s="1">
        <v>809.56</v>
      </c>
      <c r="G333" s="1">
        <v>12885.64</v>
      </c>
      <c r="H333" s="1">
        <v>8095.58</v>
      </c>
      <c r="I333" s="1">
        <v>14279.15</v>
      </c>
      <c r="J333" s="1">
        <v>15537.5</v>
      </c>
      <c r="K333" s="1">
        <v>260267.9</v>
      </c>
      <c r="L333">
        <v>47</v>
      </c>
    </row>
    <row r="334" spans="1:12" x14ac:dyDescent="0.25">
      <c r="A334">
        <v>47241</v>
      </c>
      <c r="B334" t="s">
        <v>447</v>
      </c>
      <c r="C334" t="s">
        <v>54</v>
      </c>
      <c r="D334" s="11" t="s">
        <v>908</v>
      </c>
      <c r="E334" s="49">
        <v>0.1</v>
      </c>
      <c r="F334" s="1">
        <v>812</v>
      </c>
      <c r="G334" s="1">
        <v>7994.42</v>
      </c>
      <c r="H334" s="1">
        <v>8120</v>
      </c>
      <c r="I334" s="1">
        <v>12770.81</v>
      </c>
      <c r="J334" s="1">
        <v>13827.51</v>
      </c>
      <c r="K334" s="1">
        <v>657021.61</v>
      </c>
      <c r="L334">
        <v>322</v>
      </c>
    </row>
    <row r="335" spans="1:12" x14ac:dyDescent="0.25">
      <c r="A335">
        <v>47258</v>
      </c>
      <c r="B335" t="s">
        <v>448</v>
      </c>
      <c r="C335" t="s">
        <v>54</v>
      </c>
      <c r="D335" s="11" t="s">
        <v>908</v>
      </c>
      <c r="E335" s="49">
        <v>0.46853709999999998</v>
      </c>
      <c r="F335" s="1">
        <v>4605.2700000000004</v>
      </c>
      <c r="G335" s="1">
        <v>5223.7700000000004</v>
      </c>
      <c r="H335" s="1">
        <v>9829.0400000000009</v>
      </c>
      <c r="I335" s="1">
        <v>10239.56</v>
      </c>
      <c r="J335" s="1">
        <v>17437.830000000002</v>
      </c>
      <c r="K335" s="1">
        <v>37672.589999999997</v>
      </c>
      <c r="L335">
        <v>13</v>
      </c>
    </row>
    <row r="336" spans="1:12" x14ac:dyDescent="0.25">
      <c r="A336">
        <v>47266</v>
      </c>
      <c r="B336" t="s">
        <v>449</v>
      </c>
      <c r="C336" t="s">
        <v>54</v>
      </c>
      <c r="D336" s="11" t="s">
        <v>908</v>
      </c>
      <c r="E336" s="49">
        <v>0.42903360000000001</v>
      </c>
      <c r="F336" s="1">
        <v>3529.87</v>
      </c>
      <c r="G336" s="1">
        <v>4697.62</v>
      </c>
      <c r="H336" s="1">
        <v>8227.49</v>
      </c>
      <c r="I336" s="1">
        <v>8334.19</v>
      </c>
      <c r="J336" s="1">
        <v>13584.05</v>
      </c>
      <c r="K336" s="1">
        <v>67035.460000000006</v>
      </c>
      <c r="L336">
        <v>48</v>
      </c>
    </row>
    <row r="337" spans="1:12" x14ac:dyDescent="0.25">
      <c r="A337">
        <v>47274</v>
      </c>
      <c r="B337" t="s">
        <v>450</v>
      </c>
      <c r="C337" t="s">
        <v>54</v>
      </c>
      <c r="D337" s="11" t="s">
        <v>908</v>
      </c>
      <c r="E337" s="49">
        <v>0.1000002</v>
      </c>
      <c r="F337" s="1">
        <v>807.08</v>
      </c>
      <c r="G337" s="1">
        <v>7842.4</v>
      </c>
      <c r="H337" s="1">
        <v>8070.78</v>
      </c>
      <c r="I337" s="1">
        <v>11297.42</v>
      </c>
      <c r="J337" s="1">
        <v>12743.89</v>
      </c>
      <c r="K337" s="1">
        <v>195720.77</v>
      </c>
      <c r="L337">
        <v>67</v>
      </c>
    </row>
    <row r="338" spans="1:12" x14ac:dyDescent="0.25">
      <c r="A338">
        <v>47308</v>
      </c>
      <c r="B338" t="s">
        <v>451</v>
      </c>
      <c r="C338" t="s">
        <v>75</v>
      </c>
      <c r="D338" s="11" t="s">
        <v>908</v>
      </c>
      <c r="E338" s="49">
        <v>0.48848740000000002</v>
      </c>
      <c r="F338" s="1">
        <v>4013.51</v>
      </c>
      <c r="G338" s="1">
        <v>4202.6899999999996</v>
      </c>
      <c r="H338" s="1">
        <v>8216.2000000000007</v>
      </c>
      <c r="I338" s="1">
        <v>6297.08</v>
      </c>
      <c r="J338" s="1">
        <v>12013.71</v>
      </c>
      <c r="K338" s="1">
        <v>45987.94</v>
      </c>
      <c r="L338">
        <v>22</v>
      </c>
    </row>
    <row r="339" spans="1:12" x14ac:dyDescent="0.25">
      <c r="A339">
        <v>47332</v>
      </c>
      <c r="B339" t="s">
        <v>452</v>
      </c>
      <c r="C339" t="s">
        <v>83</v>
      </c>
      <c r="D339" s="11" t="s">
        <v>908</v>
      </c>
      <c r="E339" s="49">
        <v>0.31519019999999998</v>
      </c>
      <c r="F339" s="1">
        <v>2592.5500000000002</v>
      </c>
      <c r="G339" s="1">
        <v>5632.8</v>
      </c>
      <c r="H339" s="1">
        <v>8225.35</v>
      </c>
      <c r="I339" s="1">
        <v>10267.65</v>
      </c>
      <c r="J339" s="1">
        <v>14647.9</v>
      </c>
      <c r="K339" s="1">
        <v>93624.8</v>
      </c>
      <c r="L339">
        <v>59</v>
      </c>
    </row>
    <row r="340" spans="1:12" x14ac:dyDescent="0.25">
      <c r="A340">
        <v>47340</v>
      </c>
      <c r="B340" t="s">
        <v>453</v>
      </c>
      <c r="C340" t="s">
        <v>83</v>
      </c>
      <c r="D340" s="11" t="s">
        <v>908</v>
      </c>
      <c r="E340" s="49">
        <v>0.1</v>
      </c>
      <c r="F340" s="1">
        <v>808.56</v>
      </c>
      <c r="G340" s="1">
        <v>7825.4</v>
      </c>
      <c r="H340" s="1">
        <v>8085.6</v>
      </c>
      <c r="I340" s="1">
        <v>10474.629999999999</v>
      </c>
      <c r="J340" s="1">
        <v>12187.23</v>
      </c>
      <c r="K340" s="1">
        <v>313412.57</v>
      </c>
      <c r="L340">
        <v>91</v>
      </c>
    </row>
    <row r="341" spans="1:12" x14ac:dyDescent="0.25">
      <c r="A341">
        <v>47365</v>
      </c>
      <c r="B341" t="s">
        <v>454</v>
      </c>
      <c r="C341" t="s">
        <v>83</v>
      </c>
      <c r="D341" s="11" t="s">
        <v>908</v>
      </c>
      <c r="E341" s="49">
        <v>0.26102370000000003</v>
      </c>
      <c r="F341" s="1">
        <v>2116.62</v>
      </c>
      <c r="G341" s="1">
        <v>5992.3</v>
      </c>
      <c r="H341" s="1">
        <v>8108.92</v>
      </c>
      <c r="I341" s="1">
        <v>8593.0300000000007</v>
      </c>
      <c r="J341" s="1">
        <v>11720.46</v>
      </c>
      <c r="K341" s="1">
        <v>634877.96</v>
      </c>
      <c r="L341">
        <v>350</v>
      </c>
    </row>
    <row r="342" spans="1:12" x14ac:dyDescent="0.25">
      <c r="A342">
        <v>47373</v>
      </c>
      <c r="B342" t="s">
        <v>455</v>
      </c>
      <c r="C342" t="s">
        <v>83</v>
      </c>
      <c r="D342" s="11" t="s">
        <v>908</v>
      </c>
      <c r="E342" s="49">
        <v>0.28300189999999997</v>
      </c>
      <c r="F342" s="1">
        <v>2287.34</v>
      </c>
      <c r="G342" s="1">
        <v>5795.08</v>
      </c>
      <c r="H342" s="1">
        <v>8082.42</v>
      </c>
      <c r="I342" s="1">
        <v>5782.98</v>
      </c>
      <c r="J342" s="1">
        <v>9061.3499999999985</v>
      </c>
      <c r="K342" s="1">
        <v>556421.81999999995</v>
      </c>
      <c r="L342">
        <v>419</v>
      </c>
    </row>
    <row r="343" spans="1:12" x14ac:dyDescent="0.25">
      <c r="A343">
        <v>47381</v>
      </c>
      <c r="B343" t="s">
        <v>456</v>
      </c>
      <c r="C343" t="s">
        <v>83</v>
      </c>
      <c r="D343" s="11" t="s">
        <v>908</v>
      </c>
      <c r="E343" s="49">
        <v>0.39414569999999999</v>
      </c>
      <c r="F343" s="1">
        <v>3214.29</v>
      </c>
      <c r="G343" s="1">
        <v>4940.79</v>
      </c>
      <c r="H343" s="1">
        <v>8155.08</v>
      </c>
      <c r="I343" s="1">
        <v>7363.49</v>
      </c>
      <c r="J343" s="1">
        <v>11225</v>
      </c>
      <c r="K343" s="1">
        <v>51519.64</v>
      </c>
      <c r="L343">
        <v>66</v>
      </c>
    </row>
    <row r="344" spans="1:12" x14ac:dyDescent="0.25">
      <c r="A344">
        <v>47399</v>
      </c>
      <c r="B344" t="s">
        <v>457</v>
      </c>
      <c r="C344" t="s">
        <v>83</v>
      </c>
      <c r="D344" s="11" t="s">
        <v>908</v>
      </c>
      <c r="E344" s="49">
        <v>0.16331180000000001</v>
      </c>
      <c r="F344" s="1">
        <v>1317.68</v>
      </c>
      <c r="G344" s="1">
        <v>6750.81</v>
      </c>
      <c r="H344" s="1">
        <v>8068.49</v>
      </c>
      <c r="I344" s="1">
        <v>8022.97</v>
      </c>
      <c r="J344" s="1">
        <v>10919.14</v>
      </c>
      <c r="K344" s="1">
        <v>107378.13</v>
      </c>
      <c r="L344">
        <v>20</v>
      </c>
    </row>
    <row r="345" spans="1:12" x14ac:dyDescent="0.25">
      <c r="A345">
        <v>47415</v>
      </c>
      <c r="B345" t="s">
        <v>458</v>
      </c>
      <c r="C345" t="s">
        <v>43</v>
      </c>
      <c r="D345" s="11" t="s">
        <v>908</v>
      </c>
      <c r="E345" s="49">
        <v>0.37429240000000003</v>
      </c>
      <c r="F345" s="1">
        <v>3680.14</v>
      </c>
      <c r="G345" s="1">
        <v>6152.12</v>
      </c>
      <c r="H345" s="1">
        <v>9832.26</v>
      </c>
      <c r="I345" s="1">
        <v>14688.59</v>
      </c>
      <c r="J345" s="1">
        <v>21952.27</v>
      </c>
      <c r="K345" s="1">
        <v>41721.050000000003</v>
      </c>
      <c r="L345">
        <v>14</v>
      </c>
    </row>
    <row r="346" spans="1:12" x14ac:dyDescent="0.25">
      <c r="A346">
        <v>47423</v>
      </c>
      <c r="B346" t="s">
        <v>459</v>
      </c>
      <c r="C346" t="s">
        <v>43</v>
      </c>
      <c r="D346" s="11" t="s">
        <v>908</v>
      </c>
      <c r="E346" s="49">
        <v>0.55211290000000002</v>
      </c>
      <c r="F346" s="1">
        <v>5330.97</v>
      </c>
      <c r="G346" s="1">
        <v>4324.6099999999997</v>
      </c>
      <c r="H346" s="1">
        <v>9655.58</v>
      </c>
      <c r="I346" s="1">
        <v>7128.92</v>
      </c>
      <c r="J346" s="1">
        <v>14682.99</v>
      </c>
      <c r="K346" s="1">
        <v>38730.199999999997</v>
      </c>
      <c r="L346">
        <v>11</v>
      </c>
    </row>
    <row r="347" spans="1:12" x14ac:dyDescent="0.25">
      <c r="A347">
        <v>47431</v>
      </c>
      <c r="B347" t="s">
        <v>460</v>
      </c>
      <c r="C347" t="s">
        <v>43</v>
      </c>
      <c r="D347" s="11" t="s">
        <v>908</v>
      </c>
      <c r="E347" s="49">
        <v>0.37467820000000002</v>
      </c>
      <c r="F347" s="1">
        <v>3847.93</v>
      </c>
      <c r="G347" s="1">
        <v>6422.03</v>
      </c>
      <c r="H347" s="1">
        <v>10269.959999999999</v>
      </c>
      <c r="I347" s="1">
        <v>8405.56</v>
      </c>
      <c r="J347" s="1">
        <v>12686.23</v>
      </c>
      <c r="K347" s="1">
        <v>0</v>
      </c>
      <c r="L347">
        <v>0</v>
      </c>
    </row>
    <row r="348" spans="1:12" x14ac:dyDescent="0.25">
      <c r="A348">
        <v>47449</v>
      </c>
      <c r="B348" t="s">
        <v>461</v>
      </c>
      <c r="C348" t="s">
        <v>43</v>
      </c>
      <c r="D348" s="11" t="s">
        <v>908</v>
      </c>
      <c r="E348" s="49">
        <v>0.47697319999999999</v>
      </c>
      <c r="F348" s="1">
        <v>3889.03</v>
      </c>
      <c r="G348" s="1">
        <v>4264.53</v>
      </c>
      <c r="H348" s="1">
        <v>8153.56</v>
      </c>
      <c r="I348" s="1">
        <v>8067.71</v>
      </c>
      <c r="J348" s="1">
        <v>13621.06</v>
      </c>
      <c r="K348" s="1">
        <v>28193.74</v>
      </c>
      <c r="L348">
        <v>11</v>
      </c>
    </row>
    <row r="349" spans="1:12" x14ac:dyDescent="0.25">
      <c r="A349">
        <v>47456</v>
      </c>
      <c r="B349" t="s">
        <v>462</v>
      </c>
      <c r="C349" t="s">
        <v>43</v>
      </c>
      <c r="D349" s="11" t="s">
        <v>908</v>
      </c>
      <c r="E349" s="49">
        <v>0.52146760000000003</v>
      </c>
      <c r="F349" s="1">
        <v>5048.9799999999996</v>
      </c>
      <c r="G349" s="1">
        <v>4633.2700000000004</v>
      </c>
      <c r="H349" s="1">
        <v>9682.25</v>
      </c>
      <c r="I349" s="1">
        <v>7720.75</v>
      </c>
      <c r="J349" s="1">
        <v>15231.98</v>
      </c>
      <c r="K349" s="1">
        <v>96355.54</v>
      </c>
      <c r="L349">
        <v>24</v>
      </c>
    </row>
    <row r="350" spans="1:12" x14ac:dyDescent="0.25">
      <c r="A350">
        <v>47464</v>
      </c>
      <c r="B350" t="s">
        <v>463</v>
      </c>
      <c r="C350" t="s">
        <v>43</v>
      </c>
      <c r="D350" s="11" t="s">
        <v>908</v>
      </c>
      <c r="E350" s="49">
        <v>0.1</v>
      </c>
      <c r="F350" s="1">
        <v>843.99</v>
      </c>
      <c r="G350" s="1">
        <v>7707.4</v>
      </c>
      <c r="H350" s="1">
        <v>8439.92</v>
      </c>
      <c r="I350" s="1">
        <v>12624.1</v>
      </c>
      <c r="J350" s="1">
        <v>13771.72</v>
      </c>
      <c r="K350" s="1">
        <v>17326.080000000002</v>
      </c>
      <c r="L350">
        <v>20</v>
      </c>
    </row>
    <row r="351" spans="1:12" x14ac:dyDescent="0.25">
      <c r="A351">
        <v>47472</v>
      </c>
      <c r="B351" t="s">
        <v>464</v>
      </c>
      <c r="C351" t="s">
        <v>43</v>
      </c>
      <c r="D351" s="11" t="s">
        <v>908</v>
      </c>
      <c r="E351" s="49">
        <v>0.53834309999999996</v>
      </c>
      <c r="F351" s="1">
        <v>10444.129999999999</v>
      </c>
      <c r="G351" s="1">
        <v>8956.3799999999992</v>
      </c>
      <c r="H351" s="1">
        <v>19400.509999999998</v>
      </c>
      <c r="I351" s="1">
        <v>9123.39</v>
      </c>
      <c r="J351" s="1">
        <v>15341.48</v>
      </c>
      <c r="K351" s="1">
        <v>5080.88</v>
      </c>
      <c r="L351">
        <v>3</v>
      </c>
    </row>
    <row r="352" spans="1:12" x14ac:dyDescent="0.25">
      <c r="A352">
        <v>47498</v>
      </c>
      <c r="B352" t="s">
        <v>465</v>
      </c>
      <c r="C352" t="s">
        <v>31</v>
      </c>
      <c r="D352" s="11" t="s">
        <v>908</v>
      </c>
      <c r="E352" s="49">
        <v>0.56061050000000001</v>
      </c>
      <c r="F352" s="1">
        <v>6499.78</v>
      </c>
      <c r="G352" s="1">
        <v>5094.33</v>
      </c>
      <c r="H352" s="1">
        <v>11594.11</v>
      </c>
      <c r="I352" s="1">
        <v>10226.32</v>
      </c>
      <c r="J352" s="1">
        <v>17495.54</v>
      </c>
      <c r="K352" s="1">
        <v>13098.64</v>
      </c>
      <c r="L352">
        <v>8</v>
      </c>
    </row>
    <row r="353" spans="1:12" x14ac:dyDescent="0.25">
      <c r="A353">
        <v>47506</v>
      </c>
      <c r="B353" t="s">
        <v>466</v>
      </c>
      <c r="C353" t="s">
        <v>31</v>
      </c>
      <c r="D353" s="11" t="s">
        <v>908</v>
      </c>
      <c r="E353" s="49">
        <v>0.59584519999999996</v>
      </c>
      <c r="F353" s="1">
        <v>6200.27</v>
      </c>
      <c r="G353" s="1">
        <v>4205.57</v>
      </c>
      <c r="H353" s="1">
        <v>10405.84</v>
      </c>
      <c r="I353" s="1">
        <v>10288.49</v>
      </c>
      <c r="J353" s="1">
        <v>18849.490000000002</v>
      </c>
      <c r="K353" s="1">
        <v>49204.72</v>
      </c>
      <c r="L353">
        <v>10</v>
      </c>
    </row>
    <row r="354" spans="1:12" x14ac:dyDescent="0.25">
      <c r="A354">
        <v>47514</v>
      </c>
      <c r="B354" t="s">
        <v>467</v>
      </c>
      <c r="C354" t="s">
        <v>43</v>
      </c>
      <c r="D354" s="11" t="s">
        <v>908</v>
      </c>
      <c r="E354" s="49">
        <v>0.54067589999999999</v>
      </c>
      <c r="F354" s="1">
        <v>4633.96</v>
      </c>
      <c r="G354" s="1">
        <v>3936.72</v>
      </c>
      <c r="H354" s="1">
        <v>8570.68</v>
      </c>
      <c r="I354" s="1">
        <v>6116.16</v>
      </c>
      <c r="J354" s="1">
        <v>12645.03</v>
      </c>
      <c r="K354" s="1">
        <v>145833.60999999999</v>
      </c>
      <c r="L354">
        <v>65</v>
      </c>
    </row>
    <row r="355" spans="1:12" x14ac:dyDescent="0.25">
      <c r="A355">
        <v>47522</v>
      </c>
      <c r="B355" t="s">
        <v>468</v>
      </c>
      <c r="C355" t="s">
        <v>31</v>
      </c>
      <c r="D355" s="11" t="s">
        <v>908</v>
      </c>
      <c r="E355" s="49">
        <v>0.51959849999999996</v>
      </c>
      <c r="F355" s="1">
        <v>5887.16</v>
      </c>
      <c r="G355" s="1">
        <v>5443.05</v>
      </c>
      <c r="H355" s="1">
        <v>11330.21</v>
      </c>
      <c r="I355" s="1">
        <v>7226.45</v>
      </c>
      <c r="J355" s="1">
        <v>13323.9</v>
      </c>
      <c r="K355" s="1">
        <v>36596.39</v>
      </c>
      <c r="L355">
        <v>4</v>
      </c>
    </row>
    <row r="356" spans="1:12" x14ac:dyDescent="0.25">
      <c r="A356">
        <v>47548</v>
      </c>
      <c r="B356" t="s">
        <v>91</v>
      </c>
      <c r="C356" t="s">
        <v>92</v>
      </c>
      <c r="D356" s="11" t="s">
        <v>908</v>
      </c>
      <c r="E356" s="49">
        <v>0.1</v>
      </c>
      <c r="F356" s="1">
        <v>1066.1400000000001</v>
      </c>
      <c r="G356" s="1">
        <v>12410.84</v>
      </c>
      <c r="H356" s="1">
        <v>10661.41</v>
      </c>
      <c r="I356" s="1">
        <v>33182.9</v>
      </c>
      <c r="J356" s="1">
        <v>37455.18</v>
      </c>
      <c r="K356" s="1">
        <v>1480.64</v>
      </c>
      <c r="L356">
        <v>2</v>
      </c>
    </row>
    <row r="357" spans="1:12" x14ac:dyDescent="0.25">
      <c r="A357">
        <v>47571</v>
      </c>
      <c r="B357" t="s">
        <v>469</v>
      </c>
      <c r="C357" t="s">
        <v>110</v>
      </c>
      <c r="D357" s="11" t="s">
        <v>908</v>
      </c>
      <c r="E357" s="49">
        <v>0.60508439999999997</v>
      </c>
      <c r="F357" s="1">
        <v>6783.28</v>
      </c>
      <c r="G357" s="1">
        <v>4427.1899999999996</v>
      </c>
      <c r="H357" s="1">
        <v>11210.47</v>
      </c>
      <c r="I357" s="1">
        <v>9673.01</v>
      </c>
      <c r="J357" s="1">
        <v>18162.189999999999</v>
      </c>
      <c r="K357" s="1">
        <v>0</v>
      </c>
      <c r="L357">
        <v>0</v>
      </c>
    </row>
    <row r="358" spans="1:12" x14ac:dyDescent="0.25">
      <c r="A358">
        <v>47589</v>
      </c>
      <c r="B358" t="s">
        <v>470</v>
      </c>
      <c r="C358" t="s">
        <v>110</v>
      </c>
      <c r="D358" s="11" t="s">
        <v>908</v>
      </c>
      <c r="E358" s="49">
        <v>0.50844549999999999</v>
      </c>
      <c r="F358" s="1">
        <v>4326.79</v>
      </c>
      <c r="G358" s="1">
        <v>4183.05</v>
      </c>
      <c r="H358" s="1">
        <v>8509.84</v>
      </c>
      <c r="I358" s="1">
        <v>10739.99</v>
      </c>
      <c r="J358" s="1">
        <v>18441.91</v>
      </c>
      <c r="K358" s="1">
        <v>27686.799999999999</v>
      </c>
      <c r="L358">
        <v>9</v>
      </c>
    </row>
    <row r="359" spans="1:12" x14ac:dyDescent="0.25">
      <c r="A359">
        <v>47597</v>
      </c>
      <c r="B359" t="s">
        <v>471</v>
      </c>
      <c r="C359" t="s">
        <v>110</v>
      </c>
      <c r="D359" s="11" t="s">
        <v>908</v>
      </c>
      <c r="E359" s="49">
        <v>0.28510940000000001</v>
      </c>
      <c r="F359" s="1">
        <v>2505.02</v>
      </c>
      <c r="G359" s="1">
        <v>6281.15</v>
      </c>
      <c r="H359" s="1">
        <v>8786.17</v>
      </c>
      <c r="I359" s="1">
        <v>16313.34</v>
      </c>
      <c r="J359" s="1">
        <v>21234.54</v>
      </c>
      <c r="K359" s="1">
        <v>19243.080000000002</v>
      </c>
      <c r="L359">
        <v>8</v>
      </c>
    </row>
    <row r="360" spans="1:12" x14ac:dyDescent="0.25">
      <c r="A360">
        <v>47613</v>
      </c>
      <c r="B360" t="s">
        <v>472</v>
      </c>
      <c r="C360" t="s">
        <v>68</v>
      </c>
      <c r="D360" s="11" t="s">
        <v>908</v>
      </c>
      <c r="E360" s="49">
        <v>0.6641224</v>
      </c>
      <c r="F360" s="1">
        <v>6260.25</v>
      </c>
      <c r="G360" s="1">
        <v>3166.1</v>
      </c>
      <c r="H360" s="1">
        <v>9426.35</v>
      </c>
      <c r="I360" s="1">
        <v>4318.8900000000003</v>
      </c>
      <c r="J360" s="1">
        <v>13872.62</v>
      </c>
      <c r="K360" s="1">
        <v>41006.65</v>
      </c>
      <c r="L360">
        <v>21</v>
      </c>
    </row>
    <row r="361" spans="1:12" x14ac:dyDescent="0.25">
      <c r="A361">
        <v>47621</v>
      </c>
      <c r="B361" t="s">
        <v>473</v>
      </c>
      <c r="C361" t="s">
        <v>68</v>
      </c>
      <c r="D361" s="11" t="s">
        <v>908</v>
      </c>
      <c r="E361" s="49">
        <v>0.67639939999999998</v>
      </c>
      <c r="F361" s="1">
        <v>5908.91</v>
      </c>
      <c r="G361" s="1">
        <v>2826.92</v>
      </c>
      <c r="H361" s="1">
        <v>8735.83</v>
      </c>
      <c r="I361" s="1">
        <v>2883.13</v>
      </c>
      <c r="J361" s="1">
        <v>12884.37</v>
      </c>
      <c r="K361" s="1">
        <v>70000.03</v>
      </c>
      <c r="L361">
        <v>7</v>
      </c>
    </row>
    <row r="362" spans="1:12" x14ac:dyDescent="0.25">
      <c r="A362">
        <v>47639</v>
      </c>
      <c r="B362" t="s">
        <v>474</v>
      </c>
      <c r="C362" t="s">
        <v>68</v>
      </c>
      <c r="D362" s="11" t="s">
        <v>908</v>
      </c>
      <c r="E362" s="49">
        <v>0.62391739999999996</v>
      </c>
      <c r="F362" s="1">
        <v>5253.16</v>
      </c>
      <c r="G362" s="1">
        <v>3166.48</v>
      </c>
      <c r="H362" s="1">
        <v>8419.64</v>
      </c>
      <c r="I362" s="1">
        <v>3785.87</v>
      </c>
      <c r="J362" s="1">
        <v>13218.46</v>
      </c>
      <c r="K362" s="1">
        <v>50019.46</v>
      </c>
      <c r="L362">
        <v>12</v>
      </c>
    </row>
    <row r="363" spans="1:12" x14ac:dyDescent="0.25">
      <c r="A363">
        <v>47688</v>
      </c>
      <c r="B363" t="s">
        <v>475</v>
      </c>
      <c r="C363" t="s">
        <v>96</v>
      </c>
      <c r="D363" s="11" t="s">
        <v>908</v>
      </c>
      <c r="E363" s="49">
        <v>0.1</v>
      </c>
      <c r="F363" s="1">
        <v>834.7</v>
      </c>
      <c r="G363" s="1">
        <v>11163.73</v>
      </c>
      <c r="H363" s="1">
        <v>8347.02</v>
      </c>
      <c r="I363" s="1">
        <v>15191.92</v>
      </c>
      <c r="J363" s="1">
        <v>17401.13</v>
      </c>
      <c r="K363" s="1">
        <v>0</v>
      </c>
      <c r="L363">
        <v>0</v>
      </c>
    </row>
    <row r="364" spans="1:12" x14ac:dyDescent="0.25">
      <c r="A364">
        <v>47696</v>
      </c>
      <c r="B364" t="s">
        <v>476</v>
      </c>
      <c r="C364" t="s">
        <v>96</v>
      </c>
      <c r="D364" s="11" t="s">
        <v>908</v>
      </c>
      <c r="E364" s="49">
        <v>0.25073479999999998</v>
      </c>
      <c r="F364" s="1">
        <v>2055.1</v>
      </c>
      <c r="G364" s="1">
        <v>6141.21</v>
      </c>
      <c r="H364" s="1">
        <v>8196.31</v>
      </c>
      <c r="I364" s="1">
        <v>8125.94</v>
      </c>
      <c r="J364" s="1">
        <v>12022.65</v>
      </c>
      <c r="K364" s="1">
        <v>63652.17</v>
      </c>
      <c r="L364">
        <v>21</v>
      </c>
    </row>
    <row r="365" spans="1:12" x14ac:dyDescent="0.25">
      <c r="A365">
        <v>47712</v>
      </c>
      <c r="B365" t="s">
        <v>477</v>
      </c>
      <c r="C365" t="s">
        <v>56</v>
      </c>
      <c r="D365" s="11" t="s">
        <v>908</v>
      </c>
      <c r="E365" s="49">
        <v>0.48592669999999999</v>
      </c>
      <c r="F365" s="1">
        <v>4874.2</v>
      </c>
      <c r="G365" s="1">
        <v>5156.53</v>
      </c>
      <c r="H365" s="1">
        <v>10030.73</v>
      </c>
      <c r="I365" s="1">
        <v>11024.53</v>
      </c>
      <c r="J365" s="1">
        <v>18742.21</v>
      </c>
      <c r="K365" s="1">
        <v>26831.53</v>
      </c>
      <c r="L365">
        <v>10</v>
      </c>
    </row>
    <row r="366" spans="1:12" x14ac:dyDescent="0.25">
      <c r="A366">
        <v>47720</v>
      </c>
      <c r="B366" t="s">
        <v>478</v>
      </c>
      <c r="C366" t="s">
        <v>56</v>
      </c>
      <c r="D366" s="11" t="s">
        <v>908</v>
      </c>
      <c r="E366" s="49">
        <v>0.61295569999999999</v>
      </c>
      <c r="F366" s="1">
        <v>5449.82</v>
      </c>
      <c r="G366" s="1">
        <v>3441.23</v>
      </c>
      <c r="H366" s="1">
        <v>8891.0499999999993</v>
      </c>
      <c r="I366" s="1">
        <v>5592.97</v>
      </c>
      <c r="J366" s="1">
        <v>13768.54</v>
      </c>
      <c r="K366" s="1">
        <v>41916.97</v>
      </c>
      <c r="L366">
        <v>10</v>
      </c>
    </row>
    <row r="367" spans="1:12" x14ac:dyDescent="0.25">
      <c r="A367">
        <v>47738</v>
      </c>
      <c r="B367" t="s">
        <v>479</v>
      </c>
      <c r="C367" t="s">
        <v>56</v>
      </c>
      <c r="D367" s="11" t="s">
        <v>908</v>
      </c>
      <c r="E367" s="49">
        <v>0.66520919999999994</v>
      </c>
      <c r="F367" s="1">
        <v>6155.66</v>
      </c>
      <c r="G367" s="1">
        <v>3098.06</v>
      </c>
      <c r="H367" s="1">
        <v>9253.7199999999993</v>
      </c>
      <c r="I367" s="1">
        <v>5779.6</v>
      </c>
      <c r="J367" s="1">
        <v>15629.41</v>
      </c>
      <c r="K367" s="1">
        <v>47444.42</v>
      </c>
      <c r="L367">
        <v>12</v>
      </c>
    </row>
    <row r="368" spans="1:12" x14ac:dyDescent="0.25">
      <c r="A368">
        <v>47746</v>
      </c>
      <c r="B368" t="s">
        <v>480</v>
      </c>
      <c r="C368" t="s">
        <v>56</v>
      </c>
      <c r="D368" s="11" t="s">
        <v>908</v>
      </c>
      <c r="E368" s="49">
        <v>0.50138459999999996</v>
      </c>
      <c r="F368" s="1">
        <v>4292.78</v>
      </c>
      <c r="G368" s="1">
        <v>4269.07</v>
      </c>
      <c r="H368" s="1">
        <v>8561.85</v>
      </c>
      <c r="I368" s="1">
        <v>7192.14</v>
      </c>
      <c r="J368" s="1">
        <v>13793.41</v>
      </c>
      <c r="K368" s="1">
        <v>47923.9</v>
      </c>
      <c r="L368">
        <v>14</v>
      </c>
    </row>
    <row r="369" spans="1:12" x14ac:dyDescent="0.25">
      <c r="A369">
        <v>47761</v>
      </c>
      <c r="B369" t="s">
        <v>481</v>
      </c>
      <c r="C369" t="s">
        <v>111</v>
      </c>
      <c r="D369" s="11" t="s">
        <v>908</v>
      </c>
      <c r="E369" s="49">
        <v>0.56176320000000002</v>
      </c>
      <c r="F369" s="1">
        <v>4689.29</v>
      </c>
      <c r="G369" s="1">
        <v>3658.16</v>
      </c>
      <c r="H369" s="1">
        <v>8347.4500000000007</v>
      </c>
      <c r="I369" s="1">
        <v>5719.01</v>
      </c>
      <c r="J369" s="1">
        <v>14263.15</v>
      </c>
      <c r="K369" s="1">
        <v>53844.53</v>
      </c>
      <c r="L369">
        <v>5</v>
      </c>
    </row>
    <row r="370" spans="1:12" x14ac:dyDescent="0.25">
      <c r="A370">
        <v>47787</v>
      </c>
      <c r="B370" t="s">
        <v>482</v>
      </c>
      <c r="C370" t="s">
        <v>73</v>
      </c>
      <c r="D370" s="11" t="s">
        <v>908</v>
      </c>
      <c r="E370" s="49">
        <v>0.1</v>
      </c>
      <c r="F370" s="1">
        <v>830.42</v>
      </c>
      <c r="G370" s="1">
        <v>8004.32</v>
      </c>
      <c r="H370" s="1">
        <v>8304.2099999999991</v>
      </c>
      <c r="I370" s="1">
        <v>10091.969999999999</v>
      </c>
      <c r="J370" s="1">
        <v>12914.32</v>
      </c>
      <c r="K370" s="1">
        <v>0</v>
      </c>
      <c r="L370">
        <v>4</v>
      </c>
    </row>
    <row r="371" spans="1:12" x14ac:dyDescent="0.25">
      <c r="A371">
        <v>47795</v>
      </c>
      <c r="B371" t="s">
        <v>483</v>
      </c>
      <c r="C371" t="s">
        <v>73</v>
      </c>
      <c r="D371" s="11" t="s">
        <v>908</v>
      </c>
      <c r="E371" s="49">
        <v>0.1</v>
      </c>
      <c r="F371" s="1">
        <v>821.89</v>
      </c>
      <c r="G371" s="1">
        <v>8646.07</v>
      </c>
      <c r="H371" s="1">
        <v>8218.92</v>
      </c>
      <c r="I371" s="1">
        <v>11461.92</v>
      </c>
      <c r="J371" s="1">
        <v>13332.96</v>
      </c>
      <c r="K371" s="1">
        <v>2093.17</v>
      </c>
      <c r="L371">
        <v>1</v>
      </c>
    </row>
    <row r="372" spans="1:12" x14ac:dyDescent="0.25">
      <c r="A372">
        <v>47803</v>
      </c>
      <c r="B372" t="s">
        <v>484</v>
      </c>
      <c r="C372" t="s">
        <v>73</v>
      </c>
      <c r="D372" s="11" t="s">
        <v>908</v>
      </c>
      <c r="E372" s="49">
        <v>0.33950449999999999</v>
      </c>
      <c r="F372" s="1">
        <v>2769.07</v>
      </c>
      <c r="G372" s="1">
        <v>5387.14</v>
      </c>
      <c r="H372" s="1">
        <v>8156.21</v>
      </c>
      <c r="I372" s="1">
        <v>5894.18</v>
      </c>
      <c r="J372" s="1">
        <v>9239.69</v>
      </c>
      <c r="K372" s="1">
        <v>0</v>
      </c>
      <c r="L372">
        <v>6</v>
      </c>
    </row>
    <row r="373" spans="1:12" x14ac:dyDescent="0.25">
      <c r="A373">
        <v>47829</v>
      </c>
      <c r="B373" t="s">
        <v>485</v>
      </c>
      <c r="C373" t="s">
        <v>80</v>
      </c>
      <c r="D373" s="11" t="s">
        <v>908</v>
      </c>
      <c r="E373" s="49">
        <v>0.3996014</v>
      </c>
      <c r="F373" s="1">
        <v>3364.56</v>
      </c>
      <c r="G373" s="1">
        <v>5055.2299999999996</v>
      </c>
      <c r="H373" s="1">
        <v>8419.7900000000009</v>
      </c>
      <c r="I373" s="1">
        <v>8415.09</v>
      </c>
      <c r="J373" s="1">
        <v>14345.11</v>
      </c>
      <c r="K373" s="1">
        <v>19401.240000000002</v>
      </c>
      <c r="L373">
        <v>0</v>
      </c>
    </row>
    <row r="374" spans="1:12" x14ac:dyDescent="0.25">
      <c r="A374">
        <v>47837</v>
      </c>
      <c r="B374" t="s">
        <v>486</v>
      </c>
      <c r="C374" t="s">
        <v>80</v>
      </c>
      <c r="D374" s="11" t="s">
        <v>908</v>
      </c>
      <c r="E374" s="49">
        <v>0.62804199999999999</v>
      </c>
      <c r="F374" s="1">
        <v>6168.22</v>
      </c>
      <c r="G374" s="1">
        <v>3653.13</v>
      </c>
      <c r="H374" s="1">
        <v>9821.35</v>
      </c>
      <c r="I374" s="1">
        <v>8633.74</v>
      </c>
      <c r="J374" s="1">
        <v>18492.07</v>
      </c>
      <c r="K374" s="1">
        <v>0</v>
      </c>
      <c r="L374">
        <v>0</v>
      </c>
    </row>
    <row r="375" spans="1:12" x14ac:dyDescent="0.25">
      <c r="A375">
        <v>47845</v>
      </c>
      <c r="B375" t="s">
        <v>487</v>
      </c>
      <c r="C375" t="s">
        <v>80</v>
      </c>
      <c r="D375" s="11" t="s">
        <v>908</v>
      </c>
      <c r="E375" s="49">
        <v>0.1000006</v>
      </c>
      <c r="F375" s="1">
        <v>856.6</v>
      </c>
      <c r="G375" s="1">
        <v>9121.5499999999993</v>
      </c>
      <c r="H375" s="1">
        <v>8565.9500000000007</v>
      </c>
      <c r="I375" s="1">
        <v>12027.15</v>
      </c>
      <c r="J375" s="1">
        <v>13437.58</v>
      </c>
      <c r="K375" s="1">
        <v>30607.39</v>
      </c>
      <c r="L375">
        <v>4</v>
      </c>
    </row>
    <row r="376" spans="1:12" x14ac:dyDescent="0.25">
      <c r="A376">
        <v>47852</v>
      </c>
      <c r="B376" t="s">
        <v>488</v>
      </c>
      <c r="C376" t="s">
        <v>80</v>
      </c>
      <c r="D376" s="11" t="s">
        <v>908</v>
      </c>
      <c r="E376" s="49">
        <v>0.50397840000000005</v>
      </c>
      <c r="F376" s="1">
        <v>4175.3599999999997</v>
      </c>
      <c r="G376" s="1">
        <v>4109.4399999999996</v>
      </c>
      <c r="H376" s="1">
        <v>8284.7999999999993</v>
      </c>
      <c r="I376" s="1">
        <v>6958.07</v>
      </c>
      <c r="J376" s="1">
        <v>13831.94</v>
      </c>
      <c r="K376" s="1">
        <v>499.18</v>
      </c>
      <c r="L376">
        <v>5</v>
      </c>
    </row>
    <row r="377" spans="1:12" x14ac:dyDescent="0.25">
      <c r="A377">
        <v>47878</v>
      </c>
      <c r="B377" t="s">
        <v>489</v>
      </c>
      <c r="C377" t="s">
        <v>105</v>
      </c>
      <c r="D377" s="11" t="s">
        <v>908</v>
      </c>
      <c r="E377" s="49">
        <v>0.1</v>
      </c>
      <c r="F377" s="1">
        <v>829.25</v>
      </c>
      <c r="G377" s="1">
        <v>9744.64</v>
      </c>
      <c r="H377" s="1">
        <v>8292.52</v>
      </c>
      <c r="I377" s="1">
        <v>13770.22</v>
      </c>
      <c r="J377" s="1">
        <v>14511.96</v>
      </c>
      <c r="K377" s="1">
        <v>84162.66</v>
      </c>
      <c r="L377">
        <v>15</v>
      </c>
    </row>
    <row r="378" spans="1:12" x14ac:dyDescent="0.25">
      <c r="A378">
        <v>47886</v>
      </c>
      <c r="B378" t="s">
        <v>490</v>
      </c>
      <c r="C378" t="s">
        <v>105</v>
      </c>
      <c r="D378" s="11" t="s">
        <v>908</v>
      </c>
      <c r="E378" s="49">
        <v>0.49992579999999998</v>
      </c>
      <c r="F378" s="1">
        <v>4042.1</v>
      </c>
      <c r="G378" s="1">
        <v>4043.3</v>
      </c>
      <c r="H378" s="1">
        <v>8085.4</v>
      </c>
      <c r="I378" s="1">
        <v>5260.46</v>
      </c>
      <c r="J378" s="1">
        <v>10786</v>
      </c>
      <c r="K378" s="1">
        <v>234687.73</v>
      </c>
      <c r="L378">
        <v>77</v>
      </c>
    </row>
    <row r="379" spans="1:12" x14ac:dyDescent="0.25">
      <c r="A379">
        <v>47894</v>
      </c>
      <c r="B379" t="s">
        <v>491</v>
      </c>
      <c r="C379" t="s">
        <v>105</v>
      </c>
      <c r="D379" s="11" t="s">
        <v>908</v>
      </c>
      <c r="E379" s="49">
        <v>0.1000002</v>
      </c>
      <c r="F379" s="1">
        <v>816.19</v>
      </c>
      <c r="G379" s="1">
        <v>8329.4500000000007</v>
      </c>
      <c r="H379" s="1">
        <v>8161.88</v>
      </c>
      <c r="I379" s="1">
        <v>9258.08</v>
      </c>
      <c r="J379" s="1">
        <v>10366.26</v>
      </c>
      <c r="K379" s="1">
        <v>314431.8</v>
      </c>
      <c r="L379">
        <v>74</v>
      </c>
    </row>
    <row r="380" spans="1:12" x14ac:dyDescent="0.25">
      <c r="A380">
        <v>47902</v>
      </c>
      <c r="B380" t="s">
        <v>344</v>
      </c>
      <c r="C380" t="s">
        <v>105</v>
      </c>
      <c r="D380" s="11" t="s">
        <v>908</v>
      </c>
      <c r="E380" s="49">
        <v>0.28098400000000001</v>
      </c>
      <c r="F380" s="1">
        <v>2276.35</v>
      </c>
      <c r="G380" s="1">
        <v>5825</v>
      </c>
      <c r="H380" s="1">
        <v>8101.35</v>
      </c>
      <c r="I380" s="1">
        <v>8424.8700000000008</v>
      </c>
      <c r="J380" s="1">
        <v>11080.33</v>
      </c>
      <c r="K380" s="1">
        <v>113952.06</v>
      </c>
      <c r="L380">
        <v>33</v>
      </c>
    </row>
    <row r="381" spans="1:12" x14ac:dyDescent="0.25">
      <c r="A381">
        <v>47928</v>
      </c>
      <c r="B381" t="s">
        <v>492</v>
      </c>
      <c r="C381" t="s">
        <v>81</v>
      </c>
      <c r="D381" s="11" t="s">
        <v>908</v>
      </c>
      <c r="E381" s="49">
        <v>0.72682690000000005</v>
      </c>
      <c r="F381" s="1">
        <v>6058.4</v>
      </c>
      <c r="G381" s="1">
        <v>2277.0100000000002</v>
      </c>
      <c r="H381" s="1">
        <v>8335.41</v>
      </c>
      <c r="I381" s="1">
        <v>4388.0200000000004</v>
      </c>
      <c r="J381" s="1">
        <v>17991.34</v>
      </c>
      <c r="K381" s="1">
        <v>39557.56</v>
      </c>
      <c r="L381">
        <v>16</v>
      </c>
    </row>
    <row r="382" spans="1:12" x14ac:dyDescent="0.25">
      <c r="A382">
        <v>47936</v>
      </c>
      <c r="B382" t="s">
        <v>493</v>
      </c>
      <c r="C382" t="s">
        <v>81</v>
      </c>
      <c r="D382" s="11" t="s">
        <v>908</v>
      </c>
      <c r="E382" s="49">
        <v>0.47433150000000002</v>
      </c>
      <c r="F382" s="1">
        <v>3864.73</v>
      </c>
      <c r="G382" s="1">
        <v>4283.01</v>
      </c>
      <c r="H382" s="1">
        <v>8147.74</v>
      </c>
      <c r="I382" s="1">
        <v>4237.93</v>
      </c>
      <c r="J382" s="1">
        <v>9830.42</v>
      </c>
      <c r="K382" s="1">
        <v>62793.29</v>
      </c>
      <c r="L382">
        <v>20</v>
      </c>
    </row>
    <row r="383" spans="1:12" x14ac:dyDescent="0.25">
      <c r="A383">
        <v>47944</v>
      </c>
      <c r="B383" t="s">
        <v>494</v>
      </c>
      <c r="C383" t="s">
        <v>81</v>
      </c>
      <c r="D383" s="11" t="s">
        <v>908</v>
      </c>
      <c r="E383" s="49">
        <v>0.3582728</v>
      </c>
      <c r="F383" s="1">
        <v>2961.35</v>
      </c>
      <c r="G383" s="1">
        <v>5304.28</v>
      </c>
      <c r="H383" s="1">
        <v>8265.6299999999992</v>
      </c>
      <c r="I383" s="1">
        <v>7999.57</v>
      </c>
      <c r="J383" s="1">
        <v>14196.34</v>
      </c>
      <c r="K383" s="1">
        <v>38663.74</v>
      </c>
      <c r="L383">
        <v>20</v>
      </c>
    </row>
    <row r="384" spans="1:12" x14ac:dyDescent="0.25">
      <c r="A384">
        <v>47951</v>
      </c>
      <c r="B384" t="s">
        <v>495</v>
      </c>
      <c r="C384" t="s">
        <v>81</v>
      </c>
      <c r="D384" s="11" t="s">
        <v>908</v>
      </c>
      <c r="E384" s="49">
        <v>0.52343039999999996</v>
      </c>
      <c r="F384" s="1">
        <v>4294.38</v>
      </c>
      <c r="G384" s="1">
        <v>3909.92</v>
      </c>
      <c r="H384" s="1">
        <v>8204.2999999999993</v>
      </c>
      <c r="I384" s="1">
        <v>4733.99</v>
      </c>
      <c r="J384" s="1">
        <v>11070.85</v>
      </c>
      <c r="K384" s="1">
        <v>41369.57</v>
      </c>
      <c r="L384">
        <v>42</v>
      </c>
    </row>
    <row r="385" spans="1:12" x14ac:dyDescent="0.25">
      <c r="A385">
        <v>47969</v>
      </c>
      <c r="B385" t="s">
        <v>496</v>
      </c>
      <c r="C385" t="s">
        <v>81</v>
      </c>
      <c r="D385" s="11" t="s">
        <v>908</v>
      </c>
      <c r="E385" s="49">
        <v>0.56650599999999995</v>
      </c>
      <c r="F385" s="1">
        <v>5217.6000000000004</v>
      </c>
      <c r="G385" s="1">
        <v>3992.54</v>
      </c>
      <c r="H385" s="1">
        <v>9210.14</v>
      </c>
      <c r="I385" s="1">
        <v>6452.99</v>
      </c>
      <c r="J385" s="1">
        <v>18522.689999999999</v>
      </c>
      <c r="K385" s="1">
        <v>35135.26</v>
      </c>
      <c r="L385">
        <v>13</v>
      </c>
    </row>
    <row r="386" spans="1:12" x14ac:dyDescent="0.25">
      <c r="A386">
        <v>47985</v>
      </c>
      <c r="B386" t="s">
        <v>497</v>
      </c>
      <c r="C386" t="s">
        <v>109</v>
      </c>
      <c r="D386" s="11" t="s">
        <v>908</v>
      </c>
      <c r="E386" s="49">
        <v>0.15512699999999999</v>
      </c>
      <c r="F386" s="1">
        <v>1262.6300000000001</v>
      </c>
      <c r="G386" s="1">
        <v>6876.7</v>
      </c>
      <c r="H386" s="1">
        <v>8139.33</v>
      </c>
      <c r="I386" s="1">
        <v>13323.72</v>
      </c>
      <c r="J386" s="1">
        <v>15868.2</v>
      </c>
      <c r="K386" s="1">
        <v>197841.12</v>
      </c>
      <c r="L386">
        <v>19</v>
      </c>
    </row>
    <row r="387" spans="1:12" x14ac:dyDescent="0.25">
      <c r="A387">
        <v>47993</v>
      </c>
      <c r="B387" t="s">
        <v>498</v>
      </c>
      <c r="C387" t="s">
        <v>109</v>
      </c>
      <c r="D387" s="11" t="s">
        <v>908</v>
      </c>
      <c r="E387" s="49">
        <v>0.10000009999999999</v>
      </c>
      <c r="F387" s="1">
        <v>813.1</v>
      </c>
      <c r="G387" s="1">
        <v>8495.93</v>
      </c>
      <c r="H387" s="1">
        <v>8130.99</v>
      </c>
      <c r="I387" s="1">
        <v>14359.78</v>
      </c>
      <c r="J387" s="1">
        <v>15994.15</v>
      </c>
      <c r="K387" s="1">
        <v>189805.96</v>
      </c>
      <c r="L387">
        <v>32</v>
      </c>
    </row>
    <row r="388" spans="1:12" x14ac:dyDescent="0.25">
      <c r="A388">
        <v>48009</v>
      </c>
      <c r="B388" t="s">
        <v>499</v>
      </c>
      <c r="C388" t="s">
        <v>109</v>
      </c>
      <c r="D388" s="11" t="s">
        <v>908</v>
      </c>
      <c r="E388" s="49">
        <v>0.47629080000000001</v>
      </c>
      <c r="F388" s="1">
        <v>3880.96</v>
      </c>
      <c r="G388" s="1">
        <v>4267.34</v>
      </c>
      <c r="H388" s="1">
        <v>8148.3</v>
      </c>
      <c r="I388" s="1">
        <v>7615.24</v>
      </c>
      <c r="J388" s="1">
        <v>11613.49</v>
      </c>
      <c r="K388" s="1">
        <v>543905.88</v>
      </c>
      <c r="L388">
        <v>231</v>
      </c>
    </row>
    <row r="389" spans="1:12" x14ac:dyDescent="0.25">
      <c r="A389">
        <v>48017</v>
      </c>
      <c r="B389" t="s">
        <v>500</v>
      </c>
      <c r="C389" t="s">
        <v>109</v>
      </c>
      <c r="D389" s="11" t="s">
        <v>908</v>
      </c>
      <c r="E389" s="49">
        <v>0.54360960000000003</v>
      </c>
      <c r="F389" s="1">
        <v>4406.6899999999996</v>
      </c>
      <c r="G389" s="1">
        <v>3699.66</v>
      </c>
      <c r="H389" s="1">
        <v>8106.35</v>
      </c>
      <c r="I389" s="1">
        <v>6724.33</v>
      </c>
      <c r="J389" s="1">
        <v>12839.93</v>
      </c>
      <c r="K389" s="1">
        <v>77847.25</v>
      </c>
      <c r="L389">
        <v>19</v>
      </c>
    </row>
    <row r="390" spans="1:12" x14ac:dyDescent="0.25">
      <c r="A390">
        <v>48025</v>
      </c>
      <c r="B390" t="s">
        <v>501</v>
      </c>
      <c r="C390" t="s">
        <v>109</v>
      </c>
      <c r="D390" s="11" t="s">
        <v>908</v>
      </c>
      <c r="E390" s="49">
        <v>0.3586876</v>
      </c>
      <c r="F390" s="1">
        <v>2926.36</v>
      </c>
      <c r="G390" s="1">
        <v>5232.16</v>
      </c>
      <c r="H390" s="1">
        <v>8158.52</v>
      </c>
      <c r="I390" s="1">
        <v>8452.02</v>
      </c>
      <c r="J390" s="1">
        <v>12922.69</v>
      </c>
      <c r="K390" s="1">
        <v>100308.89</v>
      </c>
      <c r="L390">
        <v>34</v>
      </c>
    </row>
    <row r="391" spans="1:12" x14ac:dyDescent="0.25">
      <c r="A391">
        <v>48033</v>
      </c>
      <c r="B391" t="s">
        <v>502</v>
      </c>
      <c r="C391" t="s">
        <v>109</v>
      </c>
      <c r="D391" s="11" t="s">
        <v>908</v>
      </c>
      <c r="E391" s="49">
        <v>0.1</v>
      </c>
      <c r="F391" s="1">
        <v>834.21</v>
      </c>
      <c r="G391" s="1">
        <v>8325.92</v>
      </c>
      <c r="H391" s="1">
        <v>8342.1</v>
      </c>
      <c r="I391" s="1">
        <v>13705.23</v>
      </c>
      <c r="J391" s="1">
        <v>15808.57</v>
      </c>
      <c r="K391" s="1">
        <v>179117.36</v>
      </c>
      <c r="L391">
        <v>16</v>
      </c>
    </row>
    <row r="392" spans="1:12" x14ac:dyDescent="0.25">
      <c r="A392">
        <v>48041</v>
      </c>
      <c r="B392" t="s">
        <v>503</v>
      </c>
      <c r="C392" t="s">
        <v>109</v>
      </c>
      <c r="D392" s="11" t="s">
        <v>908</v>
      </c>
      <c r="E392" s="49">
        <v>0.33616950000000001</v>
      </c>
      <c r="F392" s="1">
        <v>2748.69</v>
      </c>
      <c r="G392" s="1">
        <v>5427.81</v>
      </c>
      <c r="H392" s="1">
        <v>8176.5</v>
      </c>
      <c r="I392" s="1">
        <v>9375.15</v>
      </c>
      <c r="J392" s="1">
        <v>13083.42</v>
      </c>
      <c r="K392" s="1">
        <v>361646.13</v>
      </c>
      <c r="L392">
        <v>147</v>
      </c>
    </row>
    <row r="393" spans="1:12" x14ac:dyDescent="0.25">
      <c r="A393">
        <v>48074</v>
      </c>
      <c r="B393" t="s">
        <v>504</v>
      </c>
      <c r="C393" t="s">
        <v>55</v>
      </c>
      <c r="D393" s="11" t="s">
        <v>908</v>
      </c>
      <c r="E393" s="49">
        <v>0.247414</v>
      </c>
      <c r="F393" s="1">
        <v>2018.75</v>
      </c>
      <c r="G393" s="1">
        <v>6140.65</v>
      </c>
      <c r="H393" s="1">
        <v>8159.4</v>
      </c>
      <c r="I393" s="1">
        <v>8222.11</v>
      </c>
      <c r="J393" s="1">
        <v>11600.7</v>
      </c>
      <c r="K393" s="1">
        <v>86838.69</v>
      </c>
      <c r="L393">
        <v>10</v>
      </c>
    </row>
    <row r="394" spans="1:12" x14ac:dyDescent="0.25">
      <c r="A394">
        <v>48082</v>
      </c>
      <c r="B394" t="s">
        <v>505</v>
      </c>
      <c r="C394" t="s">
        <v>55</v>
      </c>
      <c r="D394" s="11" t="s">
        <v>908</v>
      </c>
      <c r="E394" s="49">
        <v>0.1</v>
      </c>
      <c r="F394" s="1">
        <v>814.78</v>
      </c>
      <c r="G394" s="1">
        <v>7552.91</v>
      </c>
      <c r="H394" s="1">
        <v>8147.83</v>
      </c>
      <c r="I394" s="1">
        <v>12766.96</v>
      </c>
      <c r="J394" s="1">
        <v>15404.79</v>
      </c>
      <c r="K394" s="1">
        <v>87798.95</v>
      </c>
      <c r="L394">
        <v>43</v>
      </c>
    </row>
    <row r="395" spans="1:12" x14ac:dyDescent="0.25">
      <c r="A395">
        <v>48090</v>
      </c>
      <c r="B395" t="s">
        <v>491</v>
      </c>
      <c r="C395" t="s">
        <v>55</v>
      </c>
      <c r="D395" s="11" t="s">
        <v>908</v>
      </c>
      <c r="E395" s="49">
        <v>0.60805149999999997</v>
      </c>
      <c r="F395" s="1">
        <v>6069.12</v>
      </c>
      <c r="G395" s="1">
        <v>3912.14</v>
      </c>
      <c r="H395" s="1">
        <v>9981.26</v>
      </c>
      <c r="I395" s="1">
        <v>7160.82</v>
      </c>
      <c r="J395" s="1">
        <v>17310.98</v>
      </c>
      <c r="K395" s="1">
        <v>59469.26</v>
      </c>
      <c r="L395">
        <v>12</v>
      </c>
    </row>
    <row r="396" spans="1:12" x14ac:dyDescent="0.25">
      <c r="A396">
        <v>48116</v>
      </c>
      <c r="B396" t="s">
        <v>506</v>
      </c>
      <c r="C396" t="s">
        <v>38</v>
      </c>
      <c r="D396" s="11" t="s">
        <v>908</v>
      </c>
      <c r="E396" s="49">
        <v>0.1431588</v>
      </c>
      <c r="F396" s="1">
        <v>1161.3800000000001</v>
      </c>
      <c r="G396" s="1">
        <v>6951.15</v>
      </c>
      <c r="H396" s="1">
        <v>8112.53</v>
      </c>
      <c r="I396" s="1">
        <v>10031.67</v>
      </c>
      <c r="J396" s="1">
        <v>11366.04</v>
      </c>
      <c r="K396" s="1">
        <v>469008.73</v>
      </c>
      <c r="L396">
        <v>30</v>
      </c>
    </row>
    <row r="397" spans="1:12" x14ac:dyDescent="0.25">
      <c r="A397">
        <v>48124</v>
      </c>
      <c r="B397" t="s">
        <v>507</v>
      </c>
      <c r="C397" t="s">
        <v>38</v>
      </c>
      <c r="D397" s="11" t="s">
        <v>908</v>
      </c>
      <c r="E397" s="49">
        <v>0.1</v>
      </c>
      <c r="F397" s="1">
        <v>808.67</v>
      </c>
      <c r="G397" s="1">
        <v>9126.2999999999993</v>
      </c>
      <c r="H397" s="1">
        <v>8086.71</v>
      </c>
      <c r="I397" s="1">
        <v>13238.65</v>
      </c>
      <c r="J397" s="1">
        <v>14031.79</v>
      </c>
      <c r="K397" s="1">
        <v>203881.61</v>
      </c>
      <c r="L397">
        <v>42</v>
      </c>
    </row>
    <row r="398" spans="1:12" x14ac:dyDescent="0.25">
      <c r="A398">
        <v>48132</v>
      </c>
      <c r="B398" t="s">
        <v>508</v>
      </c>
      <c r="C398" t="s">
        <v>38</v>
      </c>
      <c r="D398" s="11" t="s">
        <v>908</v>
      </c>
      <c r="E398" s="49">
        <v>0.85504199999999997</v>
      </c>
      <c r="F398" s="1">
        <v>6988.13</v>
      </c>
      <c r="G398" s="1">
        <v>1184.72</v>
      </c>
      <c r="H398" s="1">
        <v>8172.85</v>
      </c>
      <c r="I398" s="1">
        <v>3780.83</v>
      </c>
      <c r="J398" s="1">
        <v>20544.64</v>
      </c>
      <c r="K398" s="1">
        <v>36530</v>
      </c>
      <c r="L398">
        <v>8</v>
      </c>
    </row>
    <row r="399" spans="1:12" x14ac:dyDescent="0.25">
      <c r="A399">
        <v>48140</v>
      </c>
      <c r="B399" t="s">
        <v>509</v>
      </c>
      <c r="C399" t="s">
        <v>38</v>
      </c>
      <c r="D399" s="11" t="s">
        <v>908</v>
      </c>
      <c r="E399" s="49">
        <v>0.104214</v>
      </c>
      <c r="F399" s="1">
        <v>884.82</v>
      </c>
      <c r="G399" s="1">
        <v>7605.59</v>
      </c>
      <c r="H399" s="1">
        <v>8490.41</v>
      </c>
      <c r="I399" s="1">
        <v>12010.92</v>
      </c>
      <c r="J399" s="1">
        <v>14082.48</v>
      </c>
      <c r="K399" s="1">
        <v>32446.73</v>
      </c>
      <c r="L399">
        <v>14</v>
      </c>
    </row>
    <row r="400" spans="1:12" x14ac:dyDescent="0.25">
      <c r="A400">
        <v>48157</v>
      </c>
      <c r="B400" t="s">
        <v>510</v>
      </c>
      <c r="C400" t="s">
        <v>38</v>
      </c>
      <c r="D400" s="11" t="s">
        <v>908</v>
      </c>
      <c r="E400" s="49">
        <v>0.30340279999999997</v>
      </c>
      <c r="F400" s="1">
        <v>2459.9899999999998</v>
      </c>
      <c r="G400" s="1">
        <v>5648.01</v>
      </c>
      <c r="H400" s="1">
        <v>8108</v>
      </c>
      <c r="I400" s="1">
        <v>8885.65</v>
      </c>
      <c r="J400" s="1">
        <v>13177.87</v>
      </c>
      <c r="K400" s="1">
        <v>83492.94</v>
      </c>
      <c r="L400">
        <v>26</v>
      </c>
    </row>
    <row r="401" spans="1:12" x14ac:dyDescent="0.25">
      <c r="A401">
        <v>48165</v>
      </c>
      <c r="B401" t="s">
        <v>511</v>
      </c>
      <c r="C401" t="s">
        <v>38</v>
      </c>
      <c r="D401" s="11" t="s">
        <v>908</v>
      </c>
      <c r="E401" s="49">
        <v>0.2697389</v>
      </c>
      <c r="F401" s="1">
        <v>2187.75</v>
      </c>
      <c r="G401" s="1">
        <v>5922.87</v>
      </c>
      <c r="H401" s="1">
        <v>8110.62</v>
      </c>
      <c r="I401" s="1">
        <v>8532.14</v>
      </c>
      <c r="J401" s="1">
        <v>12056.41</v>
      </c>
      <c r="K401" s="1">
        <v>111465.97</v>
      </c>
      <c r="L401">
        <v>30</v>
      </c>
    </row>
    <row r="402" spans="1:12" x14ac:dyDescent="0.25">
      <c r="A402">
        <v>48173</v>
      </c>
      <c r="B402" t="s">
        <v>512</v>
      </c>
      <c r="C402" t="s">
        <v>38</v>
      </c>
      <c r="D402" s="11" t="s">
        <v>908</v>
      </c>
      <c r="E402" s="49">
        <v>0.26753979999999999</v>
      </c>
      <c r="F402" s="1">
        <v>2183.6999999999998</v>
      </c>
      <c r="G402" s="1">
        <v>5978.45</v>
      </c>
      <c r="H402" s="1">
        <v>8162.15</v>
      </c>
      <c r="I402" s="1">
        <v>9785.7099999999991</v>
      </c>
      <c r="J402" s="1">
        <v>13808.41</v>
      </c>
      <c r="K402" s="1">
        <v>280910.77</v>
      </c>
      <c r="L402">
        <v>24</v>
      </c>
    </row>
    <row r="403" spans="1:12" x14ac:dyDescent="0.25">
      <c r="A403">
        <v>48207</v>
      </c>
      <c r="B403" t="s">
        <v>513</v>
      </c>
      <c r="C403" t="s">
        <v>41</v>
      </c>
      <c r="D403" s="11" t="s">
        <v>908</v>
      </c>
      <c r="E403" s="49">
        <v>0.1</v>
      </c>
      <c r="F403" s="1">
        <v>812.96</v>
      </c>
      <c r="G403" s="1">
        <v>8971.08</v>
      </c>
      <c r="H403" s="1">
        <v>8129.6</v>
      </c>
      <c r="I403" s="1">
        <v>9682.4500000000007</v>
      </c>
      <c r="J403" s="1">
        <v>10827.66</v>
      </c>
      <c r="K403" s="1">
        <v>129491.06</v>
      </c>
      <c r="L403">
        <v>50</v>
      </c>
    </row>
    <row r="404" spans="1:12" x14ac:dyDescent="0.25">
      <c r="A404">
        <v>48215</v>
      </c>
      <c r="B404" t="s">
        <v>514</v>
      </c>
      <c r="C404" t="s">
        <v>41</v>
      </c>
      <c r="D404" s="11" t="s">
        <v>908</v>
      </c>
      <c r="E404" s="49">
        <v>0.26881090000000002</v>
      </c>
      <c r="F404" s="1">
        <v>2239.16</v>
      </c>
      <c r="G404" s="1">
        <v>6090.71</v>
      </c>
      <c r="H404" s="1">
        <v>8329.8700000000008</v>
      </c>
      <c r="I404" s="1">
        <v>12695.13</v>
      </c>
      <c r="J404" s="1">
        <v>15167.61</v>
      </c>
      <c r="K404" s="1">
        <v>24635.39</v>
      </c>
      <c r="L404">
        <v>6</v>
      </c>
    </row>
    <row r="405" spans="1:12" x14ac:dyDescent="0.25">
      <c r="A405">
        <v>48223</v>
      </c>
      <c r="B405" t="s">
        <v>515</v>
      </c>
      <c r="C405" t="s">
        <v>41</v>
      </c>
      <c r="D405" s="11" t="s">
        <v>908</v>
      </c>
      <c r="E405" s="49">
        <v>0.22100349999999999</v>
      </c>
      <c r="F405" s="1">
        <v>1798.69</v>
      </c>
      <c r="G405" s="1">
        <v>6340.05</v>
      </c>
      <c r="H405" s="1">
        <v>8138.74</v>
      </c>
      <c r="I405" s="1">
        <v>9539.61</v>
      </c>
      <c r="J405" s="1">
        <v>11429.99</v>
      </c>
      <c r="K405" s="1">
        <v>139292.82999999999</v>
      </c>
      <c r="L405">
        <v>76</v>
      </c>
    </row>
    <row r="406" spans="1:12" x14ac:dyDescent="0.25">
      <c r="A406">
        <v>48231</v>
      </c>
      <c r="B406" t="s">
        <v>516</v>
      </c>
      <c r="C406" t="s">
        <v>41</v>
      </c>
      <c r="D406" s="11" t="s">
        <v>908</v>
      </c>
      <c r="E406" s="49">
        <v>0.6563312</v>
      </c>
      <c r="F406" s="1">
        <v>5398.39</v>
      </c>
      <c r="G406" s="1">
        <v>2826.71</v>
      </c>
      <c r="H406" s="1">
        <v>8225.1</v>
      </c>
      <c r="I406" s="1">
        <v>6962.87</v>
      </c>
      <c r="J406" s="1">
        <v>12848.81</v>
      </c>
      <c r="K406" s="1">
        <v>790363.81</v>
      </c>
      <c r="L406">
        <v>267</v>
      </c>
    </row>
    <row r="407" spans="1:12" x14ac:dyDescent="0.25">
      <c r="A407">
        <v>48256</v>
      </c>
      <c r="B407" t="s">
        <v>517</v>
      </c>
      <c r="C407" t="s">
        <v>112</v>
      </c>
      <c r="D407" s="11" t="s">
        <v>908</v>
      </c>
      <c r="E407" s="49">
        <v>0.31472620000000001</v>
      </c>
      <c r="F407" s="1">
        <v>2664</v>
      </c>
      <c r="G407" s="1">
        <v>5800.5</v>
      </c>
      <c r="H407" s="1">
        <v>8464.5</v>
      </c>
      <c r="I407" s="1">
        <v>12048.09</v>
      </c>
      <c r="J407" s="1">
        <v>16445.7</v>
      </c>
      <c r="K407" s="1">
        <v>46276.31</v>
      </c>
      <c r="L407">
        <v>23</v>
      </c>
    </row>
    <row r="408" spans="1:12" x14ac:dyDescent="0.25">
      <c r="A408">
        <v>48264</v>
      </c>
      <c r="B408" t="s">
        <v>518</v>
      </c>
      <c r="C408" t="s">
        <v>112</v>
      </c>
      <c r="D408" s="11" t="s">
        <v>908</v>
      </c>
      <c r="E408" s="49">
        <v>0.28199980000000002</v>
      </c>
      <c r="F408" s="1">
        <v>2280.91</v>
      </c>
      <c r="G408" s="1">
        <v>5807.43</v>
      </c>
      <c r="H408" s="1">
        <v>8088.34</v>
      </c>
      <c r="I408" s="1">
        <v>9361.27</v>
      </c>
      <c r="J408" s="1">
        <v>13032.65</v>
      </c>
      <c r="K408" s="1">
        <v>33085.72</v>
      </c>
      <c r="L408">
        <v>21</v>
      </c>
    </row>
    <row r="409" spans="1:12" x14ac:dyDescent="0.25">
      <c r="A409">
        <v>48272</v>
      </c>
      <c r="B409" t="s">
        <v>519</v>
      </c>
      <c r="C409" t="s">
        <v>112</v>
      </c>
      <c r="D409" s="11" t="s">
        <v>908</v>
      </c>
      <c r="E409" s="49">
        <v>0.1794857</v>
      </c>
      <c r="F409" s="1">
        <v>1511.98</v>
      </c>
      <c r="G409" s="1">
        <v>6911.98</v>
      </c>
      <c r="H409" s="1">
        <v>8423.9599999999991</v>
      </c>
      <c r="I409" s="1">
        <v>11757.04</v>
      </c>
      <c r="J409" s="1">
        <v>14730.11</v>
      </c>
      <c r="K409" s="1">
        <v>51644.61</v>
      </c>
      <c r="L409">
        <v>24</v>
      </c>
    </row>
    <row r="410" spans="1:12" x14ac:dyDescent="0.25">
      <c r="A410">
        <v>48298</v>
      </c>
      <c r="B410" t="s">
        <v>520</v>
      </c>
      <c r="C410" t="s">
        <v>48</v>
      </c>
      <c r="D410" s="11" t="s">
        <v>908</v>
      </c>
      <c r="E410" s="49">
        <v>0.53193440000000003</v>
      </c>
      <c r="F410" s="1">
        <v>4354.92</v>
      </c>
      <c r="G410" s="1">
        <v>3832.03</v>
      </c>
      <c r="H410" s="1">
        <v>8186.95</v>
      </c>
      <c r="I410" s="1">
        <v>5767.61</v>
      </c>
      <c r="J410" s="1">
        <v>11459.66</v>
      </c>
      <c r="K410" s="1">
        <v>273645.05</v>
      </c>
      <c r="L410">
        <v>101</v>
      </c>
    </row>
    <row r="411" spans="1:12" x14ac:dyDescent="0.25">
      <c r="A411">
        <v>48306</v>
      </c>
      <c r="B411" t="s">
        <v>521</v>
      </c>
      <c r="C411" t="s">
        <v>48</v>
      </c>
      <c r="D411" s="11" t="s">
        <v>908</v>
      </c>
      <c r="E411" s="49">
        <v>0.29008610000000001</v>
      </c>
      <c r="F411" s="1">
        <v>2363.9699999999998</v>
      </c>
      <c r="G411" s="1">
        <v>5785.23</v>
      </c>
      <c r="H411" s="1">
        <v>8149.2</v>
      </c>
      <c r="I411" s="1">
        <v>10476.4</v>
      </c>
      <c r="J411" s="1">
        <v>12735.58</v>
      </c>
      <c r="K411" s="1">
        <v>174921.5</v>
      </c>
      <c r="L411">
        <v>76</v>
      </c>
    </row>
    <row r="412" spans="1:12" x14ac:dyDescent="0.25">
      <c r="A412">
        <v>48314</v>
      </c>
      <c r="B412" t="s">
        <v>522</v>
      </c>
      <c r="C412" t="s">
        <v>48</v>
      </c>
      <c r="D412" s="11" t="s">
        <v>908</v>
      </c>
      <c r="E412" s="49">
        <v>0.1</v>
      </c>
      <c r="F412" s="1">
        <v>809.6</v>
      </c>
      <c r="G412" s="1">
        <v>8554.7999999999993</v>
      </c>
      <c r="H412" s="1">
        <v>8096.02</v>
      </c>
      <c r="I412" s="1">
        <v>9897.14</v>
      </c>
      <c r="J412" s="1">
        <v>11144.83</v>
      </c>
      <c r="K412" s="1">
        <v>98598.41</v>
      </c>
      <c r="L412">
        <v>28</v>
      </c>
    </row>
    <row r="413" spans="1:12" x14ac:dyDescent="0.25">
      <c r="A413">
        <v>48322</v>
      </c>
      <c r="B413" t="s">
        <v>523</v>
      </c>
      <c r="C413" t="s">
        <v>48</v>
      </c>
      <c r="D413" s="11" t="s">
        <v>908</v>
      </c>
      <c r="E413" s="49">
        <v>0.2167192</v>
      </c>
      <c r="F413" s="1">
        <v>1944.53</v>
      </c>
      <c r="G413" s="1">
        <v>7028.05</v>
      </c>
      <c r="H413" s="1">
        <v>8972.58</v>
      </c>
      <c r="I413" s="1">
        <v>13411.59</v>
      </c>
      <c r="J413" s="1">
        <v>17199.2</v>
      </c>
      <c r="K413" s="1">
        <v>18523.939999999999</v>
      </c>
      <c r="L413">
        <v>5</v>
      </c>
    </row>
    <row r="414" spans="1:12" x14ac:dyDescent="0.25">
      <c r="A414">
        <v>48330</v>
      </c>
      <c r="B414" t="s">
        <v>524</v>
      </c>
      <c r="C414" t="s">
        <v>48</v>
      </c>
      <c r="D414" s="11" t="s">
        <v>908</v>
      </c>
      <c r="E414" s="49">
        <v>0.73370349999999995</v>
      </c>
      <c r="F414" s="1">
        <v>7718.73</v>
      </c>
      <c r="G414" s="1">
        <v>2801.5</v>
      </c>
      <c r="H414" s="1">
        <v>10520.23</v>
      </c>
      <c r="I414" s="1">
        <v>8829.7099999999991</v>
      </c>
      <c r="J414" s="1">
        <v>25128.85</v>
      </c>
      <c r="K414" s="1">
        <v>5987.23</v>
      </c>
      <c r="L414">
        <v>2</v>
      </c>
    </row>
    <row r="415" spans="1:12" x14ac:dyDescent="0.25">
      <c r="A415">
        <v>48348</v>
      </c>
      <c r="B415" t="s">
        <v>525</v>
      </c>
      <c r="C415" t="s">
        <v>48</v>
      </c>
      <c r="D415" s="11" t="s">
        <v>908</v>
      </c>
      <c r="E415" s="49">
        <v>0.1</v>
      </c>
      <c r="F415" s="1">
        <v>811.46</v>
      </c>
      <c r="G415" s="1">
        <v>7737.19</v>
      </c>
      <c r="H415" s="1">
        <v>8114.63</v>
      </c>
      <c r="I415" s="1">
        <v>11302.63</v>
      </c>
      <c r="J415" s="1">
        <v>13019.46</v>
      </c>
      <c r="K415" s="1">
        <v>49948.27</v>
      </c>
      <c r="L415">
        <v>23</v>
      </c>
    </row>
    <row r="416" spans="1:12" x14ac:dyDescent="0.25">
      <c r="A416">
        <v>48355</v>
      </c>
      <c r="B416" t="s">
        <v>526</v>
      </c>
      <c r="C416" t="s">
        <v>48</v>
      </c>
      <c r="D416" s="11" t="s">
        <v>908</v>
      </c>
      <c r="E416" s="49">
        <v>0.7248291</v>
      </c>
      <c r="F416" s="1">
        <v>8376.77</v>
      </c>
      <c r="G416" s="1">
        <v>3180.12</v>
      </c>
      <c r="H416" s="1">
        <v>11556.89</v>
      </c>
      <c r="I416" s="1">
        <v>5828.05</v>
      </c>
      <c r="J416" s="1">
        <v>16597.990000000002</v>
      </c>
      <c r="K416" s="1">
        <v>17557.72</v>
      </c>
      <c r="L416">
        <v>5</v>
      </c>
    </row>
    <row r="417" spans="1:12" x14ac:dyDescent="0.25">
      <c r="A417">
        <v>48363</v>
      </c>
      <c r="B417" t="s">
        <v>527</v>
      </c>
      <c r="C417" t="s">
        <v>48</v>
      </c>
      <c r="D417" s="11" t="s">
        <v>908</v>
      </c>
      <c r="E417" s="49">
        <v>0.40807549999999998</v>
      </c>
      <c r="F417" s="1">
        <v>3357.29</v>
      </c>
      <c r="G417" s="1">
        <v>4869.84</v>
      </c>
      <c r="H417" s="1">
        <v>8227.1299999999992</v>
      </c>
      <c r="I417" s="1">
        <v>9346.1200000000008</v>
      </c>
      <c r="J417" s="1">
        <v>15189.41</v>
      </c>
      <c r="K417" s="1">
        <v>58360.83</v>
      </c>
      <c r="L417">
        <v>5</v>
      </c>
    </row>
    <row r="418" spans="1:12" x14ac:dyDescent="0.25">
      <c r="A418">
        <v>48371</v>
      </c>
      <c r="B418" t="s">
        <v>515</v>
      </c>
      <c r="C418" t="s">
        <v>48</v>
      </c>
      <c r="D418" s="11" t="s">
        <v>908</v>
      </c>
      <c r="E418" s="49">
        <v>0.30050670000000002</v>
      </c>
      <c r="F418" s="1">
        <v>2584.06</v>
      </c>
      <c r="G418" s="1">
        <v>6014.95</v>
      </c>
      <c r="H418" s="1">
        <v>8599.01</v>
      </c>
      <c r="I418" s="1">
        <v>9657.2000000000007</v>
      </c>
      <c r="J418" s="1">
        <v>13595.32</v>
      </c>
      <c r="K418" s="1">
        <v>21434.39</v>
      </c>
      <c r="L418">
        <v>12</v>
      </c>
    </row>
    <row r="419" spans="1:12" x14ac:dyDescent="0.25">
      <c r="A419">
        <v>48389</v>
      </c>
      <c r="B419" t="s">
        <v>528</v>
      </c>
      <c r="C419" t="s">
        <v>48</v>
      </c>
      <c r="D419" s="11" t="s">
        <v>908</v>
      </c>
      <c r="E419" s="49">
        <v>0.4783366</v>
      </c>
      <c r="F419" s="1">
        <v>3889.25</v>
      </c>
      <c r="G419" s="1">
        <v>4241.53</v>
      </c>
      <c r="H419" s="1">
        <v>8130.78</v>
      </c>
      <c r="I419" s="1">
        <v>5602.06</v>
      </c>
      <c r="J419" s="1">
        <v>12002.71</v>
      </c>
      <c r="K419" s="1">
        <v>51207.32</v>
      </c>
      <c r="L419">
        <v>25</v>
      </c>
    </row>
    <row r="420" spans="1:12" x14ac:dyDescent="0.25">
      <c r="A420">
        <v>48397</v>
      </c>
      <c r="B420" t="s">
        <v>480</v>
      </c>
      <c r="C420" t="s">
        <v>48</v>
      </c>
      <c r="D420" s="11" t="s">
        <v>908</v>
      </c>
      <c r="E420" s="49">
        <v>0.43811929999999999</v>
      </c>
      <c r="F420" s="1">
        <v>4338.7</v>
      </c>
      <c r="G420" s="1">
        <v>5564.31</v>
      </c>
      <c r="H420" s="1">
        <v>9903.01</v>
      </c>
      <c r="I420" s="1">
        <v>10751.62</v>
      </c>
      <c r="J420" s="1">
        <v>18969.580000000002</v>
      </c>
      <c r="K420" s="1">
        <v>8549.09</v>
      </c>
      <c r="L420">
        <v>4</v>
      </c>
    </row>
    <row r="421" spans="1:12" x14ac:dyDescent="0.25">
      <c r="A421">
        <v>48413</v>
      </c>
      <c r="B421" t="s">
        <v>529</v>
      </c>
      <c r="C421" t="s">
        <v>103</v>
      </c>
      <c r="D421" s="11" t="s">
        <v>908</v>
      </c>
      <c r="E421" s="49">
        <v>0.478549</v>
      </c>
      <c r="F421" s="1">
        <v>4055.31</v>
      </c>
      <c r="G421" s="1">
        <v>4418.87</v>
      </c>
      <c r="H421" s="1">
        <v>8474.18</v>
      </c>
      <c r="I421" s="1">
        <v>8491</v>
      </c>
      <c r="J421" s="1">
        <v>15177.88</v>
      </c>
      <c r="K421" s="1">
        <v>75118.39</v>
      </c>
      <c r="L421">
        <v>6</v>
      </c>
    </row>
    <row r="422" spans="1:12" x14ac:dyDescent="0.25">
      <c r="A422">
        <v>48421</v>
      </c>
      <c r="B422" t="s">
        <v>530</v>
      </c>
      <c r="C422" t="s">
        <v>103</v>
      </c>
      <c r="D422" s="11" t="s">
        <v>908</v>
      </c>
      <c r="E422" s="49">
        <v>0.40390700000000002</v>
      </c>
      <c r="F422" s="1">
        <v>3310.64</v>
      </c>
      <c r="G422" s="1">
        <v>4885.8999999999996</v>
      </c>
      <c r="H422" s="1">
        <v>8196.5400000000009</v>
      </c>
      <c r="I422" s="1">
        <v>7792.03</v>
      </c>
      <c r="J422" s="1">
        <v>12218.1</v>
      </c>
      <c r="K422" s="1">
        <v>62954.21</v>
      </c>
      <c r="L422">
        <v>2</v>
      </c>
    </row>
    <row r="423" spans="1:12" x14ac:dyDescent="0.25">
      <c r="A423">
        <v>48439</v>
      </c>
      <c r="B423" t="s">
        <v>531</v>
      </c>
      <c r="C423" t="s">
        <v>103</v>
      </c>
      <c r="D423" s="11" t="s">
        <v>908</v>
      </c>
      <c r="E423" s="49">
        <v>0.38608609999999999</v>
      </c>
      <c r="F423" s="1">
        <v>3732.09</v>
      </c>
      <c r="G423" s="1">
        <v>5934.38</v>
      </c>
      <c r="H423" s="1">
        <v>9666.4699999999993</v>
      </c>
      <c r="I423" s="1">
        <v>9959.89</v>
      </c>
      <c r="J423" s="1">
        <v>15302.15</v>
      </c>
      <c r="K423" s="1">
        <v>5114.12</v>
      </c>
      <c r="L423">
        <v>7</v>
      </c>
    </row>
    <row r="424" spans="1:12" x14ac:dyDescent="0.25">
      <c r="A424">
        <v>48447</v>
      </c>
      <c r="B424" t="s">
        <v>532</v>
      </c>
      <c r="C424" t="s">
        <v>103</v>
      </c>
      <c r="D424" s="11" t="s">
        <v>908</v>
      </c>
      <c r="E424" s="49">
        <v>0.4716591</v>
      </c>
      <c r="F424" s="1">
        <v>3829.91</v>
      </c>
      <c r="G424" s="1">
        <v>4290.17</v>
      </c>
      <c r="H424" s="1">
        <v>8120.08</v>
      </c>
      <c r="I424" s="1">
        <v>7250.06</v>
      </c>
      <c r="J424" s="1">
        <v>12279.43</v>
      </c>
      <c r="K424" s="1">
        <v>69853.509999999995</v>
      </c>
      <c r="L424">
        <v>19</v>
      </c>
    </row>
    <row r="425" spans="1:12" x14ac:dyDescent="0.25">
      <c r="A425">
        <v>48462</v>
      </c>
      <c r="B425" t="s">
        <v>533</v>
      </c>
      <c r="C425" t="s">
        <v>63</v>
      </c>
      <c r="D425" s="11" t="s">
        <v>908</v>
      </c>
      <c r="E425" s="49">
        <v>0.2516584</v>
      </c>
      <c r="F425" s="1">
        <v>2147.65</v>
      </c>
      <c r="G425" s="1">
        <v>6386.34</v>
      </c>
      <c r="H425" s="1">
        <v>8533.99</v>
      </c>
      <c r="I425" s="1">
        <v>9131.27</v>
      </c>
      <c r="J425" s="1">
        <v>13371.36</v>
      </c>
      <c r="K425" s="1">
        <v>78543.34</v>
      </c>
      <c r="L425">
        <v>13</v>
      </c>
    </row>
    <row r="426" spans="1:12" x14ac:dyDescent="0.25">
      <c r="A426">
        <v>48470</v>
      </c>
      <c r="B426" t="s">
        <v>482</v>
      </c>
      <c r="C426" t="s">
        <v>63</v>
      </c>
      <c r="D426" s="11" t="s">
        <v>908</v>
      </c>
      <c r="E426" s="49">
        <v>0.1</v>
      </c>
      <c r="F426" s="1">
        <v>810.46</v>
      </c>
      <c r="G426" s="1">
        <v>8106.71</v>
      </c>
      <c r="H426" s="1">
        <v>8104.6</v>
      </c>
      <c r="I426" s="1">
        <v>12888.78</v>
      </c>
      <c r="J426" s="1">
        <v>14608.59</v>
      </c>
      <c r="K426" s="1">
        <v>106985.91</v>
      </c>
      <c r="L426">
        <v>5</v>
      </c>
    </row>
    <row r="427" spans="1:12" x14ac:dyDescent="0.25">
      <c r="A427">
        <v>48488</v>
      </c>
      <c r="B427" t="s">
        <v>534</v>
      </c>
      <c r="C427" t="s">
        <v>63</v>
      </c>
      <c r="D427" s="11" t="s">
        <v>908</v>
      </c>
      <c r="E427" s="49">
        <v>0.1</v>
      </c>
      <c r="F427" s="1">
        <v>808.31</v>
      </c>
      <c r="G427" s="1">
        <v>8070.06</v>
      </c>
      <c r="H427" s="1">
        <v>8083.12</v>
      </c>
      <c r="I427" s="1">
        <v>15763.28</v>
      </c>
      <c r="J427" s="1">
        <v>17903.52</v>
      </c>
      <c r="K427" s="1">
        <v>141358.1</v>
      </c>
      <c r="L427">
        <v>41</v>
      </c>
    </row>
    <row r="428" spans="1:12" x14ac:dyDescent="0.25">
      <c r="A428">
        <v>48496</v>
      </c>
      <c r="B428" t="s">
        <v>535</v>
      </c>
      <c r="C428" t="s">
        <v>63</v>
      </c>
      <c r="D428" s="11" t="s">
        <v>908</v>
      </c>
      <c r="E428" s="49">
        <v>0.1000002</v>
      </c>
      <c r="F428" s="1">
        <v>811.84</v>
      </c>
      <c r="G428" s="1">
        <v>9262.56</v>
      </c>
      <c r="H428" s="1">
        <v>8118.38</v>
      </c>
      <c r="I428" s="1">
        <v>10382.86</v>
      </c>
      <c r="J428" s="1">
        <v>11377.12</v>
      </c>
      <c r="K428" s="1">
        <v>318535.87</v>
      </c>
      <c r="L428">
        <v>52</v>
      </c>
    </row>
    <row r="429" spans="1:12" x14ac:dyDescent="0.25">
      <c r="A429">
        <v>48512</v>
      </c>
      <c r="B429" t="s">
        <v>536</v>
      </c>
      <c r="C429" t="s">
        <v>99</v>
      </c>
      <c r="D429" s="11" t="s">
        <v>908</v>
      </c>
      <c r="E429" s="49">
        <v>0.63088120000000003</v>
      </c>
      <c r="F429" s="1">
        <v>5718.61</v>
      </c>
      <c r="G429" s="1">
        <v>3345.87</v>
      </c>
      <c r="H429" s="1">
        <v>9064.48</v>
      </c>
      <c r="I429" s="1">
        <v>3569.74</v>
      </c>
      <c r="J429" s="1">
        <v>13301.43</v>
      </c>
      <c r="K429" s="1">
        <v>18331.55</v>
      </c>
      <c r="L429">
        <v>9</v>
      </c>
    </row>
    <row r="430" spans="1:12" x14ac:dyDescent="0.25">
      <c r="A430">
        <v>48520</v>
      </c>
      <c r="B430" t="s">
        <v>537</v>
      </c>
      <c r="C430" t="s">
        <v>99</v>
      </c>
      <c r="D430" s="11" t="s">
        <v>908</v>
      </c>
      <c r="E430" s="49">
        <v>0.72675500000000004</v>
      </c>
      <c r="F430" s="1">
        <v>5973.41</v>
      </c>
      <c r="G430" s="1">
        <v>2245.88</v>
      </c>
      <c r="H430" s="1">
        <v>8219.2900000000009</v>
      </c>
      <c r="I430" s="1">
        <v>2616.23</v>
      </c>
      <c r="J430" s="1">
        <v>12428.05</v>
      </c>
      <c r="K430" s="1">
        <v>143117.64000000001</v>
      </c>
      <c r="L430">
        <v>23</v>
      </c>
    </row>
    <row r="431" spans="1:12" x14ac:dyDescent="0.25">
      <c r="A431">
        <v>48538</v>
      </c>
      <c r="B431" t="s">
        <v>393</v>
      </c>
      <c r="C431" t="s">
        <v>99</v>
      </c>
      <c r="D431" s="11" t="s">
        <v>908</v>
      </c>
      <c r="E431" s="49">
        <v>0.65382859999999998</v>
      </c>
      <c r="F431" s="1">
        <v>6129.31</v>
      </c>
      <c r="G431" s="1">
        <v>3245.18</v>
      </c>
      <c r="H431" s="1">
        <v>9374.49</v>
      </c>
      <c r="I431" s="1">
        <v>4209.3</v>
      </c>
      <c r="J431" s="1">
        <v>14467.58</v>
      </c>
      <c r="K431" s="1">
        <v>0</v>
      </c>
      <c r="L431">
        <v>0</v>
      </c>
    </row>
    <row r="432" spans="1:12" x14ac:dyDescent="0.25">
      <c r="A432">
        <v>48553</v>
      </c>
      <c r="B432" t="s">
        <v>538</v>
      </c>
      <c r="C432" t="s">
        <v>79</v>
      </c>
      <c r="D432" s="11" t="s">
        <v>908</v>
      </c>
      <c r="E432" s="49">
        <v>0.53749720000000001</v>
      </c>
      <c r="F432" s="1">
        <v>4611.93</v>
      </c>
      <c r="G432" s="1">
        <v>3968.45</v>
      </c>
      <c r="H432" s="1">
        <v>8580.3799999999992</v>
      </c>
      <c r="I432" s="1">
        <v>6083.73</v>
      </c>
      <c r="J432" s="1">
        <v>13416.35</v>
      </c>
      <c r="K432" s="1">
        <v>39473.769999999997</v>
      </c>
      <c r="L432">
        <v>17</v>
      </c>
    </row>
    <row r="433" spans="1:12" x14ac:dyDescent="0.25">
      <c r="A433">
        <v>48579</v>
      </c>
      <c r="B433" t="s">
        <v>539</v>
      </c>
      <c r="C433" t="s">
        <v>79</v>
      </c>
      <c r="D433" s="11" t="s">
        <v>908</v>
      </c>
      <c r="E433" s="49">
        <v>0.5416069</v>
      </c>
      <c r="F433" s="1">
        <v>4641.82</v>
      </c>
      <c r="G433" s="1">
        <v>3928.64</v>
      </c>
      <c r="H433" s="1">
        <v>8570.4599999999991</v>
      </c>
      <c r="I433" s="1">
        <v>8177.69</v>
      </c>
      <c r="J433" s="1">
        <v>15709.47</v>
      </c>
      <c r="K433" s="1">
        <v>14682.03</v>
      </c>
      <c r="L433">
        <v>0</v>
      </c>
    </row>
    <row r="434" spans="1:12" x14ac:dyDescent="0.25">
      <c r="A434">
        <v>48587</v>
      </c>
      <c r="B434" t="s">
        <v>122</v>
      </c>
      <c r="C434" t="s">
        <v>79</v>
      </c>
      <c r="D434" s="11" t="s">
        <v>908</v>
      </c>
      <c r="E434" s="49">
        <v>0.47739589999999998</v>
      </c>
      <c r="F434" s="1">
        <v>4097.58</v>
      </c>
      <c r="G434" s="1">
        <v>4485.6099999999997</v>
      </c>
      <c r="H434" s="1">
        <v>8583.19</v>
      </c>
      <c r="I434" s="1">
        <v>5609.72</v>
      </c>
      <c r="J434" s="1">
        <v>11778.84</v>
      </c>
      <c r="K434" s="1">
        <v>13342.64</v>
      </c>
      <c r="L434">
        <v>4</v>
      </c>
    </row>
    <row r="435" spans="1:12" x14ac:dyDescent="0.25">
      <c r="A435">
        <v>48595</v>
      </c>
      <c r="B435" t="s">
        <v>540</v>
      </c>
      <c r="C435" t="s">
        <v>79</v>
      </c>
      <c r="D435" s="11" t="s">
        <v>908</v>
      </c>
      <c r="E435" s="49">
        <v>0.57018409999999997</v>
      </c>
      <c r="F435" s="1">
        <v>4913.43</v>
      </c>
      <c r="G435" s="1">
        <v>3703.84</v>
      </c>
      <c r="H435" s="1">
        <v>8617.27</v>
      </c>
      <c r="I435" s="1">
        <v>7474.52</v>
      </c>
      <c r="J435" s="1">
        <v>15317.35</v>
      </c>
      <c r="K435" s="1">
        <v>28629.75</v>
      </c>
      <c r="L435">
        <v>7</v>
      </c>
    </row>
    <row r="436" spans="1:12" x14ac:dyDescent="0.25">
      <c r="A436">
        <v>48611</v>
      </c>
      <c r="B436" t="s">
        <v>541</v>
      </c>
      <c r="C436" t="s">
        <v>60</v>
      </c>
      <c r="D436" s="11" t="s">
        <v>908</v>
      </c>
      <c r="E436" s="49">
        <v>0.59198620000000002</v>
      </c>
      <c r="F436" s="1">
        <v>4793.9399999999996</v>
      </c>
      <c r="G436" s="1">
        <v>3304.12</v>
      </c>
      <c r="H436" s="1">
        <v>8098.06</v>
      </c>
      <c r="I436" s="1">
        <v>3884.29</v>
      </c>
      <c r="J436" s="1">
        <v>8372.39</v>
      </c>
      <c r="K436" s="1">
        <v>39301.74</v>
      </c>
      <c r="L436">
        <v>40</v>
      </c>
    </row>
    <row r="437" spans="1:12" x14ac:dyDescent="0.25">
      <c r="A437">
        <v>48629</v>
      </c>
      <c r="B437" t="s">
        <v>542</v>
      </c>
      <c r="C437" t="s">
        <v>60</v>
      </c>
      <c r="D437" s="11" t="s">
        <v>908</v>
      </c>
      <c r="E437" s="49">
        <v>0.28658670000000003</v>
      </c>
      <c r="F437" s="1">
        <v>2338.02</v>
      </c>
      <c r="G437" s="1">
        <v>5820.14</v>
      </c>
      <c r="H437" s="1">
        <v>8158.16</v>
      </c>
      <c r="I437" s="1">
        <v>9275.51</v>
      </c>
      <c r="J437" s="1">
        <v>12749.98</v>
      </c>
      <c r="K437" s="1">
        <v>28827.73</v>
      </c>
      <c r="L437">
        <v>19</v>
      </c>
    </row>
    <row r="438" spans="1:12" x14ac:dyDescent="0.25">
      <c r="A438">
        <v>48637</v>
      </c>
      <c r="B438" t="s">
        <v>543</v>
      </c>
      <c r="C438" t="s">
        <v>60</v>
      </c>
      <c r="D438" s="11" t="s">
        <v>908</v>
      </c>
      <c r="E438" s="49">
        <v>0.5874568</v>
      </c>
      <c r="F438" s="1">
        <v>5664.84</v>
      </c>
      <c r="G438" s="1">
        <v>3978.15</v>
      </c>
      <c r="H438" s="1">
        <v>9642.99</v>
      </c>
      <c r="I438" s="1">
        <v>10503.21</v>
      </c>
      <c r="J438" s="1">
        <v>20934.939999999999</v>
      </c>
      <c r="K438" s="1">
        <v>0</v>
      </c>
      <c r="L438">
        <v>4</v>
      </c>
    </row>
    <row r="439" spans="1:12" x14ac:dyDescent="0.25">
      <c r="A439">
        <v>48652</v>
      </c>
      <c r="B439" t="s">
        <v>544</v>
      </c>
      <c r="C439" t="s">
        <v>123</v>
      </c>
      <c r="D439" s="11" t="s">
        <v>908</v>
      </c>
      <c r="E439" s="49">
        <v>0.10000009999999999</v>
      </c>
      <c r="F439" s="1">
        <v>831.23</v>
      </c>
      <c r="G439" s="1">
        <v>11348.92</v>
      </c>
      <c r="H439" s="1">
        <v>8312.2900000000009</v>
      </c>
      <c r="I439" s="1">
        <v>22596.62</v>
      </c>
      <c r="J439" s="1">
        <v>25795.89</v>
      </c>
      <c r="K439" s="1">
        <v>209180.37</v>
      </c>
      <c r="L439">
        <v>20</v>
      </c>
    </row>
    <row r="440" spans="1:12" x14ac:dyDescent="0.25">
      <c r="A440">
        <v>48678</v>
      </c>
      <c r="B440" t="s">
        <v>545</v>
      </c>
      <c r="C440" t="s">
        <v>69</v>
      </c>
      <c r="D440" s="11" t="s">
        <v>908</v>
      </c>
      <c r="E440" s="49">
        <v>0.47499570000000002</v>
      </c>
      <c r="F440" s="1">
        <v>3859.25</v>
      </c>
      <c r="G440" s="1">
        <v>4265.5600000000004</v>
      </c>
      <c r="H440" s="1">
        <v>8124.81</v>
      </c>
      <c r="I440" s="1">
        <v>6220.33</v>
      </c>
      <c r="J440" s="1">
        <v>11215.61</v>
      </c>
      <c r="K440" s="1">
        <v>18627.88</v>
      </c>
      <c r="L440">
        <v>34</v>
      </c>
    </row>
    <row r="441" spans="1:12" x14ac:dyDescent="0.25">
      <c r="A441">
        <v>48686</v>
      </c>
      <c r="B441" t="s">
        <v>546</v>
      </c>
      <c r="C441" t="s">
        <v>69</v>
      </c>
      <c r="D441" s="11" t="s">
        <v>908</v>
      </c>
      <c r="E441" s="49">
        <v>0.42256519999999997</v>
      </c>
      <c r="F441" s="1">
        <v>6102.2</v>
      </c>
      <c r="G441" s="1">
        <v>8338.65</v>
      </c>
      <c r="H441" s="1">
        <v>14440.85</v>
      </c>
      <c r="I441" s="1">
        <v>7019.86</v>
      </c>
      <c r="J441" s="1">
        <v>10677.63</v>
      </c>
      <c r="K441" s="1">
        <v>6525.93</v>
      </c>
      <c r="L441">
        <v>6</v>
      </c>
    </row>
    <row r="442" spans="1:12" x14ac:dyDescent="0.25">
      <c r="A442">
        <v>48694</v>
      </c>
      <c r="B442" t="s">
        <v>547</v>
      </c>
      <c r="C442" t="s">
        <v>69</v>
      </c>
      <c r="D442" s="11" t="s">
        <v>908</v>
      </c>
      <c r="E442" s="49">
        <v>0.77139380000000002</v>
      </c>
      <c r="F442" s="1">
        <v>6250.45</v>
      </c>
      <c r="G442" s="1">
        <v>1852.35</v>
      </c>
      <c r="H442" s="1">
        <v>8102.8</v>
      </c>
      <c r="I442" s="1">
        <v>3191.6</v>
      </c>
      <c r="J442" s="1">
        <v>10802.55</v>
      </c>
      <c r="K442" s="1">
        <v>418589.29</v>
      </c>
      <c r="L442">
        <v>53</v>
      </c>
    </row>
    <row r="443" spans="1:12" x14ac:dyDescent="0.25">
      <c r="A443">
        <v>48702</v>
      </c>
      <c r="B443" t="s">
        <v>548</v>
      </c>
      <c r="C443" t="s">
        <v>69</v>
      </c>
      <c r="D443" s="11" t="s">
        <v>908</v>
      </c>
      <c r="E443" s="49">
        <v>0.78543410000000002</v>
      </c>
      <c r="F443" s="1">
        <v>6521.2</v>
      </c>
      <c r="G443" s="1">
        <v>1781.47</v>
      </c>
      <c r="H443" s="1">
        <v>8302.67</v>
      </c>
      <c r="I443" s="1">
        <v>3725.6</v>
      </c>
      <c r="J443" s="1">
        <v>13609.59</v>
      </c>
      <c r="K443" s="1">
        <v>270130.13</v>
      </c>
      <c r="L443">
        <v>62</v>
      </c>
    </row>
    <row r="444" spans="1:12" x14ac:dyDescent="0.25">
      <c r="A444">
        <v>48710</v>
      </c>
      <c r="B444" t="s">
        <v>549</v>
      </c>
      <c r="C444" t="s">
        <v>69</v>
      </c>
      <c r="D444" s="11" t="s">
        <v>908</v>
      </c>
      <c r="E444" s="49">
        <v>0.67205630000000005</v>
      </c>
      <c r="F444" s="1">
        <v>5634.52</v>
      </c>
      <c r="G444" s="1">
        <v>2749.48</v>
      </c>
      <c r="H444" s="1">
        <v>8384</v>
      </c>
      <c r="I444" s="1">
        <v>6553.76</v>
      </c>
      <c r="J444" s="1">
        <v>15984.54</v>
      </c>
      <c r="K444" s="1">
        <v>136268.22</v>
      </c>
      <c r="L444">
        <v>37</v>
      </c>
    </row>
    <row r="445" spans="1:12" x14ac:dyDescent="0.25">
      <c r="A445">
        <v>48728</v>
      </c>
      <c r="B445" t="s">
        <v>550</v>
      </c>
      <c r="C445" t="s">
        <v>69</v>
      </c>
      <c r="D445" s="11" t="s">
        <v>908</v>
      </c>
      <c r="E445" s="49">
        <v>0.43810900000000003</v>
      </c>
      <c r="F445" s="1">
        <v>3570.86</v>
      </c>
      <c r="G445" s="1">
        <v>4579.76</v>
      </c>
      <c r="H445" s="1">
        <v>8150.62</v>
      </c>
      <c r="I445" s="1">
        <v>8036.52</v>
      </c>
      <c r="J445" s="1">
        <v>12965.61</v>
      </c>
      <c r="K445" s="1">
        <v>408026.58</v>
      </c>
      <c r="L445">
        <v>152</v>
      </c>
    </row>
    <row r="446" spans="1:12" x14ac:dyDescent="0.25">
      <c r="A446">
        <v>48736</v>
      </c>
      <c r="B446" t="s">
        <v>502</v>
      </c>
      <c r="C446" t="s">
        <v>69</v>
      </c>
      <c r="D446" s="11" t="s">
        <v>908</v>
      </c>
      <c r="E446" s="49">
        <v>0.82491749999999997</v>
      </c>
      <c r="F446" s="1">
        <v>6691.12</v>
      </c>
      <c r="G446" s="1">
        <v>1420.14</v>
      </c>
      <c r="H446" s="1">
        <v>8111.26</v>
      </c>
      <c r="I446" s="1">
        <v>5800.01</v>
      </c>
      <c r="J446" s="1">
        <v>16304.51</v>
      </c>
      <c r="K446" s="1">
        <v>236797.54</v>
      </c>
      <c r="L446">
        <v>35</v>
      </c>
    </row>
    <row r="447" spans="1:12" x14ac:dyDescent="0.25">
      <c r="A447">
        <v>48744</v>
      </c>
      <c r="B447" t="s">
        <v>551</v>
      </c>
      <c r="C447" t="s">
        <v>69</v>
      </c>
      <c r="D447" s="11" t="s">
        <v>908</v>
      </c>
      <c r="E447" s="49">
        <v>0.44757269999999999</v>
      </c>
      <c r="F447" s="1">
        <v>3636.13</v>
      </c>
      <c r="G447" s="1">
        <v>4487.9799999999996</v>
      </c>
      <c r="H447" s="1">
        <v>8124.11</v>
      </c>
      <c r="I447" s="1">
        <v>8868.14</v>
      </c>
      <c r="J447" s="1">
        <v>13924.27</v>
      </c>
      <c r="K447" s="1">
        <v>121118.82</v>
      </c>
      <c r="L447">
        <v>34</v>
      </c>
    </row>
    <row r="448" spans="1:12" x14ac:dyDescent="0.25">
      <c r="A448">
        <v>48751</v>
      </c>
      <c r="B448" t="s">
        <v>552</v>
      </c>
      <c r="C448" t="s">
        <v>69</v>
      </c>
      <c r="D448" s="11" t="s">
        <v>908</v>
      </c>
      <c r="E448" s="49">
        <v>0.52636289999999997</v>
      </c>
      <c r="F448" s="1">
        <v>4288.6000000000004</v>
      </c>
      <c r="G448" s="1">
        <v>3859.01</v>
      </c>
      <c r="H448" s="1">
        <v>8147.61</v>
      </c>
      <c r="I448" s="1">
        <v>5837.18</v>
      </c>
      <c r="J448" s="1">
        <v>11316.15</v>
      </c>
      <c r="K448" s="1">
        <v>706198.81</v>
      </c>
      <c r="L448">
        <v>184</v>
      </c>
    </row>
    <row r="449" spans="1:12" x14ac:dyDescent="0.25">
      <c r="A449">
        <v>48777</v>
      </c>
      <c r="B449" t="s">
        <v>553</v>
      </c>
      <c r="C449" t="s">
        <v>119</v>
      </c>
      <c r="D449" s="11" t="s">
        <v>908</v>
      </c>
      <c r="E449" s="49">
        <v>0.4965869</v>
      </c>
      <c r="F449" s="1">
        <v>4084.05</v>
      </c>
      <c r="G449" s="1">
        <v>4140.1899999999996</v>
      </c>
      <c r="H449" s="1">
        <v>8224.24</v>
      </c>
      <c r="I449" s="1">
        <v>5537.88</v>
      </c>
      <c r="J449" s="1">
        <v>11755.84</v>
      </c>
      <c r="K449" s="1">
        <v>101160.74</v>
      </c>
      <c r="L449">
        <v>29</v>
      </c>
    </row>
    <row r="450" spans="1:12" x14ac:dyDescent="0.25">
      <c r="A450">
        <v>48793</v>
      </c>
      <c r="B450" t="s">
        <v>554</v>
      </c>
      <c r="C450" t="s">
        <v>76</v>
      </c>
      <c r="D450" s="11" t="s">
        <v>908</v>
      </c>
      <c r="E450" s="49">
        <v>0.51840410000000003</v>
      </c>
      <c r="F450" s="1">
        <v>4466.71</v>
      </c>
      <c r="G450" s="1">
        <v>4149.5600000000004</v>
      </c>
      <c r="H450" s="1">
        <v>8616.27</v>
      </c>
      <c r="I450" s="1">
        <v>6462.67</v>
      </c>
      <c r="J450" s="1">
        <v>13696.1</v>
      </c>
      <c r="K450" s="1">
        <v>96202.36</v>
      </c>
      <c r="L450">
        <v>15</v>
      </c>
    </row>
    <row r="451" spans="1:12" x14ac:dyDescent="0.25">
      <c r="A451">
        <v>48801</v>
      </c>
      <c r="B451" t="s">
        <v>535</v>
      </c>
      <c r="C451" t="s">
        <v>76</v>
      </c>
      <c r="D451" s="11" t="s">
        <v>908</v>
      </c>
      <c r="E451" s="49">
        <v>0.43594480000000002</v>
      </c>
      <c r="F451" s="1">
        <v>3542.64</v>
      </c>
      <c r="G451" s="1">
        <v>4583.71</v>
      </c>
      <c r="H451" s="1">
        <v>8126.35</v>
      </c>
      <c r="I451" s="1">
        <v>7433.11</v>
      </c>
      <c r="J451" s="1">
        <v>13395.68</v>
      </c>
      <c r="K451" s="1">
        <v>80930.710000000006</v>
      </c>
      <c r="L451">
        <v>41</v>
      </c>
    </row>
    <row r="452" spans="1:12" x14ac:dyDescent="0.25">
      <c r="A452">
        <v>48819</v>
      </c>
      <c r="B452" t="s">
        <v>555</v>
      </c>
      <c r="C452" t="s">
        <v>76</v>
      </c>
      <c r="D452" s="11" t="s">
        <v>908</v>
      </c>
      <c r="E452" s="49">
        <v>0.3726795</v>
      </c>
      <c r="F452" s="1">
        <v>3146.76</v>
      </c>
      <c r="G452" s="1">
        <v>5296.85</v>
      </c>
      <c r="H452" s="1">
        <v>8443.61</v>
      </c>
      <c r="I452" s="1">
        <v>9877.94</v>
      </c>
      <c r="J452" s="1">
        <v>15025.19</v>
      </c>
      <c r="K452" s="1">
        <v>42056.09</v>
      </c>
      <c r="L452">
        <v>12</v>
      </c>
    </row>
    <row r="453" spans="1:12" x14ac:dyDescent="0.25">
      <c r="A453">
        <v>48835</v>
      </c>
      <c r="B453" t="s">
        <v>556</v>
      </c>
      <c r="C453" t="s">
        <v>97</v>
      </c>
      <c r="D453" s="11" t="s">
        <v>908</v>
      </c>
      <c r="E453" s="49">
        <v>0.48293550000000002</v>
      </c>
      <c r="F453" s="1">
        <v>3929.25</v>
      </c>
      <c r="G453" s="1">
        <v>4206.93</v>
      </c>
      <c r="H453" s="1">
        <v>8136.18</v>
      </c>
      <c r="I453" s="1">
        <v>5610.54</v>
      </c>
      <c r="J453" s="1">
        <v>10924.22</v>
      </c>
      <c r="K453" s="1">
        <v>32580.76</v>
      </c>
      <c r="L453">
        <v>22</v>
      </c>
    </row>
    <row r="454" spans="1:12" x14ac:dyDescent="0.25">
      <c r="A454">
        <v>48843</v>
      </c>
      <c r="B454" t="s">
        <v>557</v>
      </c>
      <c r="C454" t="s">
        <v>97</v>
      </c>
      <c r="D454" s="11" t="s">
        <v>908</v>
      </c>
      <c r="E454" s="49">
        <v>0.41887069999999998</v>
      </c>
      <c r="F454" s="1">
        <v>3388.58</v>
      </c>
      <c r="G454" s="1">
        <v>4701.22</v>
      </c>
      <c r="H454" s="1">
        <v>8089.8</v>
      </c>
      <c r="I454" s="1">
        <v>7310.6</v>
      </c>
      <c r="J454" s="1">
        <v>12384.64</v>
      </c>
      <c r="K454" s="1">
        <v>89121.19</v>
      </c>
      <c r="L454">
        <v>17</v>
      </c>
    </row>
    <row r="455" spans="1:12" x14ac:dyDescent="0.25">
      <c r="A455">
        <v>48850</v>
      </c>
      <c r="B455" t="s">
        <v>558</v>
      </c>
      <c r="C455" t="s">
        <v>97</v>
      </c>
      <c r="D455" s="11" t="s">
        <v>908</v>
      </c>
      <c r="E455" s="49">
        <v>0.67959820000000004</v>
      </c>
      <c r="F455" s="1">
        <v>5504.1</v>
      </c>
      <c r="G455" s="1">
        <v>2594.9499999999998</v>
      </c>
      <c r="H455" s="1">
        <v>8099.05</v>
      </c>
      <c r="I455" s="1">
        <v>3569.12</v>
      </c>
      <c r="J455" s="1">
        <v>13251.5</v>
      </c>
      <c r="K455" s="1">
        <v>91308.72</v>
      </c>
      <c r="L455">
        <v>21</v>
      </c>
    </row>
    <row r="456" spans="1:12" x14ac:dyDescent="0.25">
      <c r="A456">
        <v>48876</v>
      </c>
      <c r="B456" t="s">
        <v>559</v>
      </c>
      <c r="C456" t="s">
        <v>97</v>
      </c>
      <c r="D456" s="11" t="s">
        <v>908</v>
      </c>
      <c r="E456" s="49">
        <v>0.4472621</v>
      </c>
      <c r="F456" s="1">
        <v>3632.35</v>
      </c>
      <c r="G456" s="1">
        <v>4488.95</v>
      </c>
      <c r="H456" s="1">
        <v>8121.3</v>
      </c>
      <c r="I456" s="1">
        <v>6476.43</v>
      </c>
      <c r="J456" s="1">
        <v>12021.47</v>
      </c>
      <c r="K456" s="1">
        <v>113981.9</v>
      </c>
      <c r="L456">
        <v>25</v>
      </c>
    </row>
    <row r="457" spans="1:12" x14ac:dyDescent="0.25">
      <c r="A457">
        <v>48884</v>
      </c>
      <c r="B457" t="s">
        <v>560</v>
      </c>
      <c r="C457" t="s">
        <v>97</v>
      </c>
      <c r="D457" s="11" t="s">
        <v>908</v>
      </c>
      <c r="E457" s="49">
        <v>0.31691320000000001</v>
      </c>
      <c r="F457" s="1">
        <v>2576.65</v>
      </c>
      <c r="G457" s="1">
        <v>5553.81</v>
      </c>
      <c r="H457" s="1">
        <v>8130.46</v>
      </c>
      <c r="I457" s="1">
        <v>7682.64</v>
      </c>
      <c r="J457" s="1">
        <v>10502.87</v>
      </c>
      <c r="K457" s="1">
        <v>0</v>
      </c>
      <c r="L457">
        <v>0</v>
      </c>
    </row>
    <row r="458" spans="1:12" x14ac:dyDescent="0.25">
      <c r="A458">
        <v>48900</v>
      </c>
      <c r="B458" t="s">
        <v>561</v>
      </c>
      <c r="C458" t="s">
        <v>74</v>
      </c>
      <c r="D458" s="11" t="s">
        <v>908</v>
      </c>
      <c r="E458" s="49">
        <v>0.1</v>
      </c>
      <c r="F458" s="1">
        <v>854.92</v>
      </c>
      <c r="G458" s="1">
        <v>11089.61</v>
      </c>
      <c r="H458" s="1">
        <v>8549.2099999999991</v>
      </c>
      <c r="I458" s="1">
        <v>26055.81</v>
      </c>
      <c r="J458" s="1">
        <v>29748.3</v>
      </c>
      <c r="K458" s="1">
        <v>34723.120000000003</v>
      </c>
      <c r="L458">
        <v>5</v>
      </c>
    </row>
    <row r="459" spans="1:12" x14ac:dyDescent="0.25">
      <c r="A459">
        <v>48926</v>
      </c>
      <c r="B459" t="s">
        <v>562</v>
      </c>
      <c r="C459" t="s">
        <v>58</v>
      </c>
      <c r="D459" s="11" t="s">
        <v>908</v>
      </c>
      <c r="E459" s="49">
        <v>0.24070810000000001</v>
      </c>
      <c r="F459" s="1">
        <v>1959.79</v>
      </c>
      <c r="G459" s="1">
        <v>6181.98</v>
      </c>
      <c r="H459" s="1">
        <v>8141.77</v>
      </c>
      <c r="I459" s="1">
        <v>9823.9599999999991</v>
      </c>
      <c r="J459" s="1">
        <v>12116.01</v>
      </c>
      <c r="K459" s="1">
        <v>67655.28</v>
      </c>
      <c r="L459">
        <v>22</v>
      </c>
    </row>
    <row r="460" spans="1:12" x14ac:dyDescent="0.25">
      <c r="A460">
        <v>48934</v>
      </c>
      <c r="B460" t="s">
        <v>563</v>
      </c>
      <c r="C460" t="s">
        <v>58</v>
      </c>
      <c r="D460" s="11" t="s">
        <v>908</v>
      </c>
      <c r="E460" s="49">
        <v>0.10000050000000001</v>
      </c>
      <c r="F460" s="1">
        <v>1053.29</v>
      </c>
      <c r="G460" s="1">
        <v>21951.86</v>
      </c>
      <c r="H460" s="1">
        <v>10532.85</v>
      </c>
      <c r="I460" s="1">
        <v>37514.33</v>
      </c>
      <c r="J460" s="1">
        <v>38867.31</v>
      </c>
      <c r="K460" s="1">
        <v>13414.41</v>
      </c>
      <c r="L460">
        <v>7</v>
      </c>
    </row>
    <row r="461" spans="1:12" x14ac:dyDescent="0.25">
      <c r="A461">
        <v>48942</v>
      </c>
      <c r="B461" t="s">
        <v>564</v>
      </c>
      <c r="C461" t="s">
        <v>58</v>
      </c>
      <c r="D461" s="11" t="s">
        <v>908</v>
      </c>
      <c r="E461" s="49">
        <v>0.45434099999999999</v>
      </c>
      <c r="F461" s="1">
        <v>3729.39</v>
      </c>
      <c r="G461" s="1">
        <v>4478.96</v>
      </c>
      <c r="H461" s="1">
        <v>8208.35</v>
      </c>
      <c r="I461" s="1">
        <v>7140.51</v>
      </c>
      <c r="J461" s="1">
        <v>12614.6</v>
      </c>
      <c r="K461" s="1">
        <v>52428.83</v>
      </c>
      <c r="L461">
        <v>30</v>
      </c>
    </row>
    <row r="462" spans="1:12" x14ac:dyDescent="0.25">
      <c r="A462">
        <v>48959</v>
      </c>
      <c r="B462" t="s">
        <v>565</v>
      </c>
      <c r="C462" t="s">
        <v>58</v>
      </c>
      <c r="D462" s="11" t="s">
        <v>908</v>
      </c>
      <c r="E462" s="49">
        <v>0</v>
      </c>
      <c r="F462" s="1">
        <v>0</v>
      </c>
      <c r="G462" s="1">
        <v>0</v>
      </c>
      <c r="H462" s="1">
        <v>0</v>
      </c>
      <c r="K462" s="1">
        <v>0</v>
      </c>
      <c r="L462">
        <v>0</v>
      </c>
    </row>
    <row r="463" spans="1:12" x14ac:dyDescent="0.25">
      <c r="A463">
        <v>48967</v>
      </c>
      <c r="B463" t="s">
        <v>566</v>
      </c>
      <c r="C463" t="s">
        <v>58</v>
      </c>
      <c r="D463" s="11" t="s">
        <v>908</v>
      </c>
      <c r="E463" s="49">
        <v>0</v>
      </c>
      <c r="F463" s="1">
        <v>0</v>
      </c>
      <c r="G463" s="1">
        <v>0</v>
      </c>
      <c r="H463" s="1">
        <v>0</v>
      </c>
      <c r="K463" s="1">
        <v>0</v>
      </c>
      <c r="L463">
        <v>0</v>
      </c>
    </row>
    <row r="464" spans="1:12" x14ac:dyDescent="0.25">
      <c r="A464">
        <v>48975</v>
      </c>
      <c r="B464" t="s">
        <v>567</v>
      </c>
      <c r="C464" t="s">
        <v>58</v>
      </c>
      <c r="D464" s="11" t="s">
        <v>908</v>
      </c>
      <c r="E464" s="49">
        <v>0.10000009999999999</v>
      </c>
      <c r="F464" s="1">
        <v>3812.2</v>
      </c>
      <c r="G464" s="1">
        <v>35214.21</v>
      </c>
      <c r="H464" s="1">
        <v>38121.96</v>
      </c>
      <c r="I464" s="1">
        <v>51604.43</v>
      </c>
      <c r="J464" s="1">
        <v>53708.58</v>
      </c>
      <c r="K464" s="1">
        <v>0</v>
      </c>
      <c r="L464">
        <v>0</v>
      </c>
    </row>
    <row r="465" spans="1:12" x14ac:dyDescent="0.25">
      <c r="A465">
        <v>48991</v>
      </c>
      <c r="B465" t="s">
        <v>568</v>
      </c>
      <c r="C465" t="s">
        <v>42</v>
      </c>
      <c r="D465" s="11" t="s">
        <v>908</v>
      </c>
      <c r="E465" s="49">
        <v>0.63434919999999995</v>
      </c>
      <c r="F465" s="1">
        <v>6091.7</v>
      </c>
      <c r="G465" s="1">
        <v>3511.37</v>
      </c>
      <c r="H465" s="1">
        <v>9603.07</v>
      </c>
      <c r="I465" s="1">
        <v>7439.34</v>
      </c>
      <c r="J465" s="1">
        <v>17401.72</v>
      </c>
      <c r="K465" s="1">
        <v>11146.25</v>
      </c>
      <c r="L465">
        <v>2</v>
      </c>
    </row>
    <row r="466" spans="1:12" x14ac:dyDescent="0.25">
      <c r="A466">
        <v>49031</v>
      </c>
      <c r="B466" t="s">
        <v>569</v>
      </c>
      <c r="C466" t="s">
        <v>42</v>
      </c>
      <c r="D466" s="11" t="s">
        <v>908</v>
      </c>
      <c r="E466" s="49">
        <v>0.42365530000000001</v>
      </c>
      <c r="F466" s="1">
        <v>3683.59</v>
      </c>
      <c r="G466" s="1">
        <v>5011.1899999999996</v>
      </c>
      <c r="H466" s="1">
        <v>8694.7800000000007</v>
      </c>
      <c r="I466" s="1">
        <v>5940.15</v>
      </c>
      <c r="J466" s="1">
        <v>11799.41</v>
      </c>
      <c r="K466" s="1">
        <v>0</v>
      </c>
      <c r="L466">
        <v>1</v>
      </c>
    </row>
    <row r="467" spans="1:12" x14ac:dyDescent="0.25">
      <c r="A467">
        <v>49056</v>
      </c>
      <c r="B467" t="s">
        <v>570</v>
      </c>
      <c r="C467" t="s">
        <v>95</v>
      </c>
      <c r="D467" s="11" t="s">
        <v>908</v>
      </c>
      <c r="E467" s="49">
        <v>0.3835345</v>
      </c>
      <c r="F467" s="1">
        <v>3113.05</v>
      </c>
      <c r="G467" s="1">
        <v>5003.6899999999996</v>
      </c>
      <c r="H467" s="1">
        <v>8116.74</v>
      </c>
      <c r="I467" s="1">
        <v>6869.11</v>
      </c>
      <c r="J467" s="1">
        <v>11742.39</v>
      </c>
      <c r="K467" s="1">
        <v>152778.54999999999</v>
      </c>
      <c r="L467">
        <v>30</v>
      </c>
    </row>
    <row r="468" spans="1:12" x14ac:dyDescent="0.25">
      <c r="A468">
        <v>49064</v>
      </c>
      <c r="B468" t="s">
        <v>393</v>
      </c>
      <c r="C468" t="s">
        <v>95</v>
      </c>
      <c r="D468" s="11" t="s">
        <v>908</v>
      </c>
      <c r="E468" s="49">
        <v>0.74113320000000005</v>
      </c>
      <c r="F468" s="1">
        <v>7228.62</v>
      </c>
      <c r="G468" s="1">
        <v>2524.85</v>
      </c>
      <c r="H468" s="1">
        <v>9753.4699999999993</v>
      </c>
      <c r="I468" s="1">
        <v>3007.69</v>
      </c>
      <c r="J468" s="1">
        <v>14575.15</v>
      </c>
      <c r="K468" s="1">
        <v>0</v>
      </c>
      <c r="L468">
        <v>0</v>
      </c>
    </row>
    <row r="469" spans="1:12" x14ac:dyDescent="0.25">
      <c r="A469">
        <v>49080</v>
      </c>
      <c r="B469" t="s">
        <v>571</v>
      </c>
      <c r="C469" t="s">
        <v>84</v>
      </c>
      <c r="D469" s="11" t="s">
        <v>908</v>
      </c>
      <c r="E469" s="49">
        <v>0.25426280000000001</v>
      </c>
      <c r="F469" s="1">
        <v>2063.63</v>
      </c>
      <c r="G469" s="1">
        <v>6052.5</v>
      </c>
      <c r="H469" s="1">
        <v>8116.13</v>
      </c>
      <c r="I469" s="1">
        <v>10182.27</v>
      </c>
      <c r="J469" s="1">
        <v>13759.65</v>
      </c>
      <c r="K469" s="1">
        <v>89416.94</v>
      </c>
      <c r="L469">
        <v>18</v>
      </c>
    </row>
    <row r="470" spans="1:12" x14ac:dyDescent="0.25">
      <c r="A470">
        <v>49098</v>
      </c>
      <c r="B470" t="s">
        <v>572</v>
      </c>
      <c r="C470" t="s">
        <v>84</v>
      </c>
      <c r="D470" s="11" t="s">
        <v>908</v>
      </c>
      <c r="E470" s="49">
        <v>0.4660569</v>
      </c>
      <c r="F470" s="1">
        <v>3814.34</v>
      </c>
      <c r="G470" s="1">
        <v>4369.9399999999996</v>
      </c>
      <c r="H470" s="1">
        <v>8184.28</v>
      </c>
      <c r="I470" s="1">
        <v>7661.44</v>
      </c>
      <c r="J470" s="1">
        <v>12919.92</v>
      </c>
      <c r="K470" s="1">
        <v>209903.58</v>
      </c>
      <c r="L470">
        <v>104</v>
      </c>
    </row>
    <row r="471" spans="1:12" x14ac:dyDescent="0.25">
      <c r="A471">
        <v>49106</v>
      </c>
      <c r="B471" t="s">
        <v>573</v>
      </c>
      <c r="C471" t="s">
        <v>84</v>
      </c>
      <c r="D471" s="11" t="s">
        <v>908</v>
      </c>
      <c r="E471" s="49">
        <v>0.22675890000000001</v>
      </c>
      <c r="F471" s="1">
        <v>1849.89</v>
      </c>
      <c r="G471" s="1">
        <v>6308.07</v>
      </c>
      <c r="H471" s="1">
        <v>8157.96</v>
      </c>
      <c r="I471" s="1">
        <v>9731.67</v>
      </c>
      <c r="J471" s="1">
        <v>13986.72</v>
      </c>
      <c r="K471" s="1">
        <v>62078.32</v>
      </c>
      <c r="L471">
        <v>7</v>
      </c>
    </row>
    <row r="472" spans="1:12" x14ac:dyDescent="0.25">
      <c r="A472">
        <v>49122</v>
      </c>
      <c r="B472" t="s">
        <v>361</v>
      </c>
      <c r="C472" t="s">
        <v>100</v>
      </c>
      <c r="D472" s="11" t="s">
        <v>908</v>
      </c>
      <c r="E472" s="49">
        <v>0.73647309999999999</v>
      </c>
      <c r="F472" s="1">
        <v>6778.41</v>
      </c>
      <c r="G472" s="1">
        <v>2425.4699999999998</v>
      </c>
      <c r="H472" s="1">
        <v>9203.8799999999992</v>
      </c>
      <c r="I472" s="1">
        <v>3409.8</v>
      </c>
      <c r="J472" s="1">
        <v>15947.8</v>
      </c>
      <c r="K472" s="1">
        <v>92521.72</v>
      </c>
      <c r="L472">
        <v>10</v>
      </c>
    </row>
    <row r="473" spans="1:12" x14ac:dyDescent="0.25">
      <c r="A473">
        <v>49130</v>
      </c>
      <c r="B473" t="s">
        <v>574</v>
      </c>
      <c r="C473" t="s">
        <v>100</v>
      </c>
      <c r="D473" s="11" t="s">
        <v>908</v>
      </c>
      <c r="E473" s="49">
        <v>0.63653539999999997</v>
      </c>
      <c r="F473" s="1">
        <v>5254.32</v>
      </c>
      <c r="G473" s="1">
        <v>3000.24</v>
      </c>
      <c r="H473" s="1">
        <v>8254.56</v>
      </c>
      <c r="I473" s="1">
        <v>4252.6000000000004</v>
      </c>
      <c r="J473" s="1">
        <v>12432.19</v>
      </c>
      <c r="K473" s="1">
        <v>36876.82</v>
      </c>
      <c r="L473">
        <v>14</v>
      </c>
    </row>
    <row r="474" spans="1:12" x14ac:dyDescent="0.25">
      <c r="A474">
        <v>49148</v>
      </c>
      <c r="B474" t="s">
        <v>575</v>
      </c>
      <c r="C474" t="s">
        <v>100</v>
      </c>
      <c r="D474" s="11" t="s">
        <v>908</v>
      </c>
      <c r="E474" s="49">
        <v>0.60681419999999997</v>
      </c>
      <c r="F474" s="1">
        <v>4918.1499999999996</v>
      </c>
      <c r="G474" s="1">
        <v>3186.72</v>
      </c>
      <c r="H474" s="1">
        <v>8104.87</v>
      </c>
      <c r="I474" s="1">
        <v>4229.1099999999997</v>
      </c>
      <c r="J474" s="1">
        <v>12711.81</v>
      </c>
      <c r="K474" s="1">
        <v>47173.71</v>
      </c>
      <c r="L474">
        <v>23</v>
      </c>
    </row>
    <row r="475" spans="1:12" x14ac:dyDescent="0.25">
      <c r="A475">
        <v>49155</v>
      </c>
      <c r="B475" t="s">
        <v>576</v>
      </c>
      <c r="C475" t="s">
        <v>100</v>
      </c>
      <c r="D475" s="11" t="s">
        <v>908</v>
      </c>
      <c r="E475" s="49">
        <v>0.79718789999999995</v>
      </c>
      <c r="F475" s="1">
        <v>7468.24</v>
      </c>
      <c r="G475" s="1">
        <v>1899.99</v>
      </c>
      <c r="H475" s="1">
        <v>9368.23</v>
      </c>
      <c r="I475" s="1">
        <v>2990.76</v>
      </c>
      <c r="J475" s="1">
        <v>17118.07</v>
      </c>
      <c r="K475" s="1">
        <v>7991.27</v>
      </c>
      <c r="L475">
        <v>4</v>
      </c>
    </row>
    <row r="476" spans="1:12" x14ac:dyDescent="0.25">
      <c r="A476">
        <v>49171</v>
      </c>
      <c r="B476" t="s">
        <v>577</v>
      </c>
      <c r="C476" t="s">
        <v>47</v>
      </c>
      <c r="D476" s="11" t="s">
        <v>908</v>
      </c>
      <c r="E476" s="49">
        <v>0.10000050000000001</v>
      </c>
      <c r="F476" s="1">
        <v>807.27</v>
      </c>
      <c r="G476" s="1">
        <v>8159.22</v>
      </c>
      <c r="H476" s="1">
        <v>8072.66</v>
      </c>
      <c r="I476" s="1">
        <v>14812.26</v>
      </c>
      <c r="J476" s="1">
        <v>15993</v>
      </c>
      <c r="K476" s="1">
        <v>130518.76</v>
      </c>
      <c r="L476">
        <v>46</v>
      </c>
    </row>
    <row r="477" spans="1:12" x14ac:dyDescent="0.25">
      <c r="A477">
        <v>49189</v>
      </c>
      <c r="B477" t="s">
        <v>578</v>
      </c>
      <c r="C477" t="s">
        <v>47</v>
      </c>
      <c r="D477" s="11" t="s">
        <v>908</v>
      </c>
      <c r="E477" s="49">
        <v>0.15046619999999999</v>
      </c>
      <c r="F477" s="1">
        <v>1232.58</v>
      </c>
      <c r="G477" s="1">
        <v>6959.16</v>
      </c>
      <c r="H477" s="1">
        <v>8191.74</v>
      </c>
      <c r="I477" s="1">
        <v>7622.1</v>
      </c>
      <c r="J477" s="1">
        <v>11690.61</v>
      </c>
      <c r="K477" s="1">
        <v>179407.2</v>
      </c>
      <c r="L477">
        <v>30</v>
      </c>
    </row>
    <row r="478" spans="1:12" x14ac:dyDescent="0.25">
      <c r="A478">
        <v>49197</v>
      </c>
      <c r="B478" t="s">
        <v>579</v>
      </c>
      <c r="C478" t="s">
        <v>47</v>
      </c>
      <c r="D478" s="11" t="s">
        <v>908</v>
      </c>
      <c r="E478" s="49">
        <v>0.1909978</v>
      </c>
      <c r="F478" s="1">
        <v>1545.31</v>
      </c>
      <c r="G478" s="1">
        <v>6545.41</v>
      </c>
      <c r="H478" s="1">
        <v>8090.72</v>
      </c>
      <c r="I478" s="1">
        <v>9843.6</v>
      </c>
      <c r="J478" s="1">
        <v>12278.35</v>
      </c>
      <c r="K478" s="1">
        <v>91682.03</v>
      </c>
      <c r="L478">
        <v>45</v>
      </c>
    </row>
    <row r="479" spans="1:12" x14ac:dyDescent="0.25">
      <c r="A479">
        <v>49205</v>
      </c>
      <c r="B479" t="s">
        <v>580</v>
      </c>
      <c r="C479" t="s">
        <v>47</v>
      </c>
      <c r="D479" s="11" t="s">
        <v>908</v>
      </c>
      <c r="E479" s="49">
        <v>0.47974230000000001</v>
      </c>
      <c r="F479" s="1">
        <v>3944</v>
      </c>
      <c r="G479" s="1">
        <v>4277.08</v>
      </c>
      <c r="H479" s="1">
        <v>8221.08</v>
      </c>
      <c r="I479" s="1">
        <v>8750.58</v>
      </c>
      <c r="J479" s="1">
        <v>15511.74</v>
      </c>
      <c r="K479" s="1">
        <v>69693</v>
      </c>
      <c r="L479">
        <v>16</v>
      </c>
    </row>
    <row r="480" spans="1:12" x14ac:dyDescent="0.25">
      <c r="A480">
        <v>49213</v>
      </c>
      <c r="B480" t="s">
        <v>581</v>
      </c>
      <c r="C480" t="s">
        <v>47</v>
      </c>
      <c r="D480" s="11" t="s">
        <v>908</v>
      </c>
      <c r="E480" s="49">
        <v>0.27081850000000002</v>
      </c>
      <c r="F480" s="1">
        <v>2294.58</v>
      </c>
      <c r="G480" s="1">
        <v>6178.18</v>
      </c>
      <c r="H480" s="1">
        <v>8472.76</v>
      </c>
      <c r="I480" s="1">
        <v>8627.6299999999992</v>
      </c>
      <c r="J480" s="1">
        <v>11767.59</v>
      </c>
      <c r="K480" s="1">
        <v>83972.72</v>
      </c>
      <c r="L480">
        <v>7</v>
      </c>
    </row>
    <row r="481" spans="1:12" x14ac:dyDescent="0.25">
      <c r="A481">
        <v>49221</v>
      </c>
      <c r="B481" t="s">
        <v>582</v>
      </c>
      <c r="C481" t="s">
        <v>47</v>
      </c>
      <c r="D481" s="11" t="s">
        <v>908</v>
      </c>
      <c r="E481" s="49">
        <v>0.43346240000000003</v>
      </c>
      <c r="F481" s="1">
        <v>3542.71</v>
      </c>
      <c r="G481" s="1">
        <v>4630.34</v>
      </c>
      <c r="H481" s="1">
        <v>8173.05</v>
      </c>
      <c r="I481" s="1">
        <v>5879.38</v>
      </c>
      <c r="J481" s="1">
        <v>11379.18</v>
      </c>
      <c r="K481" s="1">
        <v>143185.19</v>
      </c>
      <c r="L481">
        <v>28</v>
      </c>
    </row>
    <row r="482" spans="1:12" x14ac:dyDescent="0.25">
      <c r="A482">
        <v>49239</v>
      </c>
      <c r="B482" t="s">
        <v>583</v>
      </c>
      <c r="C482" t="s">
        <v>47</v>
      </c>
      <c r="D482" s="11" t="s">
        <v>908</v>
      </c>
      <c r="E482" s="49">
        <v>0.17130919999999999</v>
      </c>
      <c r="F482" s="1">
        <v>1384.5</v>
      </c>
      <c r="G482" s="1">
        <v>6697.38</v>
      </c>
      <c r="H482" s="1">
        <v>8081.88</v>
      </c>
      <c r="I482" s="1">
        <v>11863.72</v>
      </c>
      <c r="J482" s="1">
        <v>14069.8</v>
      </c>
      <c r="K482" s="1">
        <v>76430.06</v>
      </c>
      <c r="L482">
        <v>62</v>
      </c>
    </row>
    <row r="483" spans="1:12" x14ac:dyDescent="0.25">
      <c r="A483">
        <v>49247</v>
      </c>
      <c r="B483" t="s">
        <v>584</v>
      </c>
      <c r="C483" t="s">
        <v>47</v>
      </c>
      <c r="D483" s="11" t="s">
        <v>908</v>
      </c>
      <c r="E483" s="49">
        <v>0.28005770000000002</v>
      </c>
      <c r="F483" s="1">
        <v>2503.17</v>
      </c>
      <c r="G483" s="1">
        <v>6434.88</v>
      </c>
      <c r="H483" s="1">
        <v>8938.0499999999993</v>
      </c>
      <c r="I483" s="1">
        <v>6795.69</v>
      </c>
      <c r="J483" s="1">
        <v>11202.18</v>
      </c>
      <c r="K483" s="1">
        <v>46841.18</v>
      </c>
      <c r="L483">
        <v>20</v>
      </c>
    </row>
    <row r="484" spans="1:12" x14ac:dyDescent="0.25">
      <c r="A484">
        <v>49270</v>
      </c>
      <c r="B484" t="s">
        <v>585</v>
      </c>
      <c r="C484" t="s">
        <v>89</v>
      </c>
      <c r="D484" s="11" t="s">
        <v>908</v>
      </c>
      <c r="E484" s="49">
        <v>0.55084509999999998</v>
      </c>
      <c r="F484" s="1">
        <v>4759.01</v>
      </c>
      <c r="G484" s="1">
        <v>3880.46</v>
      </c>
      <c r="H484" s="1">
        <v>8639.4699999999993</v>
      </c>
      <c r="I484" s="1">
        <v>8748.14</v>
      </c>
      <c r="J484" s="1">
        <v>16176.68</v>
      </c>
      <c r="K484" s="1">
        <v>78098.38</v>
      </c>
      <c r="L484">
        <v>22</v>
      </c>
    </row>
    <row r="485" spans="1:12" x14ac:dyDescent="0.25">
      <c r="A485">
        <v>49288</v>
      </c>
      <c r="B485" t="s">
        <v>586</v>
      </c>
      <c r="C485" t="s">
        <v>89</v>
      </c>
      <c r="D485" s="11" t="s">
        <v>908</v>
      </c>
      <c r="E485" s="49">
        <v>0.53554919999999995</v>
      </c>
      <c r="F485" s="1">
        <v>4383.84</v>
      </c>
      <c r="G485" s="1">
        <v>3801.85</v>
      </c>
      <c r="H485" s="1">
        <v>8185.69</v>
      </c>
      <c r="I485" s="1">
        <v>7450.74</v>
      </c>
      <c r="J485" s="1">
        <v>13568.36</v>
      </c>
      <c r="K485" s="1">
        <v>40163.82</v>
      </c>
      <c r="L485">
        <v>30</v>
      </c>
    </row>
    <row r="486" spans="1:12" x14ac:dyDescent="0.25">
      <c r="A486">
        <v>49296</v>
      </c>
      <c r="B486" t="s">
        <v>124</v>
      </c>
      <c r="C486" t="s">
        <v>89</v>
      </c>
      <c r="D486" s="11" t="s">
        <v>908</v>
      </c>
      <c r="E486" s="49">
        <v>0.51152640000000005</v>
      </c>
      <c r="F486" s="1">
        <v>4698.8100000000004</v>
      </c>
      <c r="G486" s="1">
        <v>4487.05</v>
      </c>
      <c r="H486" s="1">
        <v>9185.86</v>
      </c>
      <c r="I486" s="1">
        <v>9733.01</v>
      </c>
      <c r="J486" s="1">
        <v>17524.849999999999</v>
      </c>
      <c r="K486" s="1">
        <v>38660.400000000001</v>
      </c>
      <c r="L486">
        <v>0</v>
      </c>
    </row>
    <row r="487" spans="1:12" x14ac:dyDescent="0.25">
      <c r="A487">
        <v>49312</v>
      </c>
      <c r="B487" t="s">
        <v>587</v>
      </c>
      <c r="C487" t="s">
        <v>90</v>
      </c>
      <c r="D487" s="11" t="s">
        <v>908</v>
      </c>
      <c r="E487" s="49">
        <v>0.48430649999999997</v>
      </c>
      <c r="F487" s="1">
        <v>4378.47</v>
      </c>
      <c r="G487" s="1">
        <v>4662.2299999999996</v>
      </c>
      <c r="H487" s="1">
        <v>9040.7000000000007</v>
      </c>
      <c r="I487" s="1">
        <v>7977.96</v>
      </c>
      <c r="J487" s="1">
        <v>15818.52</v>
      </c>
      <c r="K487" s="1">
        <v>42075.59</v>
      </c>
      <c r="L487">
        <v>15</v>
      </c>
    </row>
    <row r="488" spans="1:12" x14ac:dyDescent="0.25">
      <c r="A488">
        <v>49320</v>
      </c>
      <c r="B488" t="s">
        <v>588</v>
      </c>
      <c r="C488" t="s">
        <v>90</v>
      </c>
      <c r="D488" s="11" t="s">
        <v>908</v>
      </c>
      <c r="E488" s="49">
        <v>0.5886865</v>
      </c>
      <c r="F488" s="1">
        <v>6207.11</v>
      </c>
      <c r="G488" s="1">
        <v>4336.8900000000003</v>
      </c>
      <c r="H488" s="1">
        <v>10544</v>
      </c>
      <c r="I488" s="1">
        <v>7152.54</v>
      </c>
      <c r="J488" s="1">
        <v>14849.24</v>
      </c>
      <c r="K488" s="1">
        <v>6090.72</v>
      </c>
      <c r="L488">
        <v>2</v>
      </c>
    </row>
    <row r="489" spans="1:12" x14ac:dyDescent="0.25">
      <c r="A489">
        <v>49338</v>
      </c>
      <c r="B489" t="s">
        <v>589</v>
      </c>
      <c r="C489" t="s">
        <v>90</v>
      </c>
      <c r="D489" s="11" t="s">
        <v>908</v>
      </c>
      <c r="E489" s="49">
        <v>0.60184870000000001</v>
      </c>
      <c r="F489" s="1">
        <v>7134.88</v>
      </c>
      <c r="G489" s="1">
        <v>4720.0600000000004</v>
      </c>
      <c r="H489" s="1">
        <v>11854.94</v>
      </c>
      <c r="I489" s="1">
        <v>8265.7199999999993</v>
      </c>
      <c r="J489" s="1">
        <v>16976.759999999998</v>
      </c>
      <c r="K489" s="1">
        <v>13308.47</v>
      </c>
      <c r="L489">
        <v>3</v>
      </c>
    </row>
    <row r="490" spans="1:12" x14ac:dyDescent="0.25">
      <c r="A490">
        <v>49346</v>
      </c>
      <c r="B490" t="s">
        <v>590</v>
      </c>
      <c r="C490" t="s">
        <v>90</v>
      </c>
      <c r="D490" s="11" t="s">
        <v>908</v>
      </c>
      <c r="E490" s="49">
        <v>0.43514140000000001</v>
      </c>
      <c r="F490" s="1">
        <v>4185.66</v>
      </c>
      <c r="G490" s="1">
        <v>5433.42</v>
      </c>
      <c r="H490" s="1">
        <v>9619.08</v>
      </c>
      <c r="I490" s="1">
        <v>8602.15</v>
      </c>
      <c r="J490" s="1">
        <v>14955.29</v>
      </c>
      <c r="K490" s="1">
        <v>20682.150000000001</v>
      </c>
      <c r="L490">
        <v>5</v>
      </c>
    </row>
    <row r="491" spans="1:12" x14ac:dyDescent="0.25">
      <c r="A491">
        <v>49353</v>
      </c>
      <c r="B491" t="s">
        <v>591</v>
      </c>
      <c r="C491" t="s">
        <v>90</v>
      </c>
      <c r="D491" s="11" t="s">
        <v>908</v>
      </c>
      <c r="E491" s="49">
        <v>0.63726959999999999</v>
      </c>
      <c r="F491" s="1">
        <v>6035.88</v>
      </c>
      <c r="G491" s="1">
        <v>3435.59</v>
      </c>
      <c r="H491" s="1">
        <v>9471.4699999999993</v>
      </c>
      <c r="I491" s="1">
        <v>5731.25</v>
      </c>
      <c r="J491" s="1">
        <v>14473.03</v>
      </c>
      <c r="K491" s="1">
        <v>35366.980000000003</v>
      </c>
      <c r="L491">
        <v>4</v>
      </c>
    </row>
    <row r="492" spans="1:12" x14ac:dyDescent="0.25">
      <c r="A492">
        <v>49361</v>
      </c>
      <c r="B492" t="s">
        <v>592</v>
      </c>
      <c r="C492" t="s">
        <v>90</v>
      </c>
      <c r="D492" s="11" t="s">
        <v>908</v>
      </c>
      <c r="E492" s="49">
        <v>0.6866352</v>
      </c>
      <c r="F492" s="1">
        <v>7133.35</v>
      </c>
      <c r="G492" s="1">
        <v>3255.5</v>
      </c>
      <c r="H492" s="1">
        <v>10388.85</v>
      </c>
      <c r="I492" s="1">
        <v>6485.75</v>
      </c>
      <c r="J492" s="1">
        <v>17773.439999999999</v>
      </c>
      <c r="K492" s="1">
        <v>39815.93</v>
      </c>
      <c r="L492">
        <v>4</v>
      </c>
    </row>
    <row r="493" spans="1:12" x14ac:dyDescent="0.25">
      <c r="A493">
        <v>49379</v>
      </c>
      <c r="B493" t="s">
        <v>593</v>
      </c>
      <c r="C493" t="s">
        <v>90</v>
      </c>
      <c r="D493" s="11" t="s">
        <v>908</v>
      </c>
      <c r="E493" s="49">
        <v>0.41408410000000001</v>
      </c>
      <c r="F493" s="1">
        <v>3411.08</v>
      </c>
      <c r="G493" s="1">
        <v>4826.57</v>
      </c>
      <c r="H493" s="1">
        <v>8237.65</v>
      </c>
      <c r="I493" s="1">
        <v>8518.92</v>
      </c>
      <c r="J493" s="1">
        <v>13129.39</v>
      </c>
      <c r="K493" s="1">
        <v>19753.57</v>
      </c>
      <c r="L493">
        <v>6</v>
      </c>
    </row>
    <row r="494" spans="1:12" x14ac:dyDescent="0.25">
      <c r="A494">
        <v>49387</v>
      </c>
      <c r="B494" t="s">
        <v>594</v>
      </c>
      <c r="C494" t="s">
        <v>90</v>
      </c>
      <c r="D494" s="11" t="s">
        <v>908</v>
      </c>
      <c r="E494" s="49">
        <v>0.53362790000000004</v>
      </c>
      <c r="F494" s="1">
        <v>5537.83</v>
      </c>
      <c r="G494" s="1">
        <v>4839.87</v>
      </c>
      <c r="H494" s="1">
        <v>10377.700000000001</v>
      </c>
      <c r="I494" s="1">
        <v>8384.14</v>
      </c>
      <c r="J494" s="1">
        <v>16224.42</v>
      </c>
      <c r="K494" s="1">
        <v>18481.18</v>
      </c>
      <c r="L494">
        <v>8</v>
      </c>
    </row>
    <row r="495" spans="1:12" x14ac:dyDescent="0.25">
      <c r="A495">
        <v>49395</v>
      </c>
      <c r="B495" t="s">
        <v>595</v>
      </c>
      <c r="C495" t="s">
        <v>90</v>
      </c>
      <c r="D495" s="11" t="s">
        <v>908</v>
      </c>
      <c r="E495" s="49">
        <v>0.50718019999999997</v>
      </c>
      <c r="F495" s="1">
        <v>5191.74</v>
      </c>
      <c r="G495" s="1">
        <v>5044.74</v>
      </c>
      <c r="H495" s="1">
        <v>10236.48</v>
      </c>
      <c r="I495" s="1">
        <v>9303.67</v>
      </c>
      <c r="J495" s="1">
        <v>16231.51</v>
      </c>
      <c r="K495" s="1">
        <v>0</v>
      </c>
      <c r="L495">
        <v>0</v>
      </c>
    </row>
    <row r="496" spans="1:12" x14ac:dyDescent="0.25">
      <c r="A496">
        <v>49411</v>
      </c>
      <c r="B496" t="s">
        <v>596</v>
      </c>
      <c r="C496" t="s">
        <v>87</v>
      </c>
      <c r="D496" s="11" t="s">
        <v>908</v>
      </c>
      <c r="E496" s="49">
        <v>0.45709420000000001</v>
      </c>
      <c r="F496" s="1">
        <v>3737.12</v>
      </c>
      <c r="G496" s="1">
        <v>4438.7</v>
      </c>
      <c r="H496" s="1">
        <v>8175.82</v>
      </c>
      <c r="I496" s="1">
        <v>8066.09</v>
      </c>
      <c r="J496" s="1">
        <v>13786.09</v>
      </c>
      <c r="K496" s="1">
        <v>131205.06</v>
      </c>
      <c r="L496">
        <v>29</v>
      </c>
    </row>
    <row r="497" spans="1:12" x14ac:dyDescent="0.25">
      <c r="A497">
        <v>49429</v>
      </c>
      <c r="B497" t="s">
        <v>392</v>
      </c>
      <c r="C497" t="s">
        <v>87</v>
      </c>
      <c r="D497" s="11" t="s">
        <v>908</v>
      </c>
      <c r="E497" s="49">
        <v>0.31271739999999998</v>
      </c>
      <c r="F497" s="1">
        <v>2698.92</v>
      </c>
      <c r="G497" s="1">
        <v>5931.62</v>
      </c>
      <c r="H497" s="1">
        <v>8630.5400000000009</v>
      </c>
      <c r="I497" s="1">
        <v>10951.71</v>
      </c>
      <c r="J497" s="1">
        <v>16876.53</v>
      </c>
      <c r="K497" s="1">
        <v>1994.67</v>
      </c>
      <c r="L497">
        <v>2</v>
      </c>
    </row>
    <row r="498" spans="1:12" x14ac:dyDescent="0.25">
      <c r="A498">
        <v>49437</v>
      </c>
      <c r="B498" t="s">
        <v>597</v>
      </c>
      <c r="C498" t="s">
        <v>87</v>
      </c>
      <c r="D498" s="11" t="s">
        <v>908</v>
      </c>
      <c r="E498" s="49">
        <v>0.371998</v>
      </c>
      <c r="F498" s="1">
        <v>3009.52</v>
      </c>
      <c r="G498" s="1">
        <v>5080.63</v>
      </c>
      <c r="H498" s="1">
        <v>8090.15</v>
      </c>
      <c r="I498" s="1">
        <v>7238.37</v>
      </c>
      <c r="J498" s="1">
        <v>10872.46</v>
      </c>
      <c r="K498" s="1">
        <v>77443.27</v>
      </c>
      <c r="L498">
        <v>46</v>
      </c>
    </row>
    <row r="499" spans="1:12" x14ac:dyDescent="0.25">
      <c r="A499">
        <v>49445</v>
      </c>
      <c r="B499" t="s">
        <v>598</v>
      </c>
      <c r="C499" t="s">
        <v>87</v>
      </c>
      <c r="D499" s="11" t="s">
        <v>908</v>
      </c>
      <c r="E499" s="49">
        <v>0.36739050000000001</v>
      </c>
      <c r="F499" s="1">
        <v>4061.01</v>
      </c>
      <c r="G499" s="1">
        <v>6992.65</v>
      </c>
      <c r="H499" s="1">
        <v>11053.66</v>
      </c>
      <c r="I499" s="1">
        <v>16281.75</v>
      </c>
      <c r="J499" s="1">
        <v>22658.95</v>
      </c>
      <c r="K499" s="1">
        <v>26677.37</v>
      </c>
      <c r="L499">
        <v>3</v>
      </c>
    </row>
    <row r="500" spans="1:12" x14ac:dyDescent="0.25">
      <c r="A500">
        <v>49452</v>
      </c>
      <c r="B500" t="s">
        <v>367</v>
      </c>
      <c r="C500" t="s">
        <v>87</v>
      </c>
      <c r="D500" s="11" t="s">
        <v>908</v>
      </c>
      <c r="E500" s="49">
        <v>0.61520770000000002</v>
      </c>
      <c r="F500" s="1">
        <v>5062.2299999999996</v>
      </c>
      <c r="G500" s="1">
        <v>3166.26</v>
      </c>
      <c r="H500" s="1">
        <v>8228.49</v>
      </c>
      <c r="I500" s="1">
        <v>5962.85</v>
      </c>
      <c r="J500" s="1">
        <v>12349.02</v>
      </c>
      <c r="K500" s="1">
        <v>109223.48</v>
      </c>
      <c r="L500">
        <v>53</v>
      </c>
    </row>
    <row r="501" spans="1:12" x14ac:dyDescent="0.25">
      <c r="A501">
        <v>49460</v>
      </c>
      <c r="B501" t="s">
        <v>599</v>
      </c>
      <c r="C501" t="s">
        <v>87</v>
      </c>
      <c r="D501" s="11" t="s">
        <v>908</v>
      </c>
      <c r="E501" s="49">
        <v>0.64907289999999995</v>
      </c>
      <c r="F501" s="1">
        <v>6196.53</v>
      </c>
      <c r="G501" s="1">
        <v>3350.21</v>
      </c>
      <c r="H501" s="1">
        <v>9546.74</v>
      </c>
      <c r="I501" s="1">
        <v>7689.97</v>
      </c>
      <c r="J501" s="1">
        <v>17953.400000000001</v>
      </c>
      <c r="K501" s="1">
        <v>71459.48</v>
      </c>
      <c r="L501">
        <v>19</v>
      </c>
    </row>
    <row r="502" spans="1:12" x14ac:dyDescent="0.25">
      <c r="A502">
        <v>49478</v>
      </c>
      <c r="B502" t="s">
        <v>600</v>
      </c>
      <c r="C502" t="s">
        <v>87</v>
      </c>
      <c r="D502" s="11" t="s">
        <v>908</v>
      </c>
      <c r="E502" s="49">
        <v>0.44978750000000001</v>
      </c>
      <c r="F502" s="1">
        <v>3653.75</v>
      </c>
      <c r="G502" s="1">
        <v>4469.53</v>
      </c>
      <c r="H502" s="1">
        <v>8123.28</v>
      </c>
      <c r="I502" s="1">
        <v>9428.52</v>
      </c>
      <c r="J502" s="1">
        <v>13401.53</v>
      </c>
      <c r="K502" s="1">
        <v>29784.62</v>
      </c>
      <c r="L502">
        <v>15</v>
      </c>
    </row>
    <row r="503" spans="1:12" x14ac:dyDescent="0.25">
      <c r="A503">
        <v>49494</v>
      </c>
      <c r="B503" t="s">
        <v>601</v>
      </c>
      <c r="C503" t="s">
        <v>32</v>
      </c>
      <c r="D503" s="11" t="s">
        <v>908</v>
      </c>
      <c r="E503" s="49">
        <v>0.53275660000000002</v>
      </c>
      <c r="F503" s="1">
        <v>4457.26</v>
      </c>
      <c r="G503" s="1">
        <v>3909.15</v>
      </c>
      <c r="H503" s="1">
        <v>8366.41</v>
      </c>
      <c r="I503" s="1">
        <v>4376.3900000000003</v>
      </c>
      <c r="J503" s="1">
        <v>11408</v>
      </c>
      <c r="K503" s="1">
        <v>65423.33</v>
      </c>
      <c r="L503">
        <v>18</v>
      </c>
    </row>
    <row r="504" spans="1:12" x14ac:dyDescent="0.25">
      <c r="A504">
        <v>49502</v>
      </c>
      <c r="B504" t="s">
        <v>602</v>
      </c>
      <c r="C504" t="s">
        <v>32</v>
      </c>
      <c r="D504" s="11" t="s">
        <v>908</v>
      </c>
      <c r="E504" s="49">
        <v>0.75273380000000001</v>
      </c>
      <c r="F504" s="1">
        <v>6349.43</v>
      </c>
      <c r="G504" s="1">
        <v>2085.73</v>
      </c>
      <c r="H504" s="1">
        <v>8435.16</v>
      </c>
      <c r="I504" s="1">
        <v>2403.48</v>
      </c>
      <c r="J504" s="1">
        <v>15254.36</v>
      </c>
      <c r="K504" s="1">
        <v>55387.88</v>
      </c>
      <c r="L504">
        <v>9</v>
      </c>
    </row>
    <row r="505" spans="1:12" x14ac:dyDescent="0.25">
      <c r="A505">
        <v>49510</v>
      </c>
      <c r="B505" t="s">
        <v>603</v>
      </c>
      <c r="C505" t="s">
        <v>32</v>
      </c>
      <c r="D505" s="11" t="s">
        <v>908</v>
      </c>
      <c r="E505" s="49">
        <v>0.61733910000000003</v>
      </c>
      <c r="F505" s="1">
        <v>5548.07</v>
      </c>
      <c r="G505" s="1">
        <v>3439</v>
      </c>
      <c r="H505" s="1">
        <v>8987.07</v>
      </c>
      <c r="I505" s="1">
        <v>3968.06</v>
      </c>
      <c r="J505" s="1">
        <v>13032.71</v>
      </c>
      <c r="K505" s="1">
        <v>100186.15</v>
      </c>
      <c r="L505">
        <v>10</v>
      </c>
    </row>
    <row r="506" spans="1:12" x14ac:dyDescent="0.25">
      <c r="A506">
        <v>49528</v>
      </c>
      <c r="B506" t="s">
        <v>379</v>
      </c>
      <c r="C506" t="s">
        <v>32</v>
      </c>
      <c r="D506" s="11" t="s">
        <v>908</v>
      </c>
      <c r="E506" s="49">
        <v>0.63156449999999997</v>
      </c>
      <c r="F506" s="1">
        <v>5410.91</v>
      </c>
      <c r="G506" s="1">
        <v>3156.56</v>
      </c>
      <c r="H506" s="1">
        <v>8567.4699999999993</v>
      </c>
      <c r="I506" s="1">
        <v>4024.7</v>
      </c>
      <c r="J506" s="1">
        <v>14227.18</v>
      </c>
      <c r="K506" s="1">
        <v>36257.589999999997</v>
      </c>
      <c r="L506">
        <v>6</v>
      </c>
    </row>
    <row r="507" spans="1:12" x14ac:dyDescent="0.25">
      <c r="A507">
        <v>49536</v>
      </c>
      <c r="B507" t="s">
        <v>604</v>
      </c>
      <c r="C507" t="s">
        <v>32</v>
      </c>
      <c r="D507" s="11" t="s">
        <v>908</v>
      </c>
      <c r="E507" s="49">
        <v>0.58194000000000001</v>
      </c>
      <c r="F507" s="1">
        <v>4725.37</v>
      </c>
      <c r="G507" s="1">
        <v>3394.66</v>
      </c>
      <c r="H507" s="1">
        <v>8120.03</v>
      </c>
      <c r="I507" s="1">
        <v>5099.2</v>
      </c>
      <c r="J507" s="1">
        <v>12212.3</v>
      </c>
      <c r="K507" s="1">
        <v>44906.68</v>
      </c>
      <c r="L507">
        <v>9</v>
      </c>
    </row>
    <row r="508" spans="1:12" x14ac:dyDescent="0.25">
      <c r="A508">
        <v>49544</v>
      </c>
      <c r="B508" t="s">
        <v>605</v>
      </c>
      <c r="C508" t="s">
        <v>32</v>
      </c>
      <c r="D508" s="11" t="s">
        <v>908</v>
      </c>
      <c r="E508" s="49">
        <v>0.3542536</v>
      </c>
      <c r="F508" s="1">
        <v>2899.53</v>
      </c>
      <c r="G508" s="1">
        <v>5285.37</v>
      </c>
      <c r="H508" s="1">
        <v>8184.9</v>
      </c>
      <c r="I508" s="1">
        <v>7687</v>
      </c>
      <c r="J508" s="1">
        <v>11965.03</v>
      </c>
      <c r="K508" s="1">
        <v>56222.12</v>
      </c>
      <c r="L508">
        <v>16</v>
      </c>
    </row>
    <row r="509" spans="1:12" x14ac:dyDescent="0.25">
      <c r="A509">
        <v>49569</v>
      </c>
      <c r="B509" t="s">
        <v>366</v>
      </c>
      <c r="C509" t="s">
        <v>88</v>
      </c>
      <c r="D509" s="11" t="s">
        <v>908</v>
      </c>
      <c r="E509" s="49">
        <v>0.44127929999999999</v>
      </c>
      <c r="F509" s="1">
        <v>3794.38</v>
      </c>
      <c r="G509" s="1">
        <v>4804.21</v>
      </c>
      <c r="H509" s="1">
        <v>8598.59</v>
      </c>
      <c r="I509" s="1">
        <v>8966.23</v>
      </c>
      <c r="J509" s="1">
        <v>14849.13</v>
      </c>
      <c r="K509" s="1">
        <v>31703.11</v>
      </c>
      <c r="L509">
        <v>10</v>
      </c>
    </row>
    <row r="510" spans="1:12" x14ac:dyDescent="0.25">
      <c r="A510">
        <v>49577</v>
      </c>
      <c r="B510" t="s">
        <v>606</v>
      </c>
      <c r="C510" t="s">
        <v>88</v>
      </c>
      <c r="D510" s="11" t="s">
        <v>908</v>
      </c>
      <c r="E510" s="49">
        <v>0.32091180000000002</v>
      </c>
      <c r="F510" s="1">
        <v>2760.99</v>
      </c>
      <c r="G510" s="1">
        <v>5842.59</v>
      </c>
      <c r="H510" s="1">
        <v>8603.58</v>
      </c>
      <c r="I510" s="1">
        <v>8283.1299999999992</v>
      </c>
      <c r="J510" s="1">
        <v>12495.94</v>
      </c>
      <c r="K510" s="1">
        <v>25516.93</v>
      </c>
      <c r="L510">
        <v>14</v>
      </c>
    </row>
    <row r="511" spans="1:12" x14ac:dyDescent="0.25">
      <c r="A511">
        <v>49593</v>
      </c>
      <c r="B511" t="s">
        <v>607</v>
      </c>
      <c r="C511" t="s">
        <v>65</v>
      </c>
      <c r="D511" s="11" t="s">
        <v>908</v>
      </c>
      <c r="E511" s="49">
        <v>0.70437470000000002</v>
      </c>
      <c r="F511" s="1">
        <v>6307.88</v>
      </c>
      <c r="G511" s="1">
        <v>2647.41</v>
      </c>
      <c r="H511" s="1">
        <v>8955.2900000000009</v>
      </c>
      <c r="I511" s="1">
        <v>3139.49</v>
      </c>
      <c r="J511" s="1">
        <v>14082.44</v>
      </c>
      <c r="K511" s="1">
        <v>52800.52</v>
      </c>
      <c r="L511">
        <v>10</v>
      </c>
    </row>
    <row r="512" spans="1:12" x14ac:dyDescent="0.25">
      <c r="A512">
        <v>49601</v>
      </c>
      <c r="B512" t="s">
        <v>608</v>
      </c>
      <c r="C512" t="s">
        <v>65</v>
      </c>
      <c r="D512" s="11" t="s">
        <v>908</v>
      </c>
      <c r="E512" s="49">
        <v>0.7172809</v>
      </c>
      <c r="F512" s="1">
        <v>7067.06</v>
      </c>
      <c r="G512" s="1">
        <v>2785.51</v>
      </c>
      <c r="H512" s="1">
        <v>9852.57</v>
      </c>
      <c r="I512" s="1">
        <v>4231.68</v>
      </c>
      <c r="J512" s="1">
        <v>16682.98</v>
      </c>
      <c r="K512" s="1">
        <v>11739.24</v>
      </c>
      <c r="L512">
        <v>10</v>
      </c>
    </row>
    <row r="513" spans="1:12" x14ac:dyDescent="0.25">
      <c r="A513">
        <v>49619</v>
      </c>
      <c r="B513" t="s">
        <v>609</v>
      </c>
      <c r="C513" t="s">
        <v>65</v>
      </c>
      <c r="D513" s="11" t="s">
        <v>908</v>
      </c>
      <c r="E513" s="49">
        <v>0.59612109999999996</v>
      </c>
      <c r="F513" s="1">
        <v>6155.97</v>
      </c>
      <c r="G513" s="1">
        <v>4170.74</v>
      </c>
      <c r="H513" s="1">
        <v>10326.709999999999</v>
      </c>
      <c r="I513" s="1">
        <v>4610.37</v>
      </c>
      <c r="J513" s="1">
        <v>12634.28</v>
      </c>
      <c r="K513" s="1">
        <v>11193.28</v>
      </c>
      <c r="L513">
        <v>9</v>
      </c>
    </row>
    <row r="514" spans="1:12" x14ac:dyDescent="0.25">
      <c r="A514">
        <v>49627</v>
      </c>
      <c r="B514" t="s">
        <v>610</v>
      </c>
      <c r="C514" t="s">
        <v>65</v>
      </c>
      <c r="D514" s="11" t="s">
        <v>908</v>
      </c>
      <c r="E514" s="49">
        <v>0.65503409999999995</v>
      </c>
      <c r="F514" s="1">
        <v>5404.68</v>
      </c>
      <c r="G514" s="1">
        <v>2846.31</v>
      </c>
      <c r="H514" s="1">
        <v>8250.99</v>
      </c>
      <c r="I514" s="1">
        <v>2811.82</v>
      </c>
      <c r="J514" s="1">
        <v>11899.94</v>
      </c>
      <c r="K514" s="1">
        <v>34999.22</v>
      </c>
      <c r="L514">
        <v>7</v>
      </c>
    </row>
    <row r="515" spans="1:12" x14ac:dyDescent="0.25">
      <c r="A515">
        <v>49635</v>
      </c>
      <c r="B515" t="s">
        <v>611</v>
      </c>
      <c r="C515" t="s">
        <v>65</v>
      </c>
      <c r="D515" s="11" t="s">
        <v>908</v>
      </c>
      <c r="E515" s="49">
        <v>0.67898150000000002</v>
      </c>
      <c r="F515" s="1">
        <v>5609.1</v>
      </c>
      <c r="G515" s="1">
        <v>2651.95</v>
      </c>
      <c r="H515" s="1">
        <v>8261.0499999999993</v>
      </c>
      <c r="I515" s="1">
        <v>2599.4899999999998</v>
      </c>
      <c r="J515" s="1">
        <v>12234.32</v>
      </c>
      <c r="K515" s="1">
        <v>113383.97</v>
      </c>
      <c r="L515">
        <v>16</v>
      </c>
    </row>
    <row r="516" spans="1:12" x14ac:dyDescent="0.25">
      <c r="A516">
        <v>49643</v>
      </c>
      <c r="B516" t="s">
        <v>612</v>
      </c>
      <c r="C516" t="s">
        <v>65</v>
      </c>
      <c r="D516" s="11" t="s">
        <v>908</v>
      </c>
      <c r="E516" s="49">
        <v>0.68620009999999998</v>
      </c>
      <c r="F516" s="1">
        <v>5854.81</v>
      </c>
      <c r="G516" s="1">
        <v>2677.41</v>
      </c>
      <c r="H516" s="1">
        <v>8532.2199999999993</v>
      </c>
      <c r="I516" s="1">
        <v>3746.07</v>
      </c>
      <c r="J516" s="1">
        <v>17284.52</v>
      </c>
      <c r="K516" s="1">
        <v>41857.620000000003</v>
      </c>
      <c r="L516">
        <v>10</v>
      </c>
    </row>
    <row r="517" spans="1:12" x14ac:dyDescent="0.25">
      <c r="A517">
        <v>49650</v>
      </c>
      <c r="B517" t="s">
        <v>613</v>
      </c>
      <c r="C517" t="s">
        <v>65</v>
      </c>
      <c r="D517" s="11" t="s">
        <v>908</v>
      </c>
      <c r="E517" s="49">
        <v>0.75031490000000001</v>
      </c>
      <c r="F517" s="1">
        <v>6195.59</v>
      </c>
      <c r="G517" s="1">
        <v>2061.73</v>
      </c>
      <c r="H517" s="1">
        <v>8257.32</v>
      </c>
      <c r="I517" s="1">
        <v>2528.71</v>
      </c>
      <c r="J517" s="1">
        <v>14848.63</v>
      </c>
      <c r="K517" s="1">
        <v>54366.27</v>
      </c>
      <c r="L517">
        <v>19</v>
      </c>
    </row>
    <row r="518" spans="1:12" x14ac:dyDescent="0.25">
      <c r="A518">
        <v>49668</v>
      </c>
      <c r="B518" t="s">
        <v>614</v>
      </c>
      <c r="C518" t="s">
        <v>65</v>
      </c>
      <c r="D518" s="11" t="s">
        <v>908</v>
      </c>
      <c r="E518" s="49">
        <v>0.60878080000000001</v>
      </c>
      <c r="F518" s="1">
        <v>4936.8900000000003</v>
      </c>
      <c r="G518" s="1">
        <v>3172.58</v>
      </c>
      <c r="H518" s="1">
        <v>8109.47</v>
      </c>
      <c r="I518" s="1">
        <v>3784.82</v>
      </c>
      <c r="J518" s="1">
        <v>11053.27</v>
      </c>
      <c r="K518" s="1">
        <v>52337.74</v>
      </c>
      <c r="L518">
        <v>41</v>
      </c>
    </row>
    <row r="519" spans="1:12" x14ac:dyDescent="0.25">
      <c r="A519">
        <v>49684</v>
      </c>
      <c r="B519" t="s">
        <v>615</v>
      </c>
      <c r="C519" t="s">
        <v>106</v>
      </c>
      <c r="D519" s="11" t="s">
        <v>908</v>
      </c>
      <c r="E519" s="49">
        <v>0.4904927</v>
      </c>
      <c r="F519" s="1">
        <v>4356.63</v>
      </c>
      <c r="G519" s="1">
        <v>4525.5200000000004</v>
      </c>
      <c r="H519" s="1">
        <v>8882.15</v>
      </c>
      <c r="I519" s="1">
        <v>9052.14</v>
      </c>
      <c r="J519" s="1">
        <v>16517.439999999999</v>
      </c>
      <c r="K519" s="1">
        <v>0</v>
      </c>
      <c r="L519">
        <v>1</v>
      </c>
    </row>
    <row r="520" spans="1:12" x14ac:dyDescent="0.25">
      <c r="A520">
        <v>49700</v>
      </c>
      <c r="B520" t="s">
        <v>616</v>
      </c>
      <c r="C520" t="s">
        <v>106</v>
      </c>
      <c r="D520" s="11" t="s">
        <v>908</v>
      </c>
      <c r="E520" s="49">
        <v>0.25467899999999999</v>
      </c>
      <c r="F520" s="1">
        <v>2286.9</v>
      </c>
      <c r="G520" s="1">
        <v>6692.64</v>
      </c>
      <c r="H520" s="1">
        <v>8979.5400000000009</v>
      </c>
      <c r="I520" s="1">
        <v>15119.6</v>
      </c>
      <c r="J520" s="1">
        <v>20439.28</v>
      </c>
      <c r="K520" s="1">
        <v>0</v>
      </c>
      <c r="L520">
        <v>3</v>
      </c>
    </row>
    <row r="521" spans="1:12" x14ac:dyDescent="0.25">
      <c r="A521">
        <v>49718</v>
      </c>
      <c r="B521" t="s">
        <v>617</v>
      </c>
      <c r="C521" t="s">
        <v>106</v>
      </c>
      <c r="D521" s="11" t="s">
        <v>908</v>
      </c>
      <c r="E521" s="49">
        <v>0.68453399999999998</v>
      </c>
      <c r="F521" s="1">
        <v>7710.57</v>
      </c>
      <c r="G521" s="1">
        <v>3553.4</v>
      </c>
      <c r="H521" s="1">
        <v>11263.97</v>
      </c>
      <c r="I521" s="1">
        <v>10399.56</v>
      </c>
      <c r="J521" s="1">
        <v>22479.03</v>
      </c>
      <c r="K521" s="1">
        <v>0</v>
      </c>
      <c r="L521">
        <v>0</v>
      </c>
    </row>
    <row r="522" spans="1:12" x14ac:dyDescent="0.25">
      <c r="A522">
        <v>49726</v>
      </c>
      <c r="B522" t="s">
        <v>618</v>
      </c>
      <c r="C522" t="s">
        <v>106</v>
      </c>
      <c r="D522" s="11" t="s">
        <v>908</v>
      </c>
      <c r="E522" s="49">
        <v>0.63762850000000004</v>
      </c>
      <c r="F522" s="1">
        <v>5977.48</v>
      </c>
      <c r="G522" s="1">
        <v>3397.07</v>
      </c>
      <c r="H522" s="1">
        <v>9374.5499999999993</v>
      </c>
      <c r="I522" s="1">
        <v>9827.18</v>
      </c>
      <c r="J522" s="1">
        <v>20925.98</v>
      </c>
      <c r="K522" s="1">
        <v>15366.56</v>
      </c>
      <c r="L522">
        <v>2</v>
      </c>
    </row>
    <row r="523" spans="1:12" x14ac:dyDescent="0.25">
      <c r="A523">
        <v>49759</v>
      </c>
      <c r="B523" t="s">
        <v>619</v>
      </c>
      <c r="C523" t="s">
        <v>39</v>
      </c>
      <c r="D523" s="11" t="s">
        <v>908</v>
      </c>
      <c r="E523" s="49">
        <v>0.48565710000000001</v>
      </c>
      <c r="F523" s="1">
        <v>4081.55</v>
      </c>
      <c r="G523" s="1">
        <v>4322.63</v>
      </c>
      <c r="H523" s="1">
        <v>8404.18</v>
      </c>
      <c r="I523" s="1">
        <v>9604.59</v>
      </c>
      <c r="J523" s="1">
        <v>16903.759999999998</v>
      </c>
      <c r="K523" s="1">
        <v>46093.06</v>
      </c>
      <c r="L523">
        <v>9</v>
      </c>
    </row>
    <row r="524" spans="1:12" x14ac:dyDescent="0.25">
      <c r="A524">
        <v>49767</v>
      </c>
      <c r="B524" t="s">
        <v>620</v>
      </c>
      <c r="C524" t="s">
        <v>39</v>
      </c>
      <c r="D524" s="11" t="s">
        <v>908</v>
      </c>
      <c r="E524" s="49">
        <v>0.69791499999999995</v>
      </c>
      <c r="F524" s="1">
        <v>6642.28</v>
      </c>
      <c r="G524" s="1">
        <v>2875.04</v>
      </c>
      <c r="H524" s="1">
        <v>9517.32</v>
      </c>
      <c r="I524" s="1">
        <v>7641.79</v>
      </c>
      <c r="J524" s="1">
        <v>21789.29</v>
      </c>
      <c r="K524" s="1">
        <v>4374.7299999999996</v>
      </c>
      <c r="L524">
        <v>3</v>
      </c>
    </row>
    <row r="525" spans="1:12" x14ac:dyDescent="0.25">
      <c r="A525">
        <v>49775</v>
      </c>
      <c r="B525" t="s">
        <v>621</v>
      </c>
      <c r="C525" t="s">
        <v>39</v>
      </c>
      <c r="D525" s="11" t="s">
        <v>908</v>
      </c>
      <c r="E525" s="49">
        <v>0.71297840000000001</v>
      </c>
      <c r="F525" s="1">
        <v>7199.05</v>
      </c>
      <c r="G525" s="1">
        <v>2898.1</v>
      </c>
      <c r="H525" s="1">
        <v>10097.15</v>
      </c>
      <c r="I525" s="1">
        <v>8631.23</v>
      </c>
      <c r="J525" s="1">
        <v>23778.95</v>
      </c>
      <c r="K525" s="1">
        <v>19215.86</v>
      </c>
      <c r="L525">
        <v>9</v>
      </c>
    </row>
    <row r="526" spans="1:12" x14ac:dyDescent="0.25">
      <c r="A526">
        <v>49783</v>
      </c>
      <c r="B526" t="s">
        <v>622</v>
      </c>
      <c r="C526" t="s">
        <v>39</v>
      </c>
      <c r="D526" s="11" t="s">
        <v>908</v>
      </c>
      <c r="E526" s="49">
        <v>0.43854169999999998</v>
      </c>
      <c r="F526" s="1">
        <v>4040.5</v>
      </c>
      <c r="G526" s="1">
        <v>5172.99</v>
      </c>
      <c r="H526" s="1">
        <v>9213.49</v>
      </c>
      <c r="I526" s="1">
        <v>9632.17</v>
      </c>
      <c r="J526" s="1">
        <v>16300.77</v>
      </c>
      <c r="K526" s="1">
        <v>29931.71</v>
      </c>
      <c r="L526">
        <v>11</v>
      </c>
    </row>
    <row r="527" spans="1:12" x14ac:dyDescent="0.25">
      <c r="A527">
        <v>49791</v>
      </c>
      <c r="B527" t="s">
        <v>623</v>
      </c>
      <c r="C527" t="s">
        <v>39</v>
      </c>
      <c r="D527" s="11" t="s">
        <v>908</v>
      </c>
      <c r="E527" s="49">
        <v>0.52438079999999998</v>
      </c>
      <c r="F527" s="1">
        <v>4777.5600000000004</v>
      </c>
      <c r="G527" s="1">
        <v>4333.3</v>
      </c>
      <c r="H527" s="1">
        <v>9110.86</v>
      </c>
      <c r="I527" s="1">
        <v>7173.93</v>
      </c>
      <c r="J527" s="1">
        <v>15456.88</v>
      </c>
      <c r="K527" s="1">
        <v>39025</v>
      </c>
      <c r="L527">
        <v>8</v>
      </c>
    </row>
    <row r="528" spans="1:12" x14ac:dyDescent="0.25">
      <c r="A528">
        <v>49809</v>
      </c>
      <c r="B528" t="s">
        <v>624</v>
      </c>
      <c r="C528" t="s">
        <v>39</v>
      </c>
      <c r="D528" s="11" t="s">
        <v>908</v>
      </c>
      <c r="E528" s="49">
        <v>0.60399409999999998</v>
      </c>
      <c r="F528" s="1">
        <v>6300.42</v>
      </c>
      <c r="G528" s="1">
        <v>4130.84</v>
      </c>
      <c r="H528" s="1">
        <v>10431.26</v>
      </c>
      <c r="I528" s="1">
        <v>8782.99</v>
      </c>
      <c r="J528" s="1">
        <v>17890.919999999998</v>
      </c>
      <c r="K528" s="1">
        <v>11162.51</v>
      </c>
      <c r="L528">
        <v>4</v>
      </c>
    </row>
    <row r="529" spans="1:12" x14ac:dyDescent="0.25">
      <c r="A529">
        <v>49817</v>
      </c>
      <c r="B529" t="s">
        <v>625</v>
      </c>
      <c r="C529" t="s">
        <v>39</v>
      </c>
      <c r="D529" s="11" t="s">
        <v>908</v>
      </c>
      <c r="E529" s="49">
        <v>0.65580150000000004</v>
      </c>
      <c r="F529" s="1">
        <v>7286.25</v>
      </c>
      <c r="G529" s="1">
        <v>3824.2</v>
      </c>
      <c r="H529" s="1">
        <v>11110.45</v>
      </c>
      <c r="I529" s="1">
        <v>7660.46</v>
      </c>
      <c r="J529" s="1">
        <v>17082.830000000002</v>
      </c>
      <c r="K529" s="1">
        <v>9742.8700000000008</v>
      </c>
      <c r="L529">
        <v>3</v>
      </c>
    </row>
    <row r="530" spans="1:12" x14ac:dyDescent="0.25">
      <c r="A530">
        <v>49833</v>
      </c>
      <c r="B530" t="s">
        <v>626</v>
      </c>
      <c r="C530" t="s">
        <v>36</v>
      </c>
      <c r="D530" s="11" t="s">
        <v>908</v>
      </c>
      <c r="E530" s="49">
        <v>0.43590099999999998</v>
      </c>
      <c r="F530" s="1">
        <v>3600.83</v>
      </c>
      <c r="G530" s="1">
        <v>4659.83</v>
      </c>
      <c r="H530" s="1">
        <v>8260.66</v>
      </c>
      <c r="I530" s="1">
        <v>8787.08</v>
      </c>
      <c r="J530" s="1">
        <v>14006.2</v>
      </c>
      <c r="K530" s="1">
        <v>60492.77</v>
      </c>
      <c r="L530">
        <v>9</v>
      </c>
    </row>
    <row r="531" spans="1:12" x14ac:dyDescent="0.25">
      <c r="A531">
        <v>49841</v>
      </c>
      <c r="B531" t="s">
        <v>627</v>
      </c>
      <c r="C531" t="s">
        <v>36</v>
      </c>
      <c r="D531" s="11" t="s">
        <v>908</v>
      </c>
      <c r="E531" s="49">
        <v>0.27529629999999999</v>
      </c>
      <c r="F531" s="1">
        <v>2249.7600000000002</v>
      </c>
      <c r="G531" s="1">
        <v>5922.38</v>
      </c>
      <c r="H531" s="1">
        <v>8172.14</v>
      </c>
      <c r="I531" s="1">
        <v>9722</v>
      </c>
      <c r="J531" s="1">
        <v>14171.7</v>
      </c>
      <c r="K531" s="1">
        <v>78317.399999999994</v>
      </c>
      <c r="L531">
        <v>16</v>
      </c>
    </row>
    <row r="532" spans="1:12" x14ac:dyDescent="0.25">
      <c r="A532">
        <v>49858</v>
      </c>
      <c r="B532" t="s">
        <v>628</v>
      </c>
      <c r="C532" t="s">
        <v>36</v>
      </c>
      <c r="D532" s="11" t="s">
        <v>908</v>
      </c>
      <c r="E532" s="49">
        <v>0.1</v>
      </c>
      <c r="F532" s="1">
        <v>815.97</v>
      </c>
      <c r="G532" s="1">
        <v>7564.53</v>
      </c>
      <c r="H532" s="1">
        <v>8159.72</v>
      </c>
      <c r="I532" s="1">
        <v>9213.2800000000007</v>
      </c>
      <c r="J532" s="1">
        <v>10251.969999999999</v>
      </c>
      <c r="K532" s="1">
        <v>322610.64</v>
      </c>
      <c r="L532">
        <v>149</v>
      </c>
    </row>
    <row r="533" spans="1:12" x14ac:dyDescent="0.25">
      <c r="A533">
        <v>49866</v>
      </c>
      <c r="B533" t="s">
        <v>629</v>
      </c>
      <c r="C533" t="s">
        <v>36</v>
      </c>
      <c r="D533" s="11" t="s">
        <v>908</v>
      </c>
      <c r="E533" s="49">
        <v>0.41795860000000001</v>
      </c>
      <c r="F533" s="1">
        <v>3419.34</v>
      </c>
      <c r="G533" s="1">
        <v>4761.71</v>
      </c>
      <c r="H533" s="1">
        <v>8181.05</v>
      </c>
      <c r="I533" s="1">
        <v>5624.14</v>
      </c>
      <c r="J533" s="1">
        <v>10317.15</v>
      </c>
      <c r="K533" s="1">
        <v>233140.48000000001</v>
      </c>
      <c r="L533">
        <v>68</v>
      </c>
    </row>
    <row r="534" spans="1:12" x14ac:dyDescent="0.25">
      <c r="A534">
        <v>49874</v>
      </c>
      <c r="B534" t="s">
        <v>630</v>
      </c>
      <c r="C534" t="s">
        <v>36</v>
      </c>
      <c r="D534" s="11" t="s">
        <v>908</v>
      </c>
      <c r="E534" s="49">
        <v>0.47316000000000003</v>
      </c>
      <c r="F534" s="1">
        <v>3838.79</v>
      </c>
      <c r="G534" s="1">
        <v>4274.3</v>
      </c>
      <c r="H534" s="1">
        <v>8113.09</v>
      </c>
      <c r="I534" s="1">
        <v>6066.17</v>
      </c>
      <c r="J534" s="1">
        <v>11382.88</v>
      </c>
      <c r="K534" s="1">
        <v>133391.94</v>
      </c>
      <c r="L534">
        <v>64</v>
      </c>
    </row>
    <row r="535" spans="1:12" x14ac:dyDescent="0.25">
      <c r="A535">
        <v>49882</v>
      </c>
      <c r="B535" t="s">
        <v>631</v>
      </c>
      <c r="C535" t="s">
        <v>36</v>
      </c>
      <c r="D535" s="11" t="s">
        <v>908</v>
      </c>
      <c r="E535" s="49">
        <v>0.28723870000000001</v>
      </c>
      <c r="F535" s="1">
        <v>2344.6</v>
      </c>
      <c r="G535" s="1">
        <v>5817.95</v>
      </c>
      <c r="H535" s="1">
        <v>8162.55</v>
      </c>
      <c r="I535" s="1">
        <v>7992.1</v>
      </c>
      <c r="J535" s="1">
        <v>12208.41</v>
      </c>
      <c r="K535" s="1">
        <v>167221.72</v>
      </c>
      <c r="L535">
        <v>61</v>
      </c>
    </row>
    <row r="536" spans="1:12" x14ac:dyDescent="0.25">
      <c r="A536">
        <v>49890</v>
      </c>
      <c r="B536" t="s">
        <v>632</v>
      </c>
      <c r="C536" t="s">
        <v>36</v>
      </c>
      <c r="D536" s="11" t="s">
        <v>908</v>
      </c>
      <c r="E536" s="49">
        <v>0.55533829999999995</v>
      </c>
      <c r="F536" s="1">
        <v>4487.55</v>
      </c>
      <c r="G536" s="1">
        <v>3593.2</v>
      </c>
      <c r="H536" s="1">
        <v>8080.75</v>
      </c>
      <c r="I536" s="1">
        <v>5575.78</v>
      </c>
      <c r="J536" s="1">
        <v>12375.52</v>
      </c>
      <c r="K536" s="1">
        <v>77369.929999999993</v>
      </c>
      <c r="L536">
        <v>12</v>
      </c>
    </row>
    <row r="537" spans="1:12" x14ac:dyDescent="0.25">
      <c r="A537">
        <v>49908</v>
      </c>
      <c r="B537" t="s">
        <v>611</v>
      </c>
      <c r="C537" t="s">
        <v>36</v>
      </c>
      <c r="D537" s="11" t="s">
        <v>908</v>
      </c>
      <c r="E537" s="49">
        <v>0.30825089999999999</v>
      </c>
      <c r="F537" s="1">
        <v>2488.9499999999998</v>
      </c>
      <c r="G537" s="1">
        <v>5585.48</v>
      </c>
      <c r="H537" s="1">
        <v>8074.43</v>
      </c>
      <c r="I537" s="1">
        <v>9404.15</v>
      </c>
      <c r="J537" s="1">
        <v>13700.59</v>
      </c>
      <c r="K537" s="1">
        <v>112956.85</v>
      </c>
      <c r="L537">
        <v>52</v>
      </c>
    </row>
    <row r="538" spans="1:12" x14ac:dyDescent="0.25">
      <c r="A538">
        <v>49916</v>
      </c>
      <c r="B538" t="s">
        <v>633</v>
      </c>
      <c r="C538" t="s">
        <v>36</v>
      </c>
      <c r="D538" s="11" t="s">
        <v>908</v>
      </c>
      <c r="E538" s="49">
        <v>0.58326520000000004</v>
      </c>
      <c r="F538" s="1">
        <v>5130.01</v>
      </c>
      <c r="G538" s="1">
        <v>3665.32</v>
      </c>
      <c r="H538" s="1">
        <v>8795.33</v>
      </c>
      <c r="I538" s="1">
        <v>4153.7</v>
      </c>
      <c r="J538" s="1">
        <v>12697.17</v>
      </c>
      <c r="K538" s="1">
        <v>99119</v>
      </c>
      <c r="L538">
        <v>7</v>
      </c>
    </row>
    <row r="539" spans="1:12" x14ac:dyDescent="0.25">
      <c r="A539">
        <v>49924</v>
      </c>
      <c r="B539" t="s">
        <v>344</v>
      </c>
      <c r="C539" t="s">
        <v>36</v>
      </c>
      <c r="D539" s="11" t="s">
        <v>908</v>
      </c>
      <c r="E539" s="49">
        <v>0.46726489999999998</v>
      </c>
      <c r="F539" s="1">
        <v>3860.94</v>
      </c>
      <c r="G539" s="1">
        <v>4401.91</v>
      </c>
      <c r="H539" s="1">
        <v>8262.85</v>
      </c>
      <c r="I539" s="1">
        <v>6625</v>
      </c>
      <c r="J539" s="1">
        <v>11806.55</v>
      </c>
      <c r="K539" s="1">
        <v>174031.04</v>
      </c>
      <c r="L539">
        <v>81</v>
      </c>
    </row>
    <row r="540" spans="1:12" x14ac:dyDescent="0.25">
      <c r="A540">
        <v>49932</v>
      </c>
      <c r="B540" t="s">
        <v>634</v>
      </c>
      <c r="C540" t="s">
        <v>36</v>
      </c>
      <c r="D540" s="11" t="s">
        <v>908</v>
      </c>
      <c r="E540" s="49">
        <v>0.37526540000000003</v>
      </c>
      <c r="F540" s="1">
        <v>3078.52</v>
      </c>
      <c r="G540" s="1">
        <v>5125.0600000000004</v>
      </c>
      <c r="H540" s="1">
        <v>8203.58</v>
      </c>
      <c r="I540" s="1">
        <v>5980.37</v>
      </c>
      <c r="J540" s="1">
        <v>9712.11</v>
      </c>
      <c r="K540" s="1">
        <v>205521.83</v>
      </c>
      <c r="L540">
        <v>198</v>
      </c>
    </row>
    <row r="541" spans="1:12" x14ac:dyDescent="0.25">
      <c r="A541">
        <v>49940</v>
      </c>
      <c r="B541" t="s">
        <v>635</v>
      </c>
      <c r="C541" t="s">
        <v>36</v>
      </c>
      <c r="D541" s="11" t="s">
        <v>908</v>
      </c>
      <c r="E541" s="49">
        <v>0.55320460000000005</v>
      </c>
      <c r="F541" s="1">
        <v>4567.34</v>
      </c>
      <c r="G541" s="1">
        <v>3688.81</v>
      </c>
      <c r="H541" s="1">
        <v>8256.15</v>
      </c>
      <c r="I541" s="1">
        <v>5933.61</v>
      </c>
      <c r="J541" s="1">
        <v>13666.42</v>
      </c>
      <c r="K541" s="1">
        <v>163547.51</v>
      </c>
      <c r="L541">
        <v>27</v>
      </c>
    </row>
    <row r="542" spans="1:12" x14ac:dyDescent="0.25">
      <c r="A542">
        <v>49957</v>
      </c>
      <c r="B542" t="s">
        <v>636</v>
      </c>
      <c r="C542" t="s">
        <v>36</v>
      </c>
      <c r="D542" s="11" t="s">
        <v>908</v>
      </c>
      <c r="E542" s="49">
        <v>0.32016909999999998</v>
      </c>
      <c r="F542" s="1">
        <v>2624.81</v>
      </c>
      <c r="G542" s="1">
        <v>5573.39</v>
      </c>
      <c r="H542" s="1">
        <v>8198.2000000000007</v>
      </c>
      <c r="I542" s="1">
        <v>7224.27</v>
      </c>
      <c r="J542" s="1">
        <v>11220.38</v>
      </c>
      <c r="K542" s="1">
        <v>33414.050000000003</v>
      </c>
      <c r="L542">
        <v>15</v>
      </c>
    </row>
    <row r="543" spans="1:12" x14ac:dyDescent="0.25">
      <c r="A543">
        <v>49973</v>
      </c>
      <c r="B543" t="s">
        <v>637</v>
      </c>
      <c r="C543" t="s">
        <v>33</v>
      </c>
      <c r="D543" s="11" t="s">
        <v>908</v>
      </c>
      <c r="E543" s="49">
        <v>0.1</v>
      </c>
      <c r="F543" s="1">
        <v>812.03</v>
      </c>
      <c r="G543" s="1">
        <v>8290.5</v>
      </c>
      <c r="H543" s="1">
        <v>8120.34</v>
      </c>
      <c r="I543" s="1">
        <v>16492.419999999998</v>
      </c>
      <c r="J543" s="1">
        <v>17549.22</v>
      </c>
      <c r="K543" s="1">
        <v>163430.44</v>
      </c>
      <c r="L543">
        <v>60</v>
      </c>
    </row>
    <row r="544" spans="1:12" x14ac:dyDescent="0.25">
      <c r="A544">
        <v>49981</v>
      </c>
      <c r="B544" t="s">
        <v>638</v>
      </c>
      <c r="C544" t="s">
        <v>33</v>
      </c>
      <c r="D544" s="11" t="s">
        <v>908</v>
      </c>
      <c r="E544" s="49">
        <v>0.1</v>
      </c>
      <c r="F544" s="1">
        <v>813.29</v>
      </c>
      <c r="G544" s="1">
        <v>9308.27</v>
      </c>
      <c r="H544" s="1">
        <v>8132.92</v>
      </c>
      <c r="I544" s="1">
        <v>12908.25</v>
      </c>
      <c r="J544" s="1">
        <v>13555.07</v>
      </c>
      <c r="K544" s="1">
        <v>149530.23999999999</v>
      </c>
      <c r="L544">
        <v>25</v>
      </c>
    </row>
    <row r="545" spans="1:12" x14ac:dyDescent="0.25">
      <c r="A545">
        <v>49999</v>
      </c>
      <c r="B545" t="s">
        <v>639</v>
      </c>
      <c r="C545" t="s">
        <v>33</v>
      </c>
      <c r="D545" s="11" t="s">
        <v>908</v>
      </c>
      <c r="E545" s="49">
        <v>0.2794683</v>
      </c>
      <c r="F545" s="1">
        <v>2263.14</v>
      </c>
      <c r="G545" s="1">
        <v>5834.88</v>
      </c>
      <c r="H545" s="1">
        <v>8098.02</v>
      </c>
      <c r="I545" s="1">
        <v>15047.9</v>
      </c>
      <c r="J545" s="1">
        <v>19901.91</v>
      </c>
      <c r="K545" s="1">
        <v>130604.2</v>
      </c>
      <c r="L545">
        <v>44</v>
      </c>
    </row>
    <row r="546" spans="1:12" x14ac:dyDescent="0.25">
      <c r="A546">
        <v>50005</v>
      </c>
      <c r="B546" t="s">
        <v>129</v>
      </c>
      <c r="C546" t="s">
        <v>33</v>
      </c>
      <c r="D546" s="11" t="s">
        <v>908</v>
      </c>
      <c r="E546" s="49">
        <v>0.32944889999999999</v>
      </c>
      <c r="F546" s="1">
        <v>2699.88</v>
      </c>
      <c r="G546" s="1">
        <v>5495.26</v>
      </c>
      <c r="H546" s="1">
        <v>8195.14</v>
      </c>
      <c r="I546" s="1">
        <v>10873.9</v>
      </c>
      <c r="J546" s="1">
        <v>15147.65</v>
      </c>
      <c r="K546" s="1">
        <v>109462.12</v>
      </c>
      <c r="L546">
        <v>56</v>
      </c>
    </row>
    <row r="547" spans="1:12" x14ac:dyDescent="0.25">
      <c r="A547">
        <v>50013</v>
      </c>
      <c r="B547" t="s">
        <v>609</v>
      </c>
      <c r="C547" t="s">
        <v>33</v>
      </c>
      <c r="D547" s="11" t="s">
        <v>908</v>
      </c>
      <c r="E547" s="49">
        <v>0.20367979999999999</v>
      </c>
      <c r="F547" s="1">
        <v>1658.65</v>
      </c>
      <c r="G547" s="1">
        <v>6484.77</v>
      </c>
      <c r="H547" s="1">
        <v>8143.42</v>
      </c>
      <c r="I547" s="1">
        <v>9374.1200000000008</v>
      </c>
      <c r="J547" s="1">
        <v>11975.92</v>
      </c>
      <c r="K547" s="1">
        <v>143754.88</v>
      </c>
      <c r="L547">
        <v>143</v>
      </c>
    </row>
    <row r="548" spans="1:12" x14ac:dyDescent="0.25">
      <c r="A548">
        <v>50021</v>
      </c>
      <c r="B548" t="s">
        <v>640</v>
      </c>
      <c r="C548" t="s">
        <v>33</v>
      </c>
      <c r="D548" s="11" t="s">
        <v>908</v>
      </c>
      <c r="E548" s="49">
        <v>0.1</v>
      </c>
      <c r="F548" s="1">
        <v>813.32</v>
      </c>
      <c r="G548" s="1">
        <v>9215.8700000000008</v>
      </c>
      <c r="H548" s="1">
        <v>8133.2</v>
      </c>
      <c r="I548" s="1">
        <v>14986.57</v>
      </c>
      <c r="J548" s="1">
        <v>16552.900000000001</v>
      </c>
      <c r="K548" s="1">
        <v>329843.34000000003</v>
      </c>
      <c r="L548">
        <v>38</v>
      </c>
    </row>
    <row r="549" spans="1:12" x14ac:dyDescent="0.25">
      <c r="A549">
        <v>50039</v>
      </c>
      <c r="B549" t="s">
        <v>641</v>
      </c>
      <c r="C549" t="s">
        <v>33</v>
      </c>
      <c r="D549" s="11" t="s">
        <v>908</v>
      </c>
      <c r="E549" s="49">
        <v>0.64073150000000001</v>
      </c>
      <c r="F549" s="1">
        <v>5771.03</v>
      </c>
      <c r="G549" s="1">
        <v>3235.91</v>
      </c>
      <c r="H549" s="1">
        <v>9006.94</v>
      </c>
      <c r="I549" s="1">
        <v>8317.19</v>
      </c>
      <c r="J549" s="1">
        <v>18801.919999999998</v>
      </c>
      <c r="K549" s="1">
        <v>62013.46</v>
      </c>
      <c r="L549">
        <v>18</v>
      </c>
    </row>
    <row r="550" spans="1:12" x14ac:dyDescent="0.25">
      <c r="A550">
        <v>50047</v>
      </c>
      <c r="B550" t="s">
        <v>642</v>
      </c>
      <c r="C550" t="s">
        <v>33</v>
      </c>
      <c r="D550" s="11" t="s">
        <v>908</v>
      </c>
      <c r="E550" s="49">
        <v>0.1</v>
      </c>
      <c r="F550" s="1">
        <v>807.99</v>
      </c>
      <c r="G550" s="1">
        <v>9431.9699999999993</v>
      </c>
      <c r="H550" s="1">
        <v>8079.9</v>
      </c>
      <c r="I550" s="1">
        <v>14954.78</v>
      </c>
      <c r="J550" s="1">
        <v>15916.38</v>
      </c>
      <c r="K550" s="1">
        <v>314303.65000000002</v>
      </c>
      <c r="L550">
        <v>53</v>
      </c>
    </row>
    <row r="551" spans="1:12" x14ac:dyDescent="0.25">
      <c r="A551">
        <v>50054</v>
      </c>
      <c r="B551" t="s">
        <v>643</v>
      </c>
      <c r="C551" t="s">
        <v>33</v>
      </c>
      <c r="D551" s="11" t="s">
        <v>908</v>
      </c>
      <c r="E551" s="49">
        <v>0.1</v>
      </c>
      <c r="F551" s="1">
        <v>807.14</v>
      </c>
      <c r="G551" s="1">
        <v>12865</v>
      </c>
      <c r="H551" s="1">
        <v>8071.43</v>
      </c>
      <c r="I551" s="1">
        <v>16077.95</v>
      </c>
      <c r="J551" s="1">
        <v>16723.13</v>
      </c>
      <c r="K551" s="1">
        <v>186401.96</v>
      </c>
      <c r="L551">
        <v>39</v>
      </c>
    </row>
    <row r="552" spans="1:12" x14ac:dyDescent="0.25">
      <c r="A552">
        <v>50062</v>
      </c>
      <c r="B552" t="s">
        <v>515</v>
      </c>
      <c r="C552" t="s">
        <v>33</v>
      </c>
      <c r="D552" s="11" t="s">
        <v>908</v>
      </c>
      <c r="E552" s="49">
        <v>0.28690789999999999</v>
      </c>
      <c r="F552" s="1">
        <v>2319.86</v>
      </c>
      <c r="G552" s="1">
        <v>5765.87</v>
      </c>
      <c r="H552" s="1">
        <v>8085.73</v>
      </c>
      <c r="I552" s="1">
        <v>9050.48</v>
      </c>
      <c r="J552" s="1">
        <v>12723.84</v>
      </c>
      <c r="K552" s="1">
        <v>217113.5</v>
      </c>
      <c r="L552">
        <v>58</v>
      </c>
    </row>
    <row r="553" spans="1:12" x14ac:dyDescent="0.25">
      <c r="A553">
        <v>50070</v>
      </c>
      <c r="B553" t="s">
        <v>644</v>
      </c>
      <c r="C553" t="s">
        <v>33</v>
      </c>
      <c r="D553" s="11" t="s">
        <v>908</v>
      </c>
      <c r="E553" s="49">
        <v>0.130685</v>
      </c>
      <c r="F553" s="1">
        <v>1064.6199999999999</v>
      </c>
      <c r="G553" s="1">
        <v>7081.84</v>
      </c>
      <c r="H553" s="1">
        <v>8146.46</v>
      </c>
      <c r="I553" s="1">
        <v>14159.64</v>
      </c>
      <c r="J553" s="1">
        <v>15757.12</v>
      </c>
      <c r="K553" s="1">
        <v>113357.55</v>
      </c>
      <c r="L553">
        <v>48</v>
      </c>
    </row>
    <row r="554" spans="1:12" x14ac:dyDescent="0.25">
      <c r="A554">
        <v>50096</v>
      </c>
      <c r="B554" t="s">
        <v>645</v>
      </c>
      <c r="C554" t="s">
        <v>66</v>
      </c>
      <c r="D554" s="11" t="s">
        <v>908</v>
      </c>
      <c r="E554" s="49">
        <v>0.51337440000000001</v>
      </c>
      <c r="F554" s="1">
        <v>8173.12</v>
      </c>
      <c r="G554" s="1">
        <v>7747.27</v>
      </c>
      <c r="H554" s="1">
        <v>15920.39</v>
      </c>
      <c r="I554" s="1">
        <v>11321.89</v>
      </c>
      <c r="J554" s="1">
        <v>19678.14</v>
      </c>
      <c r="K554" s="1">
        <v>0</v>
      </c>
      <c r="L554">
        <v>0</v>
      </c>
    </row>
    <row r="555" spans="1:12" x14ac:dyDescent="0.25">
      <c r="A555">
        <v>50112</v>
      </c>
      <c r="B555" t="s">
        <v>646</v>
      </c>
      <c r="C555" t="s">
        <v>66</v>
      </c>
      <c r="D555" s="11" t="s">
        <v>908</v>
      </c>
      <c r="E555" s="49">
        <v>0.4277976</v>
      </c>
      <c r="F555" s="1">
        <v>4478.57</v>
      </c>
      <c r="G555" s="1">
        <v>5990.33</v>
      </c>
      <c r="H555" s="1">
        <v>10468.9</v>
      </c>
      <c r="I555" s="1">
        <v>7833.51</v>
      </c>
      <c r="J555" s="1">
        <v>14150.03</v>
      </c>
      <c r="K555" s="1">
        <v>0</v>
      </c>
      <c r="L555">
        <v>0</v>
      </c>
    </row>
    <row r="556" spans="1:12" x14ac:dyDescent="0.25">
      <c r="A556">
        <v>50120</v>
      </c>
      <c r="B556" t="s">
        <v>647</v>
      </c>
      <c r="C556" t="s">
        <v>66</v>
      </c>
      <c r="D556" s="11" t="s">
        <v>908</v>
      </c>
      <c r="E556" s="49">
        <v>0.62279519999999999</v>
      </c>
      <c r="F556" s="1">
        <v>5284.38</v>
      </c>
      <c r="G556" s="1">
        <v>3200.56</v>
      </c>
      <c r="H556" s="1">
        <v>8484.94</v>
      </c>
      <c r="I556" s="1">
        <v>4948.09</v>
      </c>
      <c r="J556" s="1">
        <v>12049.26</v>
      </c>
      <c r="K556" s="1">
        <v>142149.1</v>
      </c>
      <c r="L556">
        <v>15</v>
      </c>
    </row>
    <row r="557" spans="1:12" x14ac:dyDescent="0.25">
      <c r="A557">
        <v>50138</v>
      </c>
      <c r="B557" t="s">
        <v>648</v>
      </c>
      <c r="C557" t="s">
        <v>66</v>
      </c>
      <c r="D557" s="11" t="s">
        <v>908</v>
      </c>
      <c r="E557" s="49">
        <v>0.50357289999999999</v>
      </c>
      <c r="F557" s="1">
        <v>4121.8599999999997</v>
      </c>
      <c r="G557" s="1">
        <v>4063.37</v>
      </c>
      <c r="H557" s="1">
        <v>8185.23</v>
      </c>
      <c r="I557" s="1">
        <v>7187.65</v>
      </c>
      <c r="J557" s="1">
        <v>13108.92</v>
      </c>
      <c r="K557" s="1">
        <v>0</v>
      </c>
      <c r="L557">
        <v>8</v>
      </c>
    </row>
    <row r="558" spans="1:12" x14ac:dyDescent="0.25">
      <c r="A558">
        <v>50153</v>
      </c>
      <c r="B558" t="s">
        <v>649</v>
      </c>
      <c r="C558" t="s">
        <v>66</v>
      </c>
      <c r="D558" s="11" t="s">
        <v>908</v>
      </c>
      <c r="E558" s="49">
        <v>0.2270075</v>
      </c>
      <c r="F558" s="1">
        <v>2207.4499999999998</v>
      </c>
      <c r="G558" s="1">
        <v>7516.68</v>
      </c>
      <c r="H558" s="1">
        <v>9724.1299999999992</v>
      </c>
      <c r="I558" s="1">
        <v>10910.84</v>
      </c>
      <c r="J558" s="1">
        <v>14524.18</v>
      </c>
      <c r="K558" s="1">
        <v>0</v>
      </c>
      <c r="L558">
        <v>0</v>
      </c>
    </row>
    <row r="559" spans="1:12" x14ac:dyDescent="0.25">
      <c r="A559">
        <v>50161</v>
      </c>
      <c r="B559" t="s">
        <v>650</v>
      </c>
      <c r="C559" t="s">
        <v>66</v>
      </c>
      <c r="D559" s="11" t="s">
        <v>908</v>
      </c>
      <c r="E559" s="49">
        <v>0.2002594</v>
      </c>
      <c r="F559" s="1">
        <v>1624.45</v>
      </c>
      <c r="G559" s="1">
        <v>6487.28</v>
      </c>
      <c r="H559" s="1">
        <v>8111.73</v>
      </c>
      <c r="I559" s="1">
        <v>11748.54</v>
      </c>
      <c r="J559" s="1">
        <v>14203.84</v>
      </c>
      <c r="K559" s="1">
        <v>51492.81</v>
      </c>
      <c r="L559">
        <v>7</v>
      </c>
    </row>
    <row r="560" spans="1:12" x14ac:dyDescent="0.25">
      <c r="A560">
        <v>50179</v>
      </c>
      <c r="B560" t="s">
        <v>651</v>
      </c>
      <c r="C560" t="s">
        <v>66</v>
      </c>
      <c r="D560" s="11" t="s">
        <v>908</v>
      </c>
      <c r="E560" s="49">
        <v>0.43937169999999998</v>
      </c>
      <c r="F560" s="1">
        <v>4204.1899999999996</v>
      </c>
      <c r="G560" s="1">
        <v>5364.45</v>
      </c>
      <c r="H560" s="1">
        <v>9568.64</v>
      </c>
      <c r="I560" s="1">
        <v>8002.99</v>
      </c>
      <c r="J560" s="1">
        <v>14498.42</v>
      </c>
      <c r="K560" s="1">
        <v>27575.26</v>
      </c>
      <c r="L560">
        <v>0</v>
      </c>
    </row>
    <row r="561" spans="1:12" x14ac:dyDescent="0.25">
      <c r="A561">
        <v>50187</v>
      </c>
      <c r="B561" t="s">
        <v>652</v>
      </c>
      <c r="C561" t="s">
        <v>66</v>
      </c>
      <c r="D561" s="11" t="s">
        <v>908</v>
      </c>
      <c r="E561" s="49">
        <v>0.33840229999999999</v>
      </c>
      <c r="F561" s="1">
        <v>2741.83</v>
      </c>
      <c r="G561" s="1">
        <v>5360.45</v>
      </c>
      <c r="H561" s="1">
        <v>8102.28</v>
      </c>
      <c r="I561" s="1">
        <v>7502.78</v>
      </c>
      <c r="J561" s="1">
        <v>11101.47</v>
      </c>
      <c r="K561" s="1">
        <v>71965.88</v>
      </c>
      <c r="L561">
        <v>9</v>
      </c>
    </row>
    <row r="562" spans="1:12" x14ac:dyDescent="0.25">
      <c r="A562">
        <v>50195</v>
      </c>
      <c r="B562" t="s">
        <v>653</v>
      </c>
      <c r="C562" t="s">
        <v>66</v>
      </c>
      <c r="D562" s="11" t="s">
        <v>908</v>
      </c>
      <c r="E562" s="49">
        <v>0.40048919999999999</v>
      </c>
      <c r="F562" s="1">
        <v>3310.84</v>
      </c>
      <c r="G562" s="1">
        <v>4956.1499999999996</v>
      </c>
      <c r="H562" s="1">
        <v>8266.99</v>
      </c>
      <c r="I562" s="1">
        <v>7384.29</v>
      </c>
      <c r="J562" s="1">
        <v>10870.69</v>
      </c>
      <c r="K562" s="1">
        <v>20880.830000000002</v>
      </c>
      <c r="L562">
        <v>23</v>
      </c>
    </row>
    <row r="563" spans="1:12" x14ac:dyDescent="0.25">
      <c r="A563">
        <v>50203</v>
      </c>
      <c r="B563" t="s">
        <v>654</v>
      </c>
      <c r="C563" t="s">
        <v>66</v>
      </c>
      <c r="D563" s="11" t="s">
        <v>908</v>
      </c>
      <c r="E563" s="49">
        <v>0.3447441</v>
      </c>
      <c r="F563" s="1">
        <v>3790.73</v>
      </c>
      <c r="G563" s="1">
        <v>7205.05</v>
      </c>
      <c r="H563" s="1">
        <v>10995.78</v>
      </c>
      <c r="I563" s="1">
        <v>16727.28</v>
      </c>
      <c r="J563" s="1">
        <v>21231.15</v>
      </c>
      <c r="K563" s="1">
        <v>0</v>
      </c>
      <c r="L563">
        <v>0</v>
      </c>
    </row>
    <row r="564" spans="1:12" x14ac:dyDescent="0.25">
      <c r="A564">
        <v>50211</v>
      </c>
      <c r="B564" t="s">
        <v>655</v>
      </c>
      <c r="C564" t="s">
        <v>66</v>
      </c>
      <c r="D564" s="11" t="s">
        <v>908</v>
      </c>
      <c r="E564" s="49">
        <v>0.53897720000000005</v>
      </c>
      <c r="F564" s="1">
        <v>5106.55</v>
      </c>
      <c r="G564" s="1">
        <v>4367.97</v>
      </c>
      <c r="H564" s="1">
        <v>9474.52</v>
      </c>
      <c r="I564" s="1">
        <v>6970.37</v>
      </c>
      <c r="J564" s="1">
        <v>15752.01</v>
      </c>
      <c r="K564" s="1">
        <v>0</v>
      </c>
      <c r="L564">
        <v>0</v>
      </c>
    </row>
    <row r="565" spans="1:12" x14ac:dyDescent="0.25">
      <c r="A565">
        <v>50229</v>
      </c>
      <c r="B565" t="s">
        <v>656</v>
      </c>
      <c r="C565" t="s">
        <v>66</v>
      </c>
      <c r="D565" s="11" t="s">
        <v>908</v>
      </c>
      <c r="E565" s="49">
        <v>0.75182309999999997</v>
      </c>
      <c r="F565" s="1">
        <v>6802.51</v>
      </c>
      <c r="G565" s="1">
        <v>2245.5100000000002</v>
      </c>
      <c r="H565" s="1">
        <v>9048.02</v>
      </c>
      <c r="I565" s="1">
        <v>4309.03</v>
      </c>
      <c r="J565" s="1">
        <v>17891.04</v>
      </c>
      <c r="K565" s="1">
        <v>0</v>
      </c>
      <c r="L565">
        <v>0</v>
      </c>
    </row>
    <row r="566" spans="1:12" x14ac:dyDescent="0.25">
      <c r="A566">
        <v>50237</v>
      </c>
      <c r="B566" t="s">
        <v>657</v>
      </c>
      <c r="C566" t="s">
        <v>66</v>
      </c>
      <c r="D566" s="11" t="s">
        <v>908</v>
      </c>
      <c r="E566" s="49">
        <v>0.57730590000000004</v>
      </c>
      <c r="F566" s="1">
        <v>6522.91</v>
      </c>
      <c r="G566" s="1">
        <v>4775.97</v>
      </c>
      <c r="H566" s="1">
        <v>11298.88</v>
      </c>
      <c r="I566" s="1">
        <v>6231.9</v>
      </c>
      <c r="J566" s="1">
        <v>15124.63</v>
      </c>
      <c r="K566" s="1">
        <v>0</v>
      </c>
      <c r="L566">
        <v>0</v>
      </c>
    </row>
    <row r="567" spans="1:12" x14ac:dyDescent="0.25">
      <c r="A567">
        <v>50245</v>
      </c>
      <c r="B567" t="s">
        <v>658</v>
      </c>
      <c r="C567" t="s">
        <v>66</v>
      </c>
      <c r="D567" s="11" t="s">
        <v>908</v>
      </c>
      <c r="E567" s="49">
        <v>0.68778779999999995</v>
      </c>
      <c r="F567" s="1">
        <v>5846.1</v>
      </c>
      <c r="G567" s="1">
        <v>2653.76</v>
      </c>
      <c r="H567" s="1">
        <v>8499.86</v>
      </c>
      <c r="I567" s="1">
        <v>4765.68</v>
      </c>
      <c r="J567" s="1">
        <v>15177.56</v>
      </c>
      <c r="K567" s="1">
        <v>0</v>
      </c>
      <c r="L567">
        <v>3</v>
      </c>
    </row>
    <row r="568" spans="1:12" x14ac:dyDescent="0.25">
      <c r="A568">
        <v>50252</v>
      </c>
      <c r="B568" t="s">
        <v>659</v>
      </c>
      <c r="C568" t="s">
        <v>66</v>
      </c>
      <c r="D568" s="11" t="s">
        <v>908</v>
      </c>
      <c r="E568" s="49">
        <v>0.66913109999999998</v>
      </c>
      <c r="F568" s="1">
        <v>5723.48</v>
      </c>
      <c r="G568" s="1">
        <v>2830.12</v>
      </c>
      <c r="H568" s="1">
        <v>8553.6</v>
      </c>
      <c r="I568" s="1">
        <v>6979.03</v>
      </c>
      <c r="J568" s="1">
        <v>17796.52</v>
      </c>
      <c r="K568" s="1">
        <v>71896.06</v>
      </c>
      <c r="L568">
        <v>14</v>
      </c>
    </row>
    <row r="569" spans="1:12" x14ac:dyDescent="0.25">
      <c r="A569">
        <v>50278</v>
      </c>
      <c r="B569" t="s">
        <v>660</v>
      </c>
      <c r="C569" t="s">
        <v>86</v>
      </c>
      <c r="D569" s="11" t="s">
        <v>908</v>
      </c>
      <c r="E569" s="49">
        <v>0.16388420000000001</v>
      </c>
      <c r="F569" s="1">
        <v>1391.41</v>
      </c>
      <c r="G569" s="1">
        <v>7098.79</v>
      </c>
      <c r="H569" s="1">
        <v>8490.2000000000007</v>
      </c>
      <c r="I569" s="1">
        <v>10370.219999999999</v>
      </c>
      <c r="J569" s="1">
        <v>13466.18</v>
      </c>
      <c r="K569" s="1">
        <v>26944.97</v>
      </c>
      <c r="L569">
        <v>6</v>
      </c>
    </row>
    <row r="570" spans="1:12" x14ac:dyDescent="0.25">
      <c r="A570">
        <v>50286</v>
      </c>
      <c r="B570" t="s">
        <v>661</v>
      </c>
      <c r="C570" t="s">
        <v>86</v>
      </c>
      <c r="D570" s="11" t="s">
        <v>908</v>
      </c>
      <c r="E570" s="49">
        <v>0.60806550000000004</v>
      </c>
      <c r="F570" s="1">
        <v>4952.1099999999997</v>
      </c>
      <c r="G570" s="1">
        <v>3191.93</v>
      </c>
      <c r="H570" s="1">
        <v>8144.04</v>
      </c>
      <c r="I570" s="1">
        <v>5733.29</v>
      </c>
      <c r="J570" s="1">
        <v>14138.56</v>
      </c>
      <c r="K570" s="1">
        <v>80644.2</v>
      </c>
      <c r="L570">
        <v>11</v>
      </c>
    </row>
    <row r="571" spans="1:12" x14ac:dyDescent="0.25">
      <c r="A571">
        <v>50294</v>
      </c>
      <c r="B571" t="s">
        <v>662</v>
      </c>
      <c r="C571" t="s">
        <v>86</v>
      </c>
      <c r="D571" s="11" t="s">
        <v>908</v>
      </c>
      <c r="E571" s="49">
        <v>0.38510820000000001</v>
      </c>
      <c r="F571" s="1">
        <v>3844.37</v>
      </c>
      <c r="G571" s="1">
        <v>6138.2</v>
      </c>
      <c r="H571" s="1">
        <v>9982.57</v>
      </c>
      <c r="I571" s="1">
        <v>8798.84</v>
      </c>
      <c r="J571" s="1">
        <v>14571.11</v>
      </c>
      <c r="K571" s="1">
        <v>11498.12</v>
      </c>
      <c r="L571">
        <v>1</v>
      </c>
    </row>
    <row r="572" spans="1:12" x14ac:dyDescent="0.25">
      <c r="A572">
        <v>50302</v>
      </c>
      <c r="B572" t="s">
        <v>663</v>
      </c>
      <c r="C572" t="s">
        <v>86</v>
      </c>
      <c r="D572" s="11" t="s">
        <v>908</v>
      </c>
      <c r="E572" s="49">
        <v>0.11856369999999999</v>
      </c>
      <c r="F572" s="1">
        <v>974.08</v>
      </c>
      <c r="G572" s="1">
        <v>7241.59</v>
      </c>
      <c r="H572" s="1">
        <v>8215.67</v>
      </c>
      <c r="I572" s="1">
        <v>11845.53</v>
      </c>
      <c r="J572" s="1">
        <v>14614.69</v>
      </c>
      <c r="K572" s="1">
        <v>47673.99</v>
      </c>
      <c r="L572">
        <v>10</v>
      </c>
    </row>
    <row r="573" spans="1:12" x14ac:dyDescent="0.25">
      <c r="A573">
        <v>50328</v>
      </c>
      <c r="B573" t="s">
        <v>664</v>
      </c>
      <c r="C573" t="s">
        <v>104</v>
      </c>
      <c r="D573" s="11" t="s">
        <v>908</v>
      </c>
      <c r="E573" s="49">
        <v>0.10669380000000001</v>
      </c>
      <c r="F573" s="1">
        <v>894.43</v>
      </c>
      <c r="G573" s="1">
        <v>7488.72</v>
      </c>
      <c r="H573" s="1">
        <v>8383.15</v>
      </c>
      <c r="I573" s="1">
        <v>13104.44</v>
      </c>
      <c r="J573" s="1">
        <v>15232.6</v>
      </c>
      <c r="K573" s="1">
        <v>39139.99</v>
      </c>
      <c r="L573">
        <v>1</v>
      </c>
    </row>
    <row r="574" spans="1:12" x14ac:dyDescent="0.25">
      <c r="A574">
        <v>50336</v>
      </c>
      <c r="B574" t="s">
        <v>665</v>
      </c>
      <c r="C574" t="s">
        <v>104</v>
      </c>
      <c r="D574" s="11" t="s">
        <v>908</v>
      </c>
      <c r="E574" s="49">
        <v>0.44480029999999998</v>
      </c>
      <c r="F574" s="1">
        <v>3652.54</v>
      </c>
      <c r="G574" s="1">
        <v>4559.1000000000004</v>
      </c>
      <c r="H574" s="1">
        <v>8211.64</v>
      </c>
      <c r="I574" s="1">
        <v>9131.16</v>
      </c>
      <c r="J574" s="1">
        <v>15641.09</v>
      </c>
      <c r="K574" s="1">
        <v>37403.440000000002</v>
      </c>
      <c r="L574">
        <v>9</v>
      </c>
    </row>
    <row r="575" spans="1:12" x14ac:dyDescent="0.25">
      <c r="A575">
        <v>50351</v>
      </c>
      <c r="B575" t="s">
        <v>392</v>
      </c>
      <c r="C575" t="s">
        <v>94</v>
      </c>
      <c r="D575" s="11" t="s">
        <v>908</v>
      </c>
      <c r="E575" s="49">
        <v>0.5028127</v>
      </c>
      <c r="F575" s="1">
        <v>4446.7700000000004</v>
      </c>
      <c r="G575" s="1">
        <v>4397.0200000000004</v>
      </c>
      <c r="H575" s="1">
        <v>8843.7900000000009</v>
      </c>
      <c r="I575" s="1">
        <v>8726.5</v>
      </c>
      <c r="J575" s="1">
        <v>15673.43</v>
      </c>
      <c r="K575" s="1">
        <v>41349.58</v>
      </c>
      <c r="L575">
        <v>20</v>
      </c>
    </row>
    <row r="576" spans="1:12" x14ac:dyDescent="0.25">
      <c r="A576">
        <v>50369</v>
      </c>
      <c r="B576" t="s">
        <v>666</v>
      </c>
      <c r="C576" t="s">
        <v>94</v>
      </c>
      <c r="D576" s="11" t="s">
        <v>908</v>
      </c>
      <c r="E576" s="49">
        <v>0.48131390000000002</v>
      </c>
      <c r="F576" s="1">
        <v>4193.37</v>
      </c>
      <c r="G576" s="1">
        <v>4518.97</v>
      </c>
      <c r="H576" s="1">
        <v>8712.34</v>
      </c>
      <c r="I576" s="1">
        <v>8576.4500000000007</v>
      </c>
      <c r="J576" s="1">
        <v>16149.06</v>
      </c>
      <c r="K576" s="1">
        <v>41497.910000000003</v>
      </c>
      <c r="L576">
        <v>21</v>
      </c>
    </row>
    <row r="577" spans="1:12" x14ac:dyDescent="0.25">
      <c r="A577">
        <v>50393</v>
      </c>
      <c r="B577" t="s">
        <v>667</v>
      </c>
      <c r="C577" t="s">
        <v>125</v>
      </c>
      <c r="D577" s="11" t="s">
        <v>908</v>
      </c>
      <c r="E577" s="49">
        <v>0.45967089999999999</v>
      </c>
      <c r="F577" s="1">
        <v>3754.67</v>
      </c>
      <c r="G577" s="1">
        <v>4413.5</v>
      </c>
      <c r="H577" s="1">
        <v>8168.17</v>
      </c>
      <c r="I577" s="1">
        <v>5846.56</v>
      </c>
      <c r="J577" s="1">
        <v>13344.78</v>
      </c>
      <c r="K577" s="1">
        <v>129517.08</v>
      </c>
      <c r="L577">
        <v>20</v>
      </c>
    </row>
    <row r="578" spans="1:12" x14ac:dyDescent="0.25">
      <c r="A578">
        <v>50419</v>
      </c>
      <c r="B578" t="s">
        <v>668</v>
      </c>
      <c r="C578" t="s">
        <v>78</v>
      </c>
      <c r="D578" s="11" t="s">
        <v>908</v>
      </c>
      <c r="E578" s="49">
        <v>0.52195449999999999</v>
      </c>
      <c r="F578" s="1">
        <v>4229.1099999999997</v>
      </c>
      <c r="G578" s="1">
        <v>3873.34</v>
      </c>
      <c r="H578" s="1">
        <v>8102.45</v>
      </c>
      <c r="I578" s="1">
        <v>6956.93</v>
      </c>
      <c r="J578" s="1">
        <v>13027.9</v>
      </c>
      <c r="K578" s="1">
        <v>264380.89</v>
      </c>
      <c r="L578">
        <v>48</v>
      </c>
    </row>
    <row r="579" spans="1:12" x14ac:dyDescent="0.25">
      <c r="A579">
        <v>50427</v>
      </c>
      <c r="B579" t="s">
        <v>669</v>
      </c>
      <c r="C579" t="s">
        <v>78</v>
      </c>
      <c r="D579" s="11" t="s">
        <v>908</v>
      </c>
      <c r="E579" s="49">
        <v>0.1000002</v>
      </c>
      <c r="F579" s="1">
        <v>808.55</v>
      </c>
      <c r="G579" s="1">
        <v>7586.66</v>
      </c>
      <c r="H579" s="1">
        <v>8085.48</v>
      </c>
      <c r="I579" s="1">
        <v>8443.7900000000009</v>
      </c>
      <c r="J579" s="1">
        <v>10084.44</v>
      </c>
      <c r="K579" s="1">
        <v>325719.15000000002</v>
      </c>
      <c r="L579">
        <v>122</v>
      </c>
    </row>
    <row r="580" spans="1:12" x14ac:dyDescent="0.25">
      <c r="A580">
        <v>50435</v>
      </c>
      <c r="B580" t="s">
        <v>670</v>
      </c>
      <c r="C580" t="s">
        <v>78</v>
      </c>
      <c r="D580" s="11" t="s">
        <v>908</v>
      </c>
      <c r="E580" s="49">
        <v>0.18907740000000001</v>
      </c>
      <c r="F580" s="1">
        <v>1541.83</v>
      </c>
      <c r="G580" s="1">
        <v>6612.66</v>
      </c>
      <c r="H580" s="1">
        <v>8154.49</v>
      </c>
      <c r="I580" s="1">
        <v>11432.03</v>
      </c>
      <c r="J580" s="1">
        <v>13348.28</v>
      </c>
      <c r="K580" s="1">
        <v>890959.17</v>
      </c>
      <c r="L580">
        <v>59</v>
      </c>
    </row>
    <row r="581" spans="1:12" x14ac:dyDescent="0.25">
      <c r="A581">
        <v>50443</v>
      </c>
      <c r="B581" t="s">
        <v>671</v>
      </c>
      <c r="C581" t="s">
        <v>78</v>
      </c>
      <c r="D581" s="11" t="s">
        <v>908</v>
      </c>
      <c r="E581" s="49">
        <v>0.1294418</v>
      </c>
      <c r="F581" s="1">
        <v>1049.82</v>
      </c>
      <c r="G581" s="1">
        <v>7060.54</v>
      </c>
      <c r="H581" s="1">
        <v>8110.36</v>
      </c>
      <c r="I581" s="1">
        <v>8025.39</v>
      </c>
      <c r="J581" s="1">
        <v>9678.77</v>
      </c>
      <c r="K581" s="1">
        <v>485016.21</v>
      </c>
      <c r="L581">
        <v>94</v>
      </c>
    </row>
    <row r="582" spans="1:12" x14ac:dyDescent="0.25">
      <c r="A582">
        <v>50450</v>
      </c>
      <c r="B582" t="s">
        <v>672</v>
      </c>
      <c r="C582" t="s">
        <v>78</v>
      </c>
      <c r="D582" s="11" t="s">
        <v>908</v>
      </c>
      <c r="E582" s="49">
        <v>0.1024031</v>
      </c>
      <c r="F582" s="1">
        <v>816.69</v>
      </c>
      <c r="G582" s="1">
        <v>7158.56</v>
      </c>
      <c r="H582" s="1">
        <v>7975.25</v>
      </c>
      <c r="I582" s="1">
        <v>11372.23</v>
      </c>
      <c r="J582" s="1">
        <v>13693.23</v>
      </c>
      <c r="K582" s="1">
        <v>571256.86</v>
      </c>
      <c r="L582">
        <v>90</v>
      </c>
    </row>
    <row r="583" spans="1:12" x14ac:dyDescent="0.25">
      <c r="A583">
        <v>50468</v>
      </c>
      <c r="B583" t="s">
        <v>673</v>
      </c>
      <c r="C583" t="s">
        <v>78</v>
      </c>
      <c r="D583" s="11" t="s">
        <v>908</v>
      </c>
      <c r="E583" s="49">
        <v>0.20612520000000001</v>
      </c>
      <c r="F583" s="1">
        <v>1666.3</v>
      </c>
      <c r="G583" s="1">
        <v>6417.62</v>
      </c>
      <c r="H583" s="1">
        <v>8083.92</v>
      </c>
      <c r="I583" s="1">
        <v>9131.8700000000008</v>
      </c>
      <c r="J583" s="1">
        <v>11861.73</v>
      </c>
      <c r="K583" s="1">
        <v>45015.61</v>
      </c>
      <c r="L583">
        <v>3</v>
      </c>
    </row>
    <row r="584" spans="1:12" x14ac:dyDescent="0.25">
      <c r="A584">
        <v>50484</v>
      </c>
      <c r="B584" t="s">
        <v>674</v>
      </c>
      <c r="C584" t="s">
        <v>57</v>
      </c>
      <c r="D584" s="11" t="s">
        <v>908</v>
      </c>
      <c r="E584" s="49">
        <v>0.47939330000000002</v>
      </c>
      <c r="F584" s="1">
        <v>4187.8500000000004</v>
      </c>
      <c r="G584" s="1">
        <v>4547.88</v>
      </c>
      <c r="H584" s="1">
        <v>8735.73</v>
      </c>
      <c r="I584" s="1">
        <v>11148.8</v>
      </c>
      <c r="J584" s="1">
        <v>16884.41</v>
      </c>
      <c r="K584" s="1">
        <v>65714.48</v>
      </c>
      <c r="L584">
        <v>5</v>
      </c>
    </row>
    <row r="585" spans="1:12" x14ac:dyDescent="0.25">
      <c r="A585">
        <v>50492</v>
      </c>
      <c r="B585" t="s">
        <v>675</v>
      </c>
      <c r="C585" t="s">
        <v>57</v>
      </c>
      <c r="D585" s="11" t="s">
        <v>908</v>
      </c>
      <c r="E585" s="49">
        <v>0.60344509999999996</v>
      </c>
      <c r="F585" s="1">
        <v>6184.89</v>
      </c>
      <c r="G585" s="1">
        <v>4064.41</v>
      </c>
      <c r="H585" s="1">
        <v>10249.299999999999</v>
      </c>
      <c r="I585" s="1">
        <v>4536.3</v>
      </c>
      <c r="J585" s="1">
        <v>14021.16</v>
      </c>
      <c r="K585" s="1">
        <v>0</v>
      </c>
      <c r="L585">
        <v>0</v>
      </c>
    </row>
    <row r="586" spans="1:12" x14ac:dyDescent="0.25">
      <c r="A586">
        <v>50500</v>
      </c>
      <c r="B586" t="s">
        <v>676</v>
      </c>
      <c r="C586" t="s">
        <v>57</v>
      </c>
      <c r="D586" s="11" t="s">
        <v>908</v>
      </c>
      <c r="E586" s="49">
        <v>0.4366351</v>
      </c>
      <c r="F586" s="1">
        <v>3567.51</v>
      </c>
      <c r="G586" s="1">
        <v>4602.95</v>
      </c>
      <c r="H586" s="1">
        <v>8170.46</v>
      </c>
      <c r="I586" s="1">
        <v>5687.59</v>
      </c>
      <c r="J586" s="1">
        <v>11011.26</v>
      </c>
      <c r="K586" s="1">
        <v>115500.45</v>
      </c>
      <c r="L586">
        <v>15</v>
      </c>
    </row>
    <row r="587" spans="1:12" x14ac:dyDescent="0.25">
      <c r="A587">
        <v>50518</v>
      </c>
      <c r="B587" t="s">
        <v>677</v>
      </c>
      <c r="C587" t="s">
        <v>57</v>
      </c>
      <c r="D587" s="11" t="s">
        <v>908</v>
      </c>
      <c r="E587" s="49">
        <v>0.30347499999999999</v>
      </c>
      <c r="F587" s="1">
        <v>2963.81</v>
      </c>
      <c r="G587" s="1">
        <v>6802.43</v>
      </c>
      <c r="H587" s="1">
        <v>9766.24</v>
      </c>
      <c r="I587" s="1">
        <v>15966.42</v>
      </c>
      <c r="J587" s="1">
        <v>21517</v>
      </c>
      <c r="K587" s="1">
        <v>37377.620000000003</v>
      </c>
      <c r="L587">
        <v>9</v>
      </c>
    </row>
    <row r="588" spans="1:12" x14ac:dyDescent="0.25">
      <c r="A588">
        <v>50534</v>
      </c>
      <c r="B588" t="s">
        <v>678</v>
      </c>
      <c r="C588" t="s">
        <v>82</v>
      </c>
      <c r="D588" s="11" t="s">
        <v>908</v>
      </c>
      <c r="E588" s="49">
        <v>0.29446539999999999</v>
      </c>
      <c r="F588" s="1">
        <v>2441.4299999999998</v>
      </c>
      <c r="G588" s="1">
        <v>5849.63</v>
      </c>
      <c r="H588" s="1">
        <v>8291.06</v>
      </c>
      <c r="I588" s="1">
        <v>11151.19</v>
      </c>
      <c r="J588" s="1">
        <v>15220.64</v>
      </c>
      <c r="K588" s="1">
        <v>66670.3</v>
      </c>
      <c r="L588">
        <v>15</v>
      </c>
    </row>
    <row r="589" spans="1:12" x14ac:dyDescent="0.25">
      <c r="A589">
        <v>50542</v>
      </c>
      <c r="B589" t="s">
        <v>679</v>
      </c>
      <c r="C589" t="s">
        <v>82</v>
      </c>
      <c r="D589" s="11" t="s">
        <v>908</v>
      </c>
      <c r="E589" s="49">
        <v>0.34730739999999999</v>
      </c>
      <c r="F589" s="1">
        <v>2994.45</v>
      </c>
      <c r="G589" s="1">
        <v>5627.45</v>
      </c>
      <c r="H589" s="1">
        <v>8621.9</v>
      </c>
      <c r="I589" s="1">
        <v>9564.11</v>
      </c>
      <c r="J589" s="1">
        <v>14076.11</v>
      </c>
      <c r="K589" s="1">
        <v>32811.410000000003</v>
      </c>
      <c r="L589">
        <v>16</v>
      </c>
    </row>
    <row r="590" spans="1:12" x14ac:dyDescent="0.25">
      <c r="A590">
        <v>50559</v>
      </c>
      <c r="B590" t="s">
        <v>609</v>
      </c>
      <c r="C590" t="s">
        <v>82</v>
      </c>
      <c r="D590" s="11" t="s">
        <v>908</v>
      </c>
      <c r="E590" s="49">
        <v>0.46408319999999997</v>
      </c>
      <c r="F590" s="1">
        <v>3910.5</v>
      </c>
      <c r="G590" s="1">
        <v>4515.79</v>
      </c>
      <c r="H590" s="1">
        <v>8426.2900000000009</v>
      </c>
      <c r="I590" s="1">
        <v>8387.02</v>
      </c>
      <c r="J590" s="1">
        <v>14488.99</v>
      </c>
      <c r="K590" s="1">
        <v>25932.09</v>
      </c>
      <c r="L590">
        <v>11</v>
      </c>
    </row>
    <row r="591" spans="1:12" x14ac:dyDescent="0.25">
      <c r="A591">
        <v>50567</v>
      </c>
      <c r="B591" t="s">
        <v>680</v>
      </c>
      <c r="C591" t="s">
        <v>82</v>
      </c>
      <c r="D591" s="11" t="s">
        <v>908</v>
      </c>
      <c r="E591" s="49">
        <v>0.52111379999999996</v>
      </c>
      <c r="F591" s="1">
        <v>4254.29</v>
      </c>
      <c r="G591" s="1">
        <v>3909.55</v>
      </c>
      <c r="H591" s="1">
        <v>8163.84</v>
      </c>
      <c r="I591" s="1">
        <v>6377.1</v>
      </c>
      <c r="J591" s="1">
        <v>12343.3</v>
      </c>
      <c r="K591" s="1">
        <v>44985.01</v>
      </c>
      <c r="L591">
        <v>13</v>
      </c>
    </row>
    <row r="592" spans="1:12" x14ac:dyDescent="0.25">
      <c r="A592">
        <v>50575</v>
      </c>
      <c r="B592" t="s">
        <v>378</v>
      </c>
      <c r="C592" t="s">
        <v>82</v>
      </c>
      <c r="D592" s="11" t="s">
        <v>908</v>
      </c>
      <c r="E592" s="49">
        <v>0.54575209999999996</v>
      </c>
      <c r="F592" s="1">
        <v>4537.17</v>
      </c>
      <c r="G592" s="1">
        <v>3776.44</v>
      </c>
      <c r="H592" s="1">
        <v>8313.61</v>
      </c>
      <c r="I592" s="1">
        <v>8396.2800000000007</v>
      </c>
      <c r="J592" s="1">
        <v>15822.85</v>
      </c>
      <c r="K592" s="1">
        <v>22286.400000000001</v>
      </c>
      <c r="L592">
        <v>8</v>
      </c>
    </row>
    <row r="593" spans="1:12" x14ac:dyDescent="0.25">
      <c r="A593">
        <v>50583</v>
      </c>
      <c r="B593" t="s">
        <v>898</v>
      </c>
      <c r="C593" t="s">
        <v>82</v>
      </c>
      <c r="D593" s="11" t="s">
        <v>908</v>
      </c>
      <c r="E593" s="49">
        <v>0.10000050000000001</v>
      </c>
      <c r="F593" s="1">
        <v>828.52</v>
      </c>
      <c r="G593" s="1">
        <v>10124.1</v>
      </c>
      <c r="H593" s="1">
        <v>8285.16</v>
      </c>
      <c r="I593" s="1">
        <v>18726.62</v>
      </c>
      <c r="J593" s="1">
        <v>21411.69</v>
      </c>
      <c r="K593" s="1">
        <v>102044.07</v>
      </c>
      <c r="L593">
        <v>28</v>
      </c>
    </row>
    <row r="594" spans="1:12" x14ac:dyDescent="0.25">
      <c r="A594">
        <v>50591</v>
      </c>
      <c r="B594" t="s">
        <v>681</v>
      </c>
      <c r="C594" t="s">
        <v>82</v>
      </c>
      <c r="D594" s="11" t="s">
        <v>908</v>
      </c>
      <c r="E594" s="49">
        <v>0.15010699999999999</v>
      </c>
      <c r="F594" s="1">
        <v>1227.56</v>
      </c>
      <c r="G594" s="1">
        <v>6950.34</v>
      </c>
      <c r="H594" s="1">
        <v>8177.9</v>
      </c>
      <c r="I594" s="1">
        <v>11895.85</v>
      </c>
      <c r="J594" s="1">
        <v>14989.18</v>
      </c>
      <c r="K594" s="1">
        <v>38786.949999999997</v>
      </c>
      <c r="L594">
        <v>8</v>
      </c>
    </row>
    <row r="595" spans="1:12" x14ac:dyDescent="0.25">
      <c r="A595">
        <v>50617</v>
      </c>
      <c r="B595" t="s">
        <v>682</v>
      </c>
      <c r="C595" t="s">
        <v>71</v>
      </c>
      <c r="D595" s="11" t="s">
        <v>908</v>
      </c>
      <c r="E595" s="49">
        <v>0.58308170000000004</v>
      </c>
      <c r="F595" s="1">
        <v>5875.79</v>
      </c>
      <c r="G595" s="1">
        <v>4201.34</v>
      </c>
      <c r="H595" s="1">
        <v>10077.129999999999</v>
      </c>
      <c r="I595" s="1">
        <v>7343.32</v>
      </c>
      <c r="J595" s="1">
        <v>15474.09</v>
      </c>
      <c r="K595" s="1">
        <v>24361.65</v>
      </c>
      <c r="L595">
        <v>2</v>
      </c>
    </row>
    <row r="596" spans="1:12" x14ac:dyDescent="0.25">
      <c r="A596">
        <v>50625</v>
      </c>
      <c r="B596" t="s">
        <v>683</v>
      </c>
      <c r="C596" t="s">
        <v>71</v>
      </c>
      <c r="D596" s="11" t="s">
        <v>908</v>
      </c>
      <c r="E596" s="49">
        <v>0.62745910000000005</v>
      </c>
      <c r="F596" s="1">
        <v>6506.23</v>
      </c>
      <c r="G596" s="1">
        <v>3862.94</v>
      </c>
      <c r="H596" s="1">
        <v>10369.17</v>
      </c>
      <c r="I596" s="1">
        <v>5874.82</v>
      </c>
      <c r="J596" s="1">
        <v>14725.43</v>
      </c>
      <c r="K596" s="1">
        <v>0</v>
      </c>
      <c r="L596">
        <v>0</v>
      </c>
    </row>
    <row r="597" spans="1:12" x14ac:dyDescent="0.25">
      <c r="A597">
        <v>50633</v>
      </c>
      <c r="B597" t="s">
        <v>684</v>
      </c>
      <c r="C597" t="s">
        <v>71</v>
      </c>
      <c r="D597" s="11" t="s">
        <v>908</v>
      </c>
      <c r="E597" s="49">
        <v>0.68282259999999995</v>
      </c>
      <c r="F597" s="1">
        <v>6982.94</v>
      </c>
      <c r="G597" s="1">
        <v>3243.64</v>
      </c>
      <c r="H597" s="1">
        <v>10226.58</v>
      </c>
      <c r="I597" s="1">
        <v>6141.22</v>
      </c>
      <c r="J597" s="1">
        <v>15879.13</v>
      </c>
      <c r="K597" s="1">
        <v>56795.74</v>
      </c>
      <c r="L597">
        <v>28</v>
      </c>
    </row>
    <row r="598" spans="1:12" x14ac:dyDescent="0.25">
      <c r="A598">
        <v>50641</v>
      </c>
      <c r="B598" t="s">
        <v>685</v>
      </c>
      <c r="C598" t="s">
        <v>71</v>
      </c>
      <c r="D598" s="11" t="s">
        <v>908</v>
      </c>
      <c r="E598" s="49">
        <v>0.55016489999999996</v>
      </c>
      <c r="F598" s="1">
        <v>5495.13</v>
      </c>
      <c r="G598" s="1">
        <v>4493.0200000000004</v>
      </c>
      <c r="H598" s="1">
        <v>9988.15</v>
      </c>
      <c r="I598" s="1">
        <v>6895.75</v>
      </c>
      <c r="J598" s="1">
        <v>14142.61</v>
      </c>
      <c r="K598" s="1">
        <v>35040.089999999997</v>
      </c>
      <c r="L598">
        <v>4</v>
      </c>
    </row>
    <row r="599" spans="1:12" x14ac:dyDescent="0.25">
      <c r="A599">
        <v>50658</v>
      </c>
      <c r="B599" t="s">
        <v>686</v>
      </c>
      <c r="C599" t="s">
        <v>71</v>
      </c>
      <c r="D599" s="11" t="s">
        <v>908</v>
      </c>
      <c r="E599" s="49">
        <v>0.57746339999999996</v>
      </c>
      <c r="F599" s="1">
        <v>6859.03</v>
      </c>
      <c r="G599" s="1">
        <v>5018.83</v>
      </c>
      <c r="H599" s="1">
        <v>11877.86</v>
      </c>
      <c r="I599" s="1">
        <v>8822.4599999999991</v>
      </c>
      <c r="J599" s="1">
        <v>16158.33</v>
      </c>
      <c r="K599" s="1">
        <v>64885.95</v>
      </c>
      <c r="L599">
        <v>5</v>
      </c>
    </row>
    <row r="600" spans="1:12" x14ac:dyDescent="0.25">
      <c r="A600">
        <v>50674</v>
      </c>
      <c r="B600" t="s">
        <v>687</v>
      </c>
      <c r="C600" t="s">
        <v>67</v>
      </c>
      <c r="D600" s="11" t="s">
        <v>908</v>
      </c>
      <c r="E600" s="49">
        <v>0.25468160000000001</v>
      </c>
      <c r="F600" s="1">
        <v>2077.3000000000002</v>
      </c>
      <c r="G600" s="1">
        <v>6079.16</v>
      </c>
      <c r="H600" s="1">
        <v>8156.46</v>
      </c>
      <c r="I600" s="1">
        <v>11305.69</v>
      </c>
      <c r="J600" s="1">
        <v>15205.16</v>
      </c>
      <c r="K600" s="1">
        <v>61773.65</v>
      </c>
      <c r="L600">
        <v>12</v>
      </c>
    </row>
    <row r="601" spans="1:12" x14ac:dyDescent="0.25">
      <c r="A601">
        <v>50682</v>
      </c>
      <c r="B601" t="s">
        <v>688</v>
      </c>
      <c r="C601" t="s">
        <v>67</v>
      </c>
      <c r="D601" s="11" t="s">
        <v>908</v>
      </c>
      <c r="E601" s="49">
        <v>0.36861519999999998</v>
      </c>
      <c r="F601" s="1">
        <v>3086.85</v>
      </c>
      <c r="G601" s="1">
        <v>5287.33</v>
      </c>
      <c r="H601" s="1">
        <v>8374.18</v>
      </c>
      <c r="I601" s="1">
        <v>11032.1</v>
      </c>
      <c r="J601" s="1">
        <v>16453.09</v>
      </c>
      <c r="K601" s="1">
        <v>47774.96</v>
      </c>
      <c r="L601">
        <v>12</v>
      </c>
    </row>
    <row r="602" spans="1:12" x14ac:dyDescent="0.25">
      <c r="A602">
        <v>50690</v>
      </c>
      <c r="B602" t="s">
        <v>629</v>
      </c>
      <c r="C602" t="s">
        <v>67</v>
      </c>
      <c r="D602" s="11" t="s">
        <v>908</v>
      </c>
      <c r="E602" s="49">
        <v>0.4062789</v>
      </c>
      <c r="F602" s="1">
        <v>3291.42</v>
      </c>
      <c r="G602" s="1">
        <v>4809.96</v>
      </c>
      <c r="H602" s="1">
        <v>8101.38</v>
      </c>
      <c r="I602" s="1">
        <v>8011.29</v>
      </c>
      <c r="J602" s="1">
        <v>12381.93</v>
      </c>
      <c r="K602" s="1">
        <v>49285.26</v>
      </c>
      <c r="L602">
        <v>12</v>
      </c>
    </row>
    <row r="603" spans="1:12" x14ac:dyDescent="0.25">
      <c r="A603">
        <v>50708</v>
      </c>
      <c r="B603" t="s">
        <v>689</v>
      </c>
      <c r="C603" t="s">
        <v>67</v>
      </c>
      <c r="D603" s="11" t="s">
        <v>908</v>
      </c>
      <c r="E603" s="49">
        <v>0.54326859999999999</v>
      </c>
      <c r="F603" s="1">
        <v>5301.78</v>
      </c>
      <c r="G603" s="1">
        <v>4457.26</v>
      </c>
      <c r="H603" s="1">
        <v>9759.0400000000009</v>
      </c>
      <c r="I603" s="1">
        <v>11214.93</v>
      </c>
      <c r="J603" s="1">
        <v>19014.64</v>
      </c>
      <c r="K603" s="1">
        <v>75590.33</v>
      </c>
      <c r="L603">
        <v>37</v>
      </c>
    </row>
    <row r="604" spans="1:12" x14ac:dyDescent="0.25">
      <c r="A604">
        <v>50716</v>
      </c>
      <c r="B604" t="s">
        <v>690</v>
      </c>
      <c r="C604" t="s">
        <v>67</v>
      </c>
      <c r="D604" s="11" t="s">
        <v>908</v>
      </c>
      <c r="E604" s="49">
        <v>0.56890320000000005</v>
      </c>
      <c r="F604" s="1">
        <v>4949.2299999999996</v>
      </c>
      <c r="G604" s="1">
        <v>3750.37</v>
      </c>
      <c r="H604" s="1">
        <v>8699.6</v>
      </c>
      <c r="I604" s="1">
        <v>9940.2800000000007</v>
      </c>
      <c r="J604" s="1">
        <v>17902.62</v>
      </c>
      <c r="K604" s="1">
        <v>12617.55</v>
      </c>
      <c r="L604">
        <v>9</v>
      </c>
    </row>
    <row r="605" spans="1:12" x14ac:dyDescent="0.25">
      <c r="A605">
        <v>50724</v>
      </c>
      <c r="B605" t="s">
        <v>691</v>
      </c>
      <c r="C605" t="s">
        <v>67</v>
      </c>
      <c r="D605" s="11" t="s">
        <v>908</v>
      </c>
      <c r="E605" s="49">
        <v>0.34524759999999999</v>
      </c>
      <c r="F605" s="1">
        <v>2802.63</v>
      </c>
      <c r="G605" s="1">
        <v>5315.11</v>
      </c>
      <c r="H605" s="1">
        <v>8117.74</v>
      </c>
      <c r="I605" s="1">
        <v>9438.56</v>
      </c>
      <c r="J605" s="1">
        <v>13349.52</v>
      </c>
      <c r="K605" s="1">
        <v>32167.47</v>
      </c>
      <c r="L605">
        <v>14</v>
      </c>
    </row>
    <row r="606" spans="1:12" x14ac:dyDescent="0.25">
      <c r="A606">
        <v>50740</v>
      </c>
      <c r="B606" t="s">
        <v>692</v>
      </c>
      <c r="C606" t="s">
        <v>77</v>
      </c>
      <c r="D606" s="11" t="s">
        <v>908</v>
      </c>
      <c r="E606" s="49">
        <v>0.25061250000000002</v>
      </c>
      <c r="F606" s="1">
        <v>2250.2800000000002</v>
      </c>
      <c r="G606" s="1">
        <v>6728.84</v>
      </c>
      <c r="H606" s="1">
        <v>8979.1200000000008</v>
      </c>
      <c r="I606" s="1">
        <v>13094.43</v>
      </c>
      <c r="J606" s="1">
        <v>18146.72</v>
      </c>
      <c r="K606" s="1">
        <v>9665.85</v>
      </c>
      <c r="L606">
        <v>0</v>
      </c>
    </row>
    <row r="607" spans="1:12" x14ac:dyDescent="0.25">
      <c r="A607">
        <v>61903</v>
      </c>
      <c r="B607" t="s">
        <v>693</v>
      </c>
      <c r="C607" t="s">
        <v>115</v>
      </c>
      <c r="D607" s="11" t="s">
        <v>908</v>
      </c>
      <c r="E607" s="49">
        <v>0.67493559999999997</v>
      </c>
      <c r="F607" s="1">
        <v>5538.94</v>
      </c>
      <c r="G607" s="1">
        <v>2667.68</v>
      </c>
      <c r="H607" s="1">
        <v>8206.6200000000008</v>
      </c>
      <c r="I607" s="1">
        <v>3172.36</v>
      </c>
      <c r="J607" s="1">
        <v>11100.93</v>
      </c>
      <c r="K607" s="1">
        <v>320373.65000000002</v>
      </c>
      <c r="L607">
        <v>33</v>
      </c>
    </row>
    <row r="608" spans="1:12" x14ac:dyDescent="0.25">
      <c r="A608">
        <v>64964</v>
      </c>
      <c r="B608" t="s">
        <v>694</v>
      </c>
      <c r="C608" t="s">
        <v>89</v>
      </c>
      <c r="D608" s="11" t="s">
        <v>908</v>
      </c>
      <c r="E608" s="49">
        <v>0.89444650000000003</v>
      </c>
      <c r="F608" s="1">
        <v>19113.990000000002</v>
      </c>
      <c r="G608" s="1">
        <v>2255.64</v>
      </c>
      <c r="H608" s="1">
        <v>21369.63</v>
      </c>
      <c r="I608" s="1">
        <v>3302.04</v>
      </c>
      <c r="J608" s="1">
        <v>18734.46</v>
      </c>
      <c r="K608" s="1">
        <v>0</v>
      </c>
      <c r="L608">
        <v>0</v>
      </c>
    </row>
    <row r="609" spans="1:12" x14ac:dyDescent="0.25">
      <c r="A609">
        <v>65680</v>
      </c>
      <c r="B609" t="s">
        <v>695</v>
      </c>
      <c r="C609" t="s">
        <v>107</v>
      </c>
      <c r="D609" s="11" t="s">
        <v>908</v>
      </c>
      <c r="E609" s="49">
        <v>0.44381979999999999</v>
      </c>
      <c r="F609" s="1">
        <v>3655.22</v>
      </c>
      <c r="G609" s="1">
        <v>4580.6000000000004</v>
      </c>
      <c r="H609" s="1">
        <v>8235.82</v>
      </c>
      <c r="I609" s="1">
        <v>6840.92</v>
      </c>
      <c r="J609" s="1">
        <v>12269.9</v>
      </c>
      <c r="K609" s="1">
        <v>17198.43</v>
      </c>
      <c r="L609">
        <v>5</v>
      </c>
    </row>
    <row r="610" spans="1:12" x14ac:dyDescent="0.25">
      <c r="A610">
        <v>69682</v>
      </c>
      <c r="B610" t="s">
        <v>696</v>
      </c>
      <c r="C610" t="s">
        <v>75</v>
      </c>
      <c r="D610" s="11" t="s">
        <v>908</v>
      </c>
      <c r="E610" s="49">
        <v>0.24756</v>
      </c>
      <c r="F610" s="1">
        <v>2110.89</v>
      </c>
      <c r="G610" s="1">
        <v>6415.89</v>
      </c>
      <c r="H610" s="1">
        <v>8526.7800000000007</v>
      </c>
      <c r="I610" s="1">
        <v>8497.5300000000007</v>
      </c>
      <c r="J610" s="1">
        <v>13847.7</v>
      </c>
      <c r="K610" s="1">
        <v>0</v>
      </c>
      <c r="L610">
        <v>2</v>
      </c>
    </row>
    <row r="611" spans="1:12" x14ac:dyDescent="0.25">
      <c r="A611">
        <v>91397</v>
      </c>
      <c r="B611" t="s">
        <v>697</v>
      </c>
      <c r="C611" t="s">
        <v>89</v>
      </c>
      <c r="D611" s="11" t="s">
        <v>908</v>
      </c>
      <c r="E611" s="49">
        <v>0.44563459999999999</v>
      </c>
      <c r="F611" s="1">
        <v>4092.49</v>
      </c>
      <c r="G611" s="1">
        <v>5091.0200000000004</v>
      </c>
      <c r="H611" s="1">
        <v>9183.51</v>
      </c>
      <c r="I611" s="1">
        <v>10912.26</v>
      </c>
      <c r="J611" s="1">
        <v>17138.63</v>
      </c>
      <c r="K611" s="1">
        <v>2805.06</v>
      </c>
      <c r="L611">
        <v>1</v>
      </c>
    </row>
    <row r="612" spans="1:12" x14ac:dyDescent="0.25">
      <c r="A612">
        <v>139303</v>
      </c>
      <c r="B612" t="s">
        <v>698</v>
      </c>
      <c r="C612" t="s">
        <v>101</v>
      </c>
      <c r="D612" s="11" t="s">
        <v>908</v>
      </c>
      <c r="E612" s="49">
        <v>0.47923070000000001</v>
      </c>
      <c r="F612" s="1">
        <v>3881.4</v>
      </c>
      <c r="G612" s="1">
        <v>4217.83</v>
      </c>
      <c r="H612" s="1">
        <v>8099.23</v>
      </c>
      <c r="I612" s="1">
        <v>6634.82</v>
      </c>
      <c r="J612" s="1">
        <v>10570.66</v>
      </c>
      <c r="K612" s="1">
        <v>62795.44</v>
      </c>
      <c r="L612">
        <v>27</v>
      </c>
    </row>
    <row r="613" spans="1:12" x14ac:dyDescent="0.25">
      <c r="D613" s="8"/>
    </row>
  </sheetData>
  <sheetProtection algorithmName="SHA-512" hashValue="rX5qJR5xsLsoNTLGZk6h7DaWsypAtER5gy/dsJWJgrNXJOHIgA6F2N/VA57nhgZCnvFyrIF0JyVT9mXUK72DXg==" saltValue="uWtVN30BzVfw4WEemgPuWw==" spinCount="100000" sheet="1" autoFilter="0"/>
  <phoneticPr fontId="14" type="noConversion"/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31DCD-1578-447A-999A-D914F4DD1CC5}">
  <dimension ref="A1:L1037"/>
  <sheetViews>
    <sheetView workbookViewId="0">
      <selection activeCell="B1" sqref="B1"/>
    </sheetView>
  </sheetViews>
  <sheetFormatPr defaultRowHeight="15" x14ac:dyDescent="0.25"/>
  <cols>
    <col min="1" max="1" width="18" customWidth="1"/>
    <col min="2" max="2" width="16.85546875" customWidth="1"/>
    <col min="3" max="3" width="18.140625" customWidth="1"/>
    <col min="4" max="4" width="12.85546875" customWidth="1"/>
    <col min="5" max="5" width="11.28515625" customWidth="1"/>
    <col min="6" max="6" width="10.42578125" customWidth="1"/>
    <col min="7" max="7" width="16.5703125" customWidth="1"/>
    <col min="8" max="8" width="14.140625" customWidth="1"/>
    <col min="9" max="9" width="15" customWidth="1"/>
    <col min="10" max="10" width="15.5703125" customWidth="1"/>
    <col min="12" max="12" width="21.42578125" customWidth="1"/>
  </cols>
  <sheetData>
    <row r="1" spans="1:12" x14ac:dyDescent="0.25">
      <c r="A1" t="s">
        <v>884</v>
      </c>
      <c r="B1" t="s">
        <v>885</v>
      </c>
      <c r="C1" t="s">
        <v>886</v>
      </c>
      <c r="D1" t="s">
        <v>887</v>
      </c>
      <c r="E1" t="s">
        <v>888</v>
      </c>
      <c r="F1" t="s">
        <v>889</v>
      </c>
      <c r="G1" t="s">
        <v>890</v>
      </c>
      <c r="H1" t="s">
        <v>891</v>
      </c>
      <c r="I1" t="s">
        <v>892</v>
      </c>
      <c r="J1" t="s">
        <v>893</v>
      </c>
      <c r="K1" t="s">
        <v>894</v>
      </c>
      <c r="L1" t="s">
        <v>883</v>
      </c>
    </row>
    <row r="2" spans="1:12" x14ac:dyDescent="0.25">
      <c r="A2">
        <v>131</v>
      </c>
      <c r="B2">
        <v>84.310657000000006</v>
      </c>
      <c r="C2">
        <v>135755.95000000001</v>
      </c>
      <c r="D2">
        <v>1068418.1200000001</v>
      </c>
      <c r="E2">
        <v>45278.5</v>
      </c>
      <c r="F2">
        <v>0</v>
      </c>
      <c r="G2">
        <v>1331781.8400000001</v>
      </c>
      <c r="H2">
        <v>592241.99</v>
      </c>
      <c r="I2">
        <v>5365.43</v>
      </c>
      <c r="J2">
        <v>437166.49</v>
      </c>
      <c r="K2">
        <v>358.94665300000003</v>
      </c>
      <c r="L2">
        <f>IFERROR(SUM(Table5[[#This Row],[reg_salben]:[pupil_gf_total]])/Table5[[#This Row],[adm1]],0)+IFERROR(Table5[[#This Row],[disability_salben]]/Table5[[#This Row],[disadm_nospch]], 0)</f>
        <v>11305.924381000254</v>
      </c>
    </row>
    <row r="3" spans="1:12" x14ac:dyDescent="0.25">
      <c r="A3">
        <v>222</v>
      </c>
      <c r="B3">
        <v>87.710290000000001</v>
      </c>
      <c r="C3">
        <v>0</v>
      </c>
      <c r="D3">
        <v>0</v>
      </c>
      <c r="E3">
        <v>86114.65</v>
      </c>
      <c r="F3">
        <v>0</v>
      </c>
      <c r="G3">
        <v>1651077.69</v>
      </c>
      <c r="H3">
        <v>404141.23</v>
      </c>
      <c r="I3">
        <v>79320.97</v>
      </c>
      <c r="J3">
        <v>8062.88</v>
      </c>
      <c r="K3">
        <v>341.43963300000001</v>
      </c>
      <c r="L3">
        <f>IFERROR(SUM(Table5[[#This Row],[reg_salben]:[pupil_gf_total]])/Table5[[#This Row],[adm1]],0)+IFERROR(Table5[[#This Row],[disability_salben]]/Table5[[#This Row],[disadm_nospch]], 0)</f>
        <v>6527.4127681598102</v>
      </c>
    </row>
    <row r="4" spans="1:12" x14ac:dyDescent="0.25">
      <c r="A4">
        <v>236</v>
      </c>
      <c r="B4">
        <v>668.79085899999995</v>
      </c>
      <c r="C4">
        <v>0</v>
      </c>
      <c r="D4">
        <v>0</v>
      </c>
      <c r="E4">
        <v>7368544.6900000004</v>
      </c>
      <c r="F4">
        <v>0</v>
      </c>
      <c r="G4">
        <v>14440779.48</v>
      </c>
      <c r="H4">
        <v>215749.1</v>
      </c>
      <c r="I4">
        <v>0</v>
      </c>
      <c r="J4">
        <v>3704143</v>
      </c>
      <c r="K4">
        <v>4742.8413149999697</v>
      </c>
      <c r="L4">
        <f>IFERROR(SUM(Table5[[#This Row],[reg_salben]:[pupil_gf_total]])/Table5[[#This Row],[adm1]],0)+IFERROR(Table5[[#This Row],[disability_salben]]/Table5[[#This Row],[disadm_nospch]], 0)</f>
        <v>5424.8528595353537</v>
      </c>
    </row>
    <row r="5" spans="1:12" x14ac:dyDescent="0.25">
      <c r="A5">
        <v>241</v>
      </c>
      <c r="B5">
        <v>122.989368</v>
      </c>
      <c r="C5">
        <v>440088.99</v>
      </c>
      <c r="D5">
        <v>1273073.1100000001</v>
      </c>
      <c r="E5">
        <v>67335.56</v>
      </c>
      <c r="F5">
        <v>59354</v>
      </c>
      <c r="G5">
        <v>2117703.27</v>
      </c>
      <c r="H5">
        <v>925558.64</v>
      </c>
      <c r="I5">
        <v>2285.23</v>
      </c>
      <c r="J5">
        <v>316998.09999999998</v>
      </c>
      <c r="K5">
        <v>752.99072700000102</v>
      </c>
      <c r="L5">
        <f>IFERROR(SUM(Table5[[#This Row],[reg_salben]:[pupil_gf_total]])/Table5[[#This Row],[adm1]],0)+IFERROR(Table5[[#This Row],[disability_salben]]/Table5[[#This Row],[disadm_nospch]], 0)</f>
        <v>9902.7925508294247</v>
      </c>
    </row>
    <row r="6" spans="1:12" x14ac:dyDescent="0.25">
      <c r="A6">
        <v>282</v>
      </c>
      <c r="B6">
        <v>83.750756999999993</v>
      </c>
      <c r="C6">
        <v>499068.21</v>
      </c>
      <c r="D6">
        <v>937100.91</v>
      </c>
      <c r="E6">
        <v>177139.67</v>
      </c>
      <c r="F6">
        <v>0</v>
      </c>
      <c r="G6">
        <v>1343251.98</v>
      </c>
      <c r="H6">
        <v>264044.99</v>
      </c>
      <c r="I6">
        <v>94147.27</v>
      </c>
      <c r="J6">
        <v>954522.21</v>
      </c>
      <c r="K6">
        <v>434.56146000000001</v>
      </c>
      <c r="L6">
        <f>IFERROR(SUM(Table5[[#This Row],[reg_salben]:[pupil_gf_total]])/Table5[[#This Row],[adm1]],0)+IFERROR(Table5[[#This Row],[disability_salben]]/Table5[[#This Row],[disadm_nospch]], 0)</f>
        <v>14634.858631594423</v>
      </c>
    </row>
    <row r="7" spans="1:12" x14ac:dyDescent="0.25">
      <c r="A7">
        <v>288</v>
      </c>
      <c r="B7">
        <v>12.638885</v>
      </c>
      <c r="C7">
        <v>0</v>
      </c>
      <c r="D7">
        <v>0</v>
      </c>
      <c r="E7">
        <v>62014.52</v>
      </c>
      <c r="F7">
        <v>0</v>
      </c>
      <c r="G7">
        <v>269891.45</v>
      </c>
      <c r="H7">
        <v>41388.78</v>
      </c>
      <c r="I7">
        <v>17666.919999999998</v>
      </c>
      <c r="J7">
        <v>35483.08</v>
      </c>
      <c r="K7">
        <v>82.527383</v>
      </c>
      <c r="L7">
        <f>IFERROR(SUM(Table5[[#This Row],[reg_salben]:[pupil_gf_total]])/Table5[[#This Row],[adm1]],0)+IFERROR(Table5[[#This Row],[disability_salben]]/Table5[[#This Row],[disadm_nospch]], 0)</f>
        <v>5167.3121635275893</v>
      </c>
    </row>
    <row r="8" spans="1:12" x14ac:dyDescent="0.25">
      <c r="A8">
        <v>298</v>
      </c>
      <c r="B8">
        <v>45.797016999999997</v>
      </c>
      <c r="C8">
        <v>205826.25</v>
      </c>
      <c r="D8">
        <v>422600.46</v>
      </c>
      <c r="E8">
        <v>15973.89</v>
      </c>
      <c r="F8">
        <v>0</v>
      </c>
      <c r="G8">
        <v>385826.03</v>
      </c>
      <c r="H8">
        <v>203778.13</v>
      </c>
      <c r="I8">
        <v>2361.1</v>
      </c>
      <c r="J8">
        <v>19743.009999999998</v>
      </c>
      <c r="K8">
        <v>58.339270999999997</v>
      </c>
      <c r="L8">
        <f>IFERROR(SUM(Table5[[#This Row],[reg_salben]:[pupil_gf_total]])/Table5[[#This Row],[adm1]],0)+IFERROR(Table5[[#This Row],[disability_salben]]/Table5[[#This Row],[disadm_nospch]], 0)</f>
        <v>22497.328058426847</v>
      </c>
    </row>
    <row r="9" spans="1:12" x14ac:dyDescent="0.25">
      <c r="A9">
        <v>300</v>
      </c>
      <c r="B9">
        <v>49.080883</v>
      </c>
      <c r="C9">
        <v>71757.09</v>
      </c>
      <c r="D9">
        <v>320389.68</v>
      </c>
      <c r="E9">
        <v>33473.129999999997</v>
      </c>
      <c r="F9">
        <v>0</v>
      </c>
      <c r="G9">
        <v>488703.64</v>
      </c>
      <c r="H9">
        <v>92917.01</v>
      </c>
      <c r="I9">
        <v>707.35</v>
      </c>
      <c r="J9">
        <v>18069.14</v>
      </c>
      <c r="K9">
        <v>81.080661000000006</v>
      </c>
      <c r="L9">
        <f>IFERROR(SUM(Table5[[#This Row],[reg_salben]:[pupil_gf_total]])/Table5[[#This Row],[adm1]],0)+IFERROR(Table5[[#This Row],[disability_salben]]/Table5[[#This Row],[disadm_nospch]], 0)</f>
        <v>13231.284121904671</v>
      </c>
    </row>
    <row r="10" spans="1:12" x14ac:dyDescent="0.25">
      <c r="A10">
        <v>301</v>
      </c>
      <c r="B10">
        <v>69.650841999999997</v>
      </c>
      <c r="C10">
        <v>140069.93</v>
      </c>
      <c r="D10">
        <v>634515.46</v>
      </c>
      <c r="E10">
        <v>7820.86</v>
      </c>
      <c r="F10">
        <v>0</v>
      </c>
      <c r="G10">
        <v>859541.26</v>
      </c>
      <c r="H10">
        <v>163885.22</v>
      </c>
      <c r="I10">
        <v>-711.18</v>
      </c>
      <c r="J10">
        <v>76245.850000000006</v>
      </c>
      <c r="K10">
        <v>124.205583</v>
      </c>
      <c r="L10">
        <f>IFERROR(SUM(Table5[[#This Row],[reg_salben]:[pupil_gf_total]])/Table5[[#This Row],[adm1]],0)+IFERROR(Table5[[#This Row],[disability_salben]]/Table5[[#This Row],[disadm_nospch]], 0)</f>
        <v>16030.508214836687</v>
      </c>
    </row>
    <row r="11" spans="1:12" x14ac:dyDescent="0.25">
      <c r="A11">
        <v>302</v>
      </c>
      <c r="B11">
        <v>62.309531999999997</v>
      </c>
      <c r="C11">
        <v>199156.03</v>
      </c>
      <c r="D11">
        <v>541127.13</v>
      </c>
      <c r="E11">
        <v>25216.41</v>
      </c>
      <c r="F11">
        <v>0</v>
      </c>
      <c r="G11">
        <v>518421.19</v>
      </c>
      <c r="H11">
        <v>55443.55</v>
      </c>
      <c r="I11">
        <v>16666.3</v>
      </c>
      <c r="J11">
        <v>22654.31</v>
      </c>
      <c r="K11">
        <v>92.151197999999994</v>
      </c>
      <c r="L11">
        <f>IFERROR(SUM(Table5[[#This Row],[reg_salben]:[pupil_gf_total]])/Table5[[#This Row],[adm1]],0)+IFERROR(Table5[[#This Row],[disability_salben]]/Table5[[#This Row],[disadm_nospch]], 0)</f>
        <v>15996.167040928467</v>
      </c>
    </row>
    <row r="12" spans="1:12" x14ac:dyDescent="0.25">
      <c r="A12">
        <v>303</v>
      </c>
      <c r="B12">
        <v>77.751107000000005</v>
      </c>
      <c r="C12">
        <v>180891.1</v>
      </c>
      <c r="D12">
        <v>388146.47</v>
      </c>
      <c r="E12">
        <v>26499.72</v>
      </c>
      <c r="F12">
        <v>0</v>
      </c>
      <c r="G12">
        <v>644427.43999999994</v>
      </c>
      <c r="H12">
        <v>212531.87</v>
      </c>
      <c r="I12">
        <v>-982.26999999999896</v>
      </c>
      <c r="J12">
        <v>2114.75</v>
      </c>
      <c r="K12">
        <v>83.249071999999998</v>
      </c>
      <c r="L12">
        <f>IFERROR(SUM(Table5[[#This Row],[reg_salben]:[pupil_gf_total]])/Table5[[#This Row],[adm1]],0)+IFERROR(Table5[[#This Row],[disability_salben]]/Table5[[#This Row],[disadm_nospch]], 0)</f>
        <v>17614.854833284728</v>
      </c>
    </row>
    <row r="13" spans="1:12" x14ac:dyDescent="0.25">
      <c r="A13">
        <v>305</v>
      </c>
      <c r="B13">
        <v>79.784722000000002</v>
      </c>
      <c r="C13">
        <v>237720.38</v>
      </c>
      <c r="D13">
        <v>452880.48</v>
      </c>
      <c r="E13">
        <v>17137.52</v>
      </c>
      <c r="F13">
        <v>0</v>
      </c>
      <c r="G13">
        <v>591135.68000000005</v>
      </c>
      <c r="H13">
        <v>55944.07</v>
      </c>
      <c r="I13">
        <v>28987.67</v>
      </c>
      <c r="J13">
        <v>6352.7</v>
      </c>
      <c r="K13">
        <v>113.93749699999999</v>
      </c>
      <c r="L13">
        <f>IFERROR(SUM(Table5[[#This Row],[reg_salben]:[pupil_gf_total]])/Table5[[#This Row],[adm1]],0)+IFERROR(Table5[[#This Row],[disability_salben]]/Table5[[#This Row],[disadm_nospch]], 0)</f>
        <v>13094.174466253549</v>
      </c>
    </row>
    <row r="14" spans="1:12" x14ac:dyDescent="0.25">
      <c r="A14">
        <v>311</v>
      </c>
      <c r="B14">
        <v>19.065574999999999</v>
      </c>
      <c r="C14">
        <v>0</v>
      </c>
      <c r="D14">
        <v>0</v>
      </c>
      <c r="E14">
        <v>54875.839999999997</v>
      </c>
      <c r="F14">
        <v>0</v>
      </c>
      <c r="G14">
        <v>653138.48</v>
      </c>
      <c r="H14">
        <v>117676.45</v>
      </c>
      <c r="I14">
        <v>15104.67</v>
      </c>
      <c r="J14">
        <v>39287.760000000002</v>
      </c>
      <c r="K14">
        <v>108.27251</v>
      </c>
      <c r="L14">
        <f>IFERROR(SUM(Table5[[#This Row],[reg_salben]:[pupil_gf_total]])/Table5[[#This Row],[adm1]],0)+IFERROR(Table5[[#This Row],[disability_salben]]/Table5[[#This Row],[disadm_nospch]], 0)</f>
        <v>8128.4085868148804</v>
      </c>
    </row>
    <row r="15" spans="1:12" x14ac:dyDescent="0.25">
      <c r="A15">
        <v>316</v>
      </c>
      <c r="B15">
        <v>22.677216999999999</v>
      </c>
      <c r="C15">
        <v>0</v>
      </c>
      <c r="D15">
        <v>0</v>
      </c>
      <c r="E15">
        <v>80621.59</v>
      </c>
      <c r="F15">
        <v>0</v>
      </c>
      <c r="G15">
        <v>909024.95</v>
      </c>
      <c r="H15">
        <v>346848.02</v>
      </c>
      <c r="I15">
        <v>1764.36</v>
      </c>
      <c r="J15">
        <v>70400.05</v>
      </c>
      <c r="K15">
        <v>167.60128499999999</v>
      </c>
      <c r="L15">
        <f>IFERROR(SUM(Table5[[#This Row],[reg_salben]:[pupil_gf_total]])/Table5[[#This Row],[adm1]],0)+IFERROR(Table5[[#This Row],[disability_salben]]/Table5[[#This Row],[disadm_nospch]], 0)</f>
        <v>8404.8220155352647</v>
      </c>
    </row>
    <row r="16" spans="1:12" x14ac:dyDescent="0.25">
      <c r="A16">
        <v>318</v>
      </c>
      <c r="B16">
        <v>24.208587999999999</v>
      </c>
      <c r="C16">
        <v>0</v>
      </c>
      <c r="D16">
        <v>0</v>
      </c>
      <c r="E16">
        <v>146869.57999999999</v>
      </c>
      <c r="F16">
        <v>57771.48</v>
      </c>
      <c r="G16">
        <v>1655230.53</v>
      </c>
      <c r="H16">
        <v>481184.29</v>
      </c>
      <c r="I16">
        <v>0</v>
      </c>
      <c r="J16">
        <v>153624.65</v>
      </c>
      <c r="K16">
        <v>330.08589000000001</v>
      </c>
      <c r="L16">
        <f>IFERROR(SUM(Table5[[#This Row],[reg_salben]:[pupil_gf_total]])/Table5[[#This Row],[adm1]],0)+IFERROR(Table5[[#This Row],[disability_salben]]/Table5[[#This Row],[disadm_nospch]], 0)</f>
        <v>7557.6709140763323</v>
      </c>
    </row>
    <row r="17" spans="1:12" x14ac:dyDescent="0.25">
      <c r="A17">
        <v>319</v>
      </c>
      <c r="B17">
        <v>26.774889000000002</v>
      </c>
      <c r="C17">
        <v>0</v>
      </c>
      <c r="D17">
        <v>0</v>
      </c>
      <c r="E17">
        <v>144964.29</v>
      </c>
      <c r="F17">
        <v>0</v>
      </c>
      <c r="G17">
        <v>1258956.6000000001</v>
      </c>
      <c r="H17">
        <v>358002.09</v>
      </c>
      <c r="I17">
        <v>1150.93</v>
      </c>
      <c r="J17">
        <v>31867.06</v>
      </c>
      <c r="K17">
        <v>198.83235199999999</v>
      </c>
      <c r="L17">
        <f>IFERROR(SUM(Table5[[#This Row],[reg_salben]:[pupil_gf_total]])/Table5[[#This Row],[adm1]],0)+IFERROR(Table5[[#This Row],[disability_salben]]/Table5[[#This Row],[disadm_nospch]], 0)</f>
        <v>9027.4090304982183</v>
      </c>
    </row>
    <row r="18" spans="1:12" x14ac:dyDescent="0.25">
      <c r="A18">
        <v>320</v>
      </c>
      <c r="B18">
        <v>18.711538000000001</v>
      </c>
      <c r="C18">
        <v>0</v>
      </c>
      <c r="D18">
        <v>0</v>
      </c>
      <c r="E18">
        <v>48771.31</v>
      </c>
      <c r="F18">
        <v>0</v>
      </c>
      <c r="G18">
        <v>672761.13</v>
      </c>
      <c r="H18">
        <v>157358.82</v>
      </c>
      <c r="I18">
        <v>86.35</v>
      </c>
      <c r="J18">
        <v>45924</v>
      </c>
      <c r="K18">
        <v>97.858975999999998</v>
      </c>
      <c r="L18">
        <f>IFERROR(SUM(Table5[[#This Row],[reg_salben]:[pupil_gf_total]])/Table5[[#This Row],[adm1]],0)+IFERROR(Table5[[#This Row],[disability_salben]]/Table5[[#This Row],[disadm_nospch]], 0)</f>
        <v>9451.3722481624991</v>
      </c>
    </row>
    <row r="19" spans="1:12" x14ac:dyDescent="0.25">
      <c r="A19">
        <v>321</v>
      </c>
      <c r="B19">
        <v>50.025804999999998</v>
      </c>
      <c r="C19">
        <v>0</v>
      </c>
      <c r="D19">
        <v>0</v>
      </c>
      <c r="E19">
        <v>67777.759999999995</v>
      </c>
      <c r="F19">
        <v>0</v>
      </c>
      <c r="G19">
        <v>1192940.24</v>
      </c>
      <c r="H19">
        <v>455177.78</v>
      </c>
      <c r="I19">
        <v>5076.12</v>
      </c>
      <c r="J19">
        <v>97299.87</v>
      </c>
      <c r="K19">
        <v>269.18063699999999</v>
      </c>
      <c r="L19">
        <f>IFERROR(SUM(Table5[[#This Row],[reg_salben]:[pupil_gf_total]])/Table5[[#This Row],[adm1]],0)+IFERROR(Table5[[#This Row],[disability_salben]]/Table5[[#This Row],[disadm_nospch]], 0)</f>
        <v>6754.8386476253127</v>
      </c>
    </row>
    <row r="20" spans="1:12" x14ac:dyDescent="0.25">
      <c r="A20">
        <v>338</v>
      </c>
      <c r="B20">
        <v>55.826348000000003</v>
      </c>
      <c r="C20">
        <v>199014.27</v>
      </c>
      <c r="D20">
        <v>4898278.6900000004</v>
      </c>
      <c r="E20">
        <v>330226.49</v>
      </c>
      <c r="F20">
        <v>156242.64000000001</v>
      </c>
      <c r="G20">
        <v>1934375.57</v>
      </c>
      <c r="H20">
        <v>1781033.82</v>
      </c>
      <c r="I20">
        <v>77769.84</v>
      </c>
      <c r="J20">
        <v>291437.03999999998</v>
      </c>
      <c r="K20">
        <v>487.14820900000001</v>
      </c>
      <c r="L20">
        <f>IFERROR(SUM(Table5[[#This Row],[reg_salben]:[pupil_gf_total]])/Table5[[#This Row],[adm1]],0)+IFERROR(Table5[[#This Row],[disability_salben]]/Table5[[#This Row],[disadm_nospch]], 0)</f>
        <v>23003.244447154466</v>
      </c>
    </row>
    <row r="21" spans="1:12" x14ac:dyDescent="0.25">
      <c r="A21">
        <v>402</v>
      </c>
      <c r="B21">
        <v>35.739935000000003</v>
      </c>
      <c r="C21">
        <v>0</v>
      </c>
      <c r="D21">
        <v>0</v>
      </c>
      <c r="E21">
        <v>10678.25</v>
      </c>
      <c r="F21">
        <v>0</v>
      </c>
      <c r="G21">
        <v>923444.01</v>
      </c>
      <c r="H21">
        <v>2586</v>
      </c>
      <c r="I21">
        <v>12556.16</v>
      </c>
      <c r="J21">
        <v>200365.18</v>
      </c>
      <c r="K21">
        <v>195.57414600000001</v>
      </c>
      <c r="L21">
        <f>IFERROR(SUM(Table5[[#This Row],[reg_salben]:[pupil_gf_total]])/Table5[[#This Row],[adm1]],0)+IFERROR(Table5[[#This Row],[disability_salben]]/Table5[[#This Row],[disadm_nospch]], 0)</f>
        <v>5878.2289147769052</v>
      </c>
    </row>
    <row r="22" spans="1:12" x14ac:dyDescent="0.25">
      <c r="A22">
        <v>417</v>
      </c>
      <c r="B22">
        <v>110.319891</v>
      </c>
      <c r="C22">
        <v>757686.99</v>
      </c>
      <c r="D22">
        <v>1967571.66</v>
      </c>
      <c r="E22">
        <v>216195.82</v>
      </c>
      <c r="F22">
        <v>0</v>
      </c>
      <c r="G22">
        <v>907088.96</v>
      </c>
      <c r="H22">
        <v>140880.59</v>
      </c>
      <c r="I22">
        <v>6472.64</v>
      </c>
      <c r="J22">
        <v>281524.34000000003</v>
      </c>
      <c r="K22">
        <v>516.962499000001</v>
      </c>
      <c r="L22">
        <f>IFERROR(SUM(Table5[[#This Row],[reg_salben]:[pupil_gf_total]])/Table5[[#This Row],[adm1]],0)+IFERROR(Table5[[#This Row],[disability_salben]]/Table5[[#This Row],[disadm_nospch]], 0)</f>
        <v>13676.58046163902</v>
      </c>
    </row>
    <row r="23" spans="1:12" x14ac:dyDescent="0.25">
      <c r="A23">
        <v>442</v>
      </c>
      <c r="B23">
        <v>137.31675300000001</v>
      </c>
      <c r="C23">
        <v>1055983.8799999999</v>
      </c>
      <c r="D23">
        <v>3830028.03</v>
      </c>
      <c r="E23">
        <v>144924.22</v>
      </c>
      <c r="F23">
        <v>16463.84</v>
      </c>
      <c r="G23">
        <v>1566703.47</v>
      </c>
      <c r="H23">
        <v>1867591.75</v>
      </c>
      <c r="I23">
        <v>74617.08</v>
      </c>
      <c r="J23">
        <v>656259.82999999996</v>
      </c>
      <c r="K23">
        <v>667.07960500000002</v>
      </c>
      <c r="L23">
        <f>IFERROR(SUM(Table5[[#This Row],[reg_salben]:[pupil_gf_total]])/Table5[[#This Row],[adm1]],0)+IFERROR(Table5[[#This Row],[disability_salben]]/Table5[[#This Row],[disadm_nospch]], 0)</f>
        <v>19917.44008707914</v>
      </c>
    </row>
    <row r="24" spans="1:12" x14ac:dyDescent="0.25">
      <c r="A24">
        <v>525</v>
      </c>
      <c r="B24">
        <v>21.128169</v>
      </c>
      <c r="C24">
        <v>40364.370000000003</v>
      </c>
      <c r="D24">
        <v>430124.15</v>
      </c>
      <c r="E24">
        <v>28646.2</v>
      </c>
      <c r="F24">
        <v>0</v>
      </c>
      <c r="G24">
        <v>593275.14</v>
      </c>
      <c r="H24">
        <v>106822.18</v>
      </c>
      <c r="I24">
        <v>24808.1</v>
      </c>
      <c r="J24">
        <v>164091.37</v>
      </c>
      <c r="K24">
        <v>111.835876</v>
      </c>
      <c r="L24">
        <f>IFERROR(SUM(Table5[[#This Row],[reg_salben]:[pupil_gf_total]])/Table5[[#This Row],[adm1]],0)+IFERROR(Table5[[#This Row],[disability_salben]]/Table5[[#This Row],[disadm_nospch]], 0)</f>
        <v>13961.747878024526</v>
      </c>
    </row>
    <row r="25" spans="1:12" x14ac:dyDescent="0.25">
      <c r="A25">
        <v>527</v>
      </c>
      <c r="B25">
        <v>61.072685999999997</v>
      </c>
      <c r="C25">
        <v>64033.760000000002</v>
      </c>
      <c r="D25">
        <v>239351.67999999999</v>
      </c>
      <c r="E25">
        <v>33673.54</v>
      </c>
      <c r="F25">
        <v>0</v>
      </c>
      <c r="G25">
        <v>1009260.54</v>
      </c>
      <c r="H25">
        <v>690851.07</v>
      </c>
      <c r="I25">
        <v>6311.16</v>
      </c>
      <c r="J25">
        <v>149797.54</v>
      </c>
      <c r="K25">
        <v>281.11910699999999</v>
      </c>
      <c r="L25">
        <f>IFERROR(SUM(Table5[[#This Row],[reg_salben]:[pupil_gf_total]])/Table5[[#This Row],[adm1]],0)+IFERROR(Table5[[#This Row],[disability_salben]]/Table5[[#This Row],[disadm_nospch]], 0)</f>
        <v>8622.6601984944537</v>
      </c>
    </row>
    <row r="26" spans="1:12" x14ac:dyDescent="0.25">
      <c r="A26">
        <v>534</v>
      </c>
      <c r="B26">
        <v>9.2516130000000008</v>
      </c>
      <c r="C26">
        <v>0</v>
      </c>
      <c r="D26">
        <v>0</v>
      </c>
      <c r="E26">
        <v>40560.75</v>
      </c>
      <c r="F26">
        <v>20126</v>
      </c>
      <c r="G26">
        <v>868051.35</v>
      </c>
      <c r="H26">
        <v>330376.39</v>
      </c>
      <c r="I26">
        <v>2992.68</v>
      </c>
      <c r="J26">
        <v>18985.59</v>
      </c>
      <c r="K26">
        <v>93.999996999999993</v>
      </c>
      <c r="L26">
        <f>IFERROR(SUM(Table5[[#This Row],[reg_salben]:[pupil_gf_total]])/Table5[[#This Row],[adm1]],0)+IFERROR(Table5[[#This Row],[disability_salben]]/Table5[[#This Row],[disadm_nospch]], 0)</f>
        <v>13628.646817935538</v>
      </c>
    </row>
    <row r="27" spans="1:12" x14ac:dyDescent="0.25">
      <c r="A27">
        <v>553</v>
      </c>
      <c r="B27">
        <v>47.120482000000003</v>
      </c>
      <c r="C27">
        <v>0</v>
      </c>
      <c r="D27">
        <v>0</v>
      </c>
      <c r="E27">
        <v>341263.1</v>
      </c>
      <c r="F27">
        <v>66000</v>
      </c>
      <c r="G27">
        <v>1818993.39</v>
      </c>
      <c r="H27">
        <v>1593068.33</v>
      </c>
      <c r="I27">
        <v>7977.04</v>
      </c>
      <c r="J27">
        <v>293461.15999999997</v>
      </c>
      <c r="K27">
        <v>631.17469400000004</v>
      </c>
      <c r="L27">
        <f>IFERROR(SUM(Table5[[#This Row],[reg_salben]:[pupil_gf_total]])/Table5[[#This Row],[adm1]],0)+IFERROR(Table5[[#This Row],[disability_salben]]/Table5[[#This Row],[disadm_nospch]], 0)</f>
        <v>6528.7202721723816</v>
      </c>
    </row>
    <row r="28" spans="1:12" x14ac:dyDescent="0.25">
      <c r="A28">
        <v>556</v>
      </c>
      <c r="B28">
        <v>30.433149</v>
      </c>
      <c r="C28">
        <v>16616.259999999998</v>
      </c>
      <c r="D28">
        <v>123767.61</v>
      </c>
      <c r="E28">
        <v>2899.51</v>
      </c>
      <c r="F28">
        <v>0</v>
      </c>
      <c r="G28">
        <v>166931.35999999999</v>
      </c>
      <c r="H28">
        <v>169861.71</v>
      </c>
      <c r="I28">
        <v>22060.49</v>
      </c>
      <c r="J28">
        <v>4981.76</v>
      </c>
      <c r="K28">
        <v>265.79096199999998</v>
      </c>
      <c r="L28">
        <f>IFERROR(SUM(Table5[[#This Row],[reg_salben]:[pupil_gf_total]])/Table5[[#This Row],[adm1]],0)+IFERROR(Table5[[#This Row],[disability_salben]]/Table5[[#This Row],[disadm_nospch]], 0)</f>
        <v>2391.4365260840286</v>
      </c>
    </row>
    <row r="29" spans="1:12" x14ac:dyDescent="0.25">
      <c r="A29">
        <v>557</v>
      </c>
      <c r="B29">
        <v>67.560809000000006</v>
      </c>
      <c r="C29">
        <v>0</v>
      </c>
      <c r="D29">
        <v>0</v>
      </c>
      <c r="E29">
        <v>252915.73</v>
      </c>
      <c r="F29">
        <v>0</v>
      </c>
      <c r="G29">
        <v>1595674.38</v>
      </c>
      <c r="H29">
        <v>883828.73</v>
      </c>
      <c r="I29">
        <v>20321.04</v>
      </c>
      <c r="J29">
        <v>151198.97</v>
      </c>
      <c r="K29">
        <v>534.31756199999995</v>
      </c>
      <c r="L29">
        <f>IFERROR(SUM(Table5[[#This Row],[reg_salben]:[pupil_gf_total]])/Table5[[#This Row],[adm1]],0)+IFERROR(Table5[[#This Row],[disability_salben]]/Table5[[#This Row],[disadm_nospch]], 0)</f>
        <v>5434.8557047802979</v>
      </c>
    </row>
    <row r="30" spans="1:12" x14ac:dyDescent="0.25">
      <c r="A30">
        <v>558</v>
      </c>
      <c r="B30">
        <v>60.931730000000002</v>
      </c>
      <c r="C30">
        <v>210208.06</v>
      </c>
      <c r="D30">
        <v>3642055.05</v>
      </c>
      <c r="E30">
        <v>119903.6</v>
      </c>
      <c r="F30">
        <v>0</v>
      </c>
      <c r="G30">
        <v>934477.88</v>
      </c>
      <c r="H30">
        <v>1350170.8</v>
      </c>
      <c r="I30">
        <v>52595.95</v>
      </c>
      <c r="J30">
        <v>0</v>
      </c>
      <c r="K30">
        <v>778.44635900000003</v>
      </c>
      <c r="L30">
        <f>IFERROR(SUM(Table5[[#This Row],[reg_salben]:[pupil_gf_total]])/Table5[[#This Row],[adm1]],0)+IFERROR(Table5[[#This Row],[disability_salben]]/Table5[[#This Row],[disadm_nospch]], 0)</f>
        <v>11284.992528799939</v>
      </c>
    </row>
    <row r="31" spans="1:12" x14ac:dyDescent="0.25">
      <c r="A31">
        <v>575</v>
      </c>
      <c r="B31">
        <v>38.595236999999997</v>
      </c>
      <c r="C31">
        <v>0</v>
      </c>
      <c r="D31">
        <v>114799.32</v>
      </c>
      <c r="E31">
        <v>1400</v>
      </c>
      <c r="F31">
        <v>0</v>
      </c>
      <c r="G31">
        <v>3211406.37</v>
      </c>
      <c r="H31">
        <v>116466.53</v>
      </c>
      <c r="I31">
        <v>0</v>
      </c>
      <c r="J31">
        <v>0</v>
      </c>
      <c r="K31">
        <v>280.13094999999998</v>
      </c>
      <c r="L31">
        <f>IFERROR(SUM(Table5[[#This Row],[reg_salben]:[pupil_gf_total]])/Table5[[#This Row],[adm1]],0)+IFERROR(Table5[[#This Row],[disability_salben]]/Table5[[#This Row],[disadm_nospch]], 0)</f>
        <v>12294.508050609902</v>
      </c>
    </row>
    <row r="32" spans="1:12" x14ac:dyDescent="0.25">
      <c r="A32">
        <v>598</v>
      </c>
      <c r="B32">
        <v>11.418994</v>
      </c>
      <c r="C32">
        <v>0</v>
      </c>
      <c r="D32">
        <v>0</v>
      </c>
      <c r="E32">
        <v>18870.259999999998</v>
      </c>
      <c r="F32">
        <v>1893</v>
      </c>
      <c r="G32">
        <v>107848.32000000001</v>
      </c>
      <c r="H32">
        <v>33782.85</v>
      </c>
      <c r="I32">
        <v>0</v>
      </c>
      <c r="J32">
        <v>27720.7</v>
      </c>
      <c r="K32">
        <v>57.516762</v>
      </c>
      <c r="L32">
        <f>IFERROR(SUM(Table5[[#This Row],[reg_salben]:[pupil_gf_total]])/Table5[[#This Row],[adm1]],0)+IFERROR(Table5[[#This Row],[disability_salben]]/Table5[[#This Row],[disadm_nospch]], 0)</f>
        <v>3305.3865236711345</v>
      </c>
    </row>
    <row r="33" spans="1:12" x14ac:dyDescent="0.25">
      <c r="A33">
        <v>608</v>
      </c>
      <c r="B33">
        <v>38.998247999999997</v>
      </c>
      <c r="C33">
        <v>104397.91</v>
      </c>
      <c r="D33">
        <v>215433.46</v>
      </c>
      <c r="E33">
        <v>13065.12</v>
      </c>
      <c r="F33">
        <v>0</v>
      </c>
      <c r="G33">
        <v>405392.05</v>
      </c>
      <c r="H33">
        <v>275831.95</v>
      </c>
      <c r="I33">
        <v>254.24</v>
      </c>
      <c r="J33">
        <v>20537.14</v>
      </c>
      <c r="K33">
        <v>45.192585999999999</v>
      </c>
      <c r="L33">
        <f>IFERROR(SUM(Table5[[#This Row],[reg_salben]:[pupil_gf_total]])/Table5[[#This Row],[adm1]],0)+IFERROR(Table5[[#This Row],[disability_salben]]/Table5[[#This Row],[disadm_nospch]], 0)</f>
        <v>23266.959082801615</v>
      </c>
    </row>
    <row r="34" spans="1:12" x14ac:dyDescent="0.25">
      <c r="A34">
        <v>613</v>
      </c>
      <c r="B34">
        <v>22</v>
      </c>
      <c r="C34">
        <v>0</v>
      </c>
      <c r="D34">
        <v>133524.39000000001</v>
      </c>
      <c r="E34">
        <v>44311</v>
      </c>
      <c r="F34">
        <v>0</v>
      </c>
      <c r="G34">
        <v>706087.68</v>
      </c>
      <c r="H34">
        <v>446014.49</v>
      </c>
      <c r="I34">
        <v>103610.16</v>
      </c>
      <c r="J34">
        <v>-5313.41</v>
      </c>
      <c r="K34">
        <v>204.82692</v>
      </c>
      <c r="L34">
        <f>IFERROR(SUM(Table5[[#This Row],[reg_salben]:[pupil_gf_total]])/Table5[[#This Row],[adm1]],0)+IFERROR(Table5[[#This Row],[disability_salben]]/Table5[[#This Row],[disadm_nospch]], 0)</f>
        <v>6972.883788908216</v>
      </c>
    </row>
    <row r="35" spans="1:12" x14ac:dyDescent="0.25">
      <c r="A35">
        <v>614</v>
      </c>
      <c r="B35">
        <v>22.569122</v>
      </c>
      <c r="C35">
        <v>61801.13</v>
      </c>
      <c r="D35">
        <v>55424.800000000003</v>
      </c>
      <c r="E35">
        <v>7683.58</v>
      </c>
      <c r="F35">
        <v>0</v>
      </c>
      <c r="G35">
        <v>292465.65000000002</v>
      </c>
      <c r="H35">
        <v>76903.039999999994</v>
      </c>
      <c r="I35">
        <v>15887.67</v>
      </c>
      <c r="J35">
        <v>1404.72</v>
      </c>
      <c r="K35">
        <v>30.405421</v>
      </c>
      <c r="L35">
        <f>IFERROR(SUM(Table5[[#This Row],[reg_salben]:[pupil_gf_total]])/Table5[[#This Row],[adm1]],0)+IFERROR(Table5[[#This Row],[disability_salben]]/Table5[[#This Row],[disadm_nospch]], 0)</f>
        <v>17530.714782525938</v>
      </c>
    </row>
    <row r="36" spans="1:12" x14ac:dyDescent="0.25">
      <c r="A36">
        <v>616</v>
      </c>
      <c r="B36">
        <v>47.783901999999998</v>
      </c>
      <c r="C36">
        <v>173488.41</v>
      </c>
      <c r="D36">
        <v>298675.17</v>
      </c>
      <c r="E36">
        <v>18094.64</v>
      </c>
      <c r="F36">
        <v>0</v>
      </c>
      <c r="G36">
        <v>614801.14</v>
      </c>
      <c r="H36">
        <v>157273.71</v>
      </c>
      <c r="I36">
        <v>21608.18</v>
      </c>
      <c r="J36">
        <v>-527.52</v>
      </c>
      <c r="K36">
        <v>68.198188000000002</v>
      </c>
      <c r="L36">
        <f>IFERROR(SUM(Table5[[#This Row],[reg_salben]:[pupil_gf_total]])/Table5[[#This Row],[adm1]],0)+IFERROR(Table5[[#This Row],[disability_salben]]/Table5[[#This Row],[disadm_nospch]], 0)</f>
        <v>19905.684599268472</v>
      </c>
    </row>
    <row r="37" spans="1:12" x14ac:dyDescent="0.25">
      <c r="A37">
        <v>621</v>
      </c>
      <c r="B37">
        <v>63.972059000000002</v>
      </c>
      <c r="C37">
        <v>43015.29</v>
      </c>
      <c r="D37">
        <v>377055.93</v>
      </c>
      <c r="E37">
        <v>10474.11</v>
      </c>
      <c r="F37">
        <v>0</v>
      </c>
      <c r="G37">
        <v>583891.23</v>
      </c>
      <c r="H37">
        <v>320511.65999999997</v>
      </c>
      <c r="I37">
        <v>-1569.25</v>
      </c>
      <c r="J37">
        <v>-6030.33</v>
      </c>
      <c r="K37">
        <v>86.567907000000005</v>
      </c>
      <c r="L37">
        <f>IFERROR(SUM(Table5[[#This Row],[reg_salben]:[pupil_gf_total]])/Table5[[#This Row],[adm1]],0)+IFERROR(Table5[[#This Row],[disability_salben]]/Table5[[#This Row],[disadm_nospch]], 0)</f>
        <v>15508.544718137564</v>
      </c>
    </row>
    <row r="38" spans="1:12" x14ac:dyDescent="0.25">
      <c r="A38">
        <v>623</v>
      </c>
      <c r="B38">
        <v>78.294433999999995</v>
      </c>
      <c r="C38">
        <v>224719.05</v>
      </c>
      <c r="D38">
        <v>695970.83</v>
      </c>
      <c r="E38">
        <v>18597.13</v>
      </c>
      <c r="F38">
        <v>0</v>
      </c>
      <c r="G38">
        <v>792677.06</v>
      </c>
      <c r="H38">
        <v>137778.23999999999</v>
      </c>
      <c r="I38">
        <v>16406.09</v>
      </c>
      <c r="J38">
        <v>90319.4</v>
      </c>
      <c r="K38">
        <v>128.334047</v>
      </c>
      <c r="L38">
        <f>IFERROR(SUM(Table5[[#This Row],[reg_salben]:[pupil_gf_total]])/Table5[[#This Row],[adm1]],0)+IFERROR(Table5[[#This Row],[disability_salben]]/Table5[[#This Row],[disadm_nospch]], 0)</f>
        <v>16520.093476134411</v>
      </c>
    </row>
    <row r="39" spans="1:12" x14ac:dyDescent="0.25">
      <c r="A39">
        <v>634</v>
      </c>
      <c r="B39">
        <v>63.621702999999997</v>
      </c>
      <c r="C39">
        <v>173048.74</v>
      </c>
      <c r="D39">
        <v>376563.75</v>
      </c>
      <c r="E39">
        <v>20317.849999999999</v>
      </c>
      <c r="F39">
        <v>0</v>
      </c>
      <c r="G39">
        <v>526871.24</v>
      </c>
      <c r="H39">
        <v>195202.44</v>
      </c>
      <c r="I39">
        <v>37554.97</v>
      </c>
      <c r="J39">
        <v>60652.480000000003</v>
      </c>
      <c r="K39">
        <v>83.469676000000007</v>
      </c>
      <c r="L39">
        <f>IFERROR(SUM(Table5[[#This Row],[reg_salben]:[pupil_gf_total]])/Table5[[#This Row],[adm1]],0)+IFERROR(Table5[[#This Row],[disability_salben]]/Table5[[#This Row],[disadm_nospch]], 0)</f>
        <v>17302.058791723066</v>
      </c>
    </row>
    <row r="40" spans="1:12" x14ac:dyDescent="0.25">
      <c r="A40">
        <v>640</v>
      </c>
      <c r="B40">
        <v>6.2125810000000001</v>
      </c>
      <c r="C40">
        <v>26190.78</v>
      </c>
      <c r="D40">
        <v>755</v>
      </c>
      <c r="E40">
        <v>3343.89</v>
      </c>
      <c r="F40">
        <v>0</v>
      </c>
      <c r="G40">
        <v>168635.08</v>
      </c>
      <c r="H40">
        <v>0</v>
      </c>
      <c r="I40">
        <v>2287.5</v>
      </c>
      <c r="J40">
        <v>0</v>
      </c>
      <c r="K40">
        <v>31.164859</v>
      </c>
      <c r="L40">
        <f>IFERROR(SUM(Table5[[#This Row],[reg_salben]:[pupil_gf_total]])/Table5[[#This Row],[adm1]],0)+IFERROR(Table5[[#This Row],[disability_salben]]/Table5[[#This Row],[disadm_nospch]], 0)</f>
        <v>9831.7526185357019</v>
      </c>
    </row>
    <row r="41" spans="1:12" x14ac:dyDescent="0.25">
      <c r="A41">
        <v>679</v>
      </c>
      <c r="B41">
        <v>169.49416500000001</v>
      </c>
      <c r="C41">
        <v>569886.92000000004</v>
      </c>
      <c r="D41">
        <v>0</v>
      </c>
      <c r="E41">
        <v>12975.43</v>
      </c>
      <c r="F41">
        <v>0</v>
      </c>
      <c r="G41">
        <v>1070389.2</v>
      </c>
      <c r="H41">
        <v>158225.19</v>
      </c>
      <c r="I41">
        <v>34574.959999999999</v>
      </c>
      <c r="J41">
        <v>288550.71999999997</v>
      </c>
      <c r="K41">
        <v>173.580333</v>
      </c>
      <c r="L41">
        <f>IFERROR(SUM(Table5[[#This Row],[reg_salben]:[pupil_gf_total]])/Table5[[#This Row],[adm1]],0)+IFERROR(Table5[[#This Row],[disability_salben]]/Table5[[#This Row],[disadm_nospch]], 0)</f>
        <v>12376.6398284606</v>
      </c>
    </row>
    <row r="42" spans="1:12" x14ac:dyDescent="0.25">
      <c r="A42">
        <v>725</v>
      </c>
      <c r="B42">
        <v>28.878786999999999</v>
      </c>
      <c r="C42">
        <v>0</v>
      </c>
      <c r="D42">
        <v>0</v>
      </c>
      <c r="E42">
        <v>84739.13</v>
      </c>
      <c r="F42">
        <v>0</v>
      </c>
      <c r="G42">
        <v>2129154.69</v>
      </c>
      <c r="H42">
        <v>2451386.62</v>
      </c>
      <c r="I42">
        <v>0</v>
      </c>
      <c r="J42">
        <v>18604.689999999999</v>
      </c>
      <c r="K42">
        <v>444.33332799999999</v>
      </c>
      <c r="L42">
        <f>IFERROR(SUM(Table5[[#This Row],[reg_salben]:[pupil_gf_total]])/Table5[[#This Row],[adm1]],0)+IFERROR(Table5[[#This Row],[disability_salben]]/Table5[[#This Row],[disadm_nospch]], 0)</f>
        <v>10541.377013249836</v>
      </c>
    </row>
    <row r="43" spans="1:12" x14ac:dyDescent="0.25">
      <c r="A43">
        <v>736</v>
      </c>
      <c r="B43">
        <v>11.730060999999999</v>
      </c>
      <c r="C43">
        <v>24637.22</v>
      </c>
      <c r="D43">
        <v>376302.1</v>
      </c>
      <c r="E43">
        <v>32611.79</v>
      </c>
      <c r="F43">
        <v>0</v>
      </c>
      <c r="G43">
        <v>459347.05</v>
      </c>
      <c r="H43">
        <v>369483.8</v>
      </c>
      <c r="I43">
        <v>18930.02</v>
      </c>
      <c r="J43">
        <v>32240</v>
      </c>
      <c r="K43">
        <v>99.460117999999994</v>
      </c>
      <c r="L43">
        <f>IFERROR(SUM(Table5[[#This Row],[reg_salben]:[pupil_gf_total]])/Table5[[#This Row],[adm1]],0)+IFERROR(Table5[[#This Row],[disability_salben]]/Table5[[#This Row],[disadm_nospch]], 0)</f>
        <v>15059.460349170233</v>
      </c>
    </row>
    <row r="44" spans="1:12" x14ac:dyDescent="0.25">
      <c r="A44">
        <v>770</v>
      </c>
      <c r="B44">
        <v>53.551723000000003</v>
      </c>
      <c r="C44">
        <v>62554.41</v>
      </c>
      <c r="D44">
        <v>736940.17</v>
      </c>
      <c r="E44">
        <v>30422.26</v>
      </c>
      <c r="F44">
        <v>0</v>
      </c>
      <c r="G44">
        <v>807031.03</v>
      </c>
      <c r="H44">
        <v>423868.26</v>
      </c>
      <c r="I44">
        <v>148572.32</v>
      </c>
      <c r="J44">
        <v>227877.39</v>
      </c>
      <c r="K44">
        <v>205.909255</v>
      </c>
      <c r="L44">
        <f>IFERROR(SUM(Table5[[#This Row],[reg_salben]:[pupil_gf_total]])/Table5[[#This Row],[adm1]],0)+IFERROR(Table5[[#This Row],[disability_salben]]/Table5[[#This Row],[disadm_nospch]], 0)</f>
        <v>12700.917696431243</v>
      </c>
    </row>
    <row r="45" spans="1:12" x14ac:dyDescent="0.25">
      <c r="A45">
        <v>779</v>
      </c>
      <c r="B45">
        <v>10.438272</v>
      </c>
      <c r="C45">
        <v>0</v>
      </c>
      <c r="D45">
        <v>160908</v>
      </c>
      <c r="E45">
        <v>29425.8</v>
      </c>
      <c r="F45">
        <v>0</v>
      </c>
      <c r="G45">
        <v>1994448.32</v>
      </c>
      <c r="H45">
        <v>0</v>
      </c>
      <c r="I45">
        <v>0</v>
      </c>
      <c r="J45">
        <v>0</v>
      </c>
      <c r="K45">
        <v>178.22222600000001</v>
      </c>
      <c r="L45">
        <f>IFERROR(SUM(Table5[[#This Row],[reg_salben]:[pupil_gf_total]])/Table5[[#This Row],[adm1]],0)+IFERROR(Table5[[#This Row],[disability_salben]]/Table5[[#This Row],[disadm_nospch]], 0)</f>
        <v>12258.752283792033</v>
      </c>
    </row>
    <row r="46" spans="1:12" x14ac:dyDescent="0.25">
      <c r="A46">
        <v>780</v>
      </c>
      <c r="B46">
        <v>13.876543</v>
      </c>
      <c r="C46">
        <v>0</v>
      </c>
      <c r="D46">
        <v>187160</v>
      </c>
      <c r="E46">
        <v>40934.82</v>
      </c>
      <c r="F46">
        <v>0</v>
      </c>
      <c r="G46">
        <v>1653354.19</v>
      </c>
      <c r="H46">
        <v>0</v>
      </c>
      <c r="I46">
        <v>0</v>
      </c>
      <c r="J46">
        <v>0</v>
      </c>
      <c r="K46">
        <v>164.37037100000001</v>
      </c>
      <c r="L46">
        <f>IFERROR(SUM(Table5[[#This Row],[reg_salben]:[pupil_gf_total]])/Table5[[#This Row],[adm1]],0)+IFERROR(Table5[[#This Row],[disability_salben]]/Table5[[#This Row],[disadm_nospch]], 0)</f>
        <v>11446.399971926814</v>
      </c>
    </row>
    <row r="47" spans="1:12" x14ac:dyDescent="0.25">
      <c r="A47">
        <v>825</v>
      </c>
      <c r="B47">
        <v>17.035945999999999</v>
      </c>
      <c r="C47">
        <v>88073.61</v>
      </c>
      <c r="D47">
        <v>2645630.4700000002</v>
      </c>
      <c r="E47">
        <v>221670.59</v>
      </c>
      <c r="F47">
        <v>162546.76999999999</v>
      </c>
      <c r="G47">
        <v>1335255.53</v>
      </c>
      <c r="H47">
        <v>1446174.12</v>
      </c>
      <c r="I47">
        <v>38209.49</v>
      </c>
      <c r="J47">
        <v>209217.14</v>
      </c>
      <c r="K47">
        <v>320.39640800000001</v>
      </c>
      <c r="L47">
        <f>IFERROR(SUM(Table5[[#This Row],[reg_salben]:[pupil_gf_total]])/Table5[[#This Row],[adm1]],0)+IFERROR(Table5[[#This Row],[disability_salben]]/Table5[[#This Row],[disadm_nospch]], 0)</f>
        <v>24079.894129614135</v>
      </c>
    </row>
    <row r="48" spans="1:12" x14ac:dyDescent="0.25">
      <c r="A48">
        <v>838</v>
      </c>
      <c r="B48">
        <v>27.197022</v>
      </c>
      <c r="C48">
        <v>120930.66</v>
      </c>
      <c r="D48">
        <v>2336356.33</v>
      </c>
      <c r="E48">
        <v>176224.91</v>
      </c>
      <c r="F48">
        <v>50926.8</v>
      </c>
      <c r="G48">
        <v>1124106.1100000001</v>
      </c>
      <c r="H48">
        <v>242723.33</v>
      </c>
      <c r="I48">
        <v>40986.49</v>
      </c>
      <c r="J48">
        <v>116638.19</v>
      </c>
      <c r="K48">
        <v>275.93597899999997</v>
      </c>
      <c r="L48">
        <f>IFERROR(SUM(Table5[[#This Row],[reg_salben]:[pupil_gf_total]])/Table5[[#This Row],[adm1]],0)+IFERROR(Table5[[#This Row],[disability_salben]]/Table5[[#This Row],[disadm_nospch]], 0)</f>
        <v>19261.360536110802</v>
      </c>
    </row>
    <row r="49" spans="1:12" x14ac:dyDescent="0.25">
      <c r="A49">
        <v>858</v>
      </c>
      <c r="B49">
        <v>35.304806999999997</v>
      </c>
      <c r="C49">
        <v>188326.01</v>
      </c>
      <c r="D49">
        <v>2375964.52</v>
      </c>
      <c r="E49">
        <v>86341.72</v>
      </c>
      <c r="F49">
        <v>89245.08</v>
      </c>
      <c r="G49">
        <v>1013368.89</v>
      </c>
      <c r="H49">
        <v>568033.78</v>
      </c>
      <c r="I49">
        <v>36386.480000000003</v>
      </c>
      <c r="J49">
        <v>208990.45</v>
      </c>
      <c r="K49">
        <v>274.30631399999999</v>
      </c>
      <c r="L49">
        <f>IFERROR(SUM(Table5[[#This Row],[reg_salben]:[pupil_gf_total]])/Table5[[#This Row],[adm1]],0)+IFERROR(Table5[[#This Row],[disability_salben]]/Table5[[#This Row],[disadm_nospch]], 0)</f>
        <v>21295.754104036729</v>
      </c>
    </row>
    <row r="50" spans="1:12" x14ac:dyDescent="0.25">
      <c r="A50">
        <v>875</v>
      </c>
      <c r="B50">
        <v>23.192982000000001</v>
      </c>
      <c r="C50">
        <v>159028.07</v>
      </c>
      <c r="D50">
        <v>1834529.14</v>
      </c>
      <c r="E50">
        <v>122164.4</v>
      </c>
      <c r="F50">
        <v>0</v>
      </c>
      <c r="G50">
        <v>709352.26</v>
      </c>
      <c r="H50">
        <v>611950.16</v>
      </c>
      <c r="I50">
        <v>2283.5</v>
      </c>
      <c r="J50">
        <v>38449.279999999999</v>
      </c>
      <c r="K50">
        <v>348.02923199999998</v>
      </c>
      <c r="L50">
        <f>IFERROR(SUM(Table5[[#This Row],[reg_salben]:[pupil_gf_total]])/Table5[[#This Row],[adm1]],0)+IFERROR(Table5[[#This Row],[disability_salben]]/Table5[[#This Row],[disadm_nospch]], 0)</f>
        <v>16392.508185101819</v>
      </c>
    </row>
    <row r="51" spans="1:12" x14ac:dyDescent="0.25">
      <c r="A51">
        <v>912</v>
      </c>
      <c r="B51">
        <v>24.584505</v>
      </c>
      <c r="C51">
        <v>115117</v>
      </c>
      <c r="D51">
        <v>289582.71000000002</v>
      </c>
      <c r="E51">
        <v>67700.179999999993</v>
      </c>
      <c r="F51">
        <v>0</v>
      </c>
      <c r="G51">
        <v>364629.45</v>
      </c>
      <c r="H51">
        <v>37409.800000000003</v>
      </c>
      <c r="I51">
        <v>-39992.269999999997</v>
      </c>
      <c r="J51">
        <v>49548.6</v>
      </c>
      <c r="K51">
        <v>113.640834</v>
      </c>
      <c r="L51">
        <f>IFERROR(SUM(Table5[[#This Row],[reg_salben]:[pupil_gf_total]])/Table5[[#This Row],[adm1]],0)+IFERROR(Table5[[#This Row],[disability_salben]]/Table5[[#This Row],[disadm_nospch]], 0)</f>
        <v>11448.366623217955</v>
      </c>
    </row>
    <row r="52" spans="1:12" x14ac:dyDescent="0.25">
      <c r="A52">
        <v>936</v>
      </c>
      <c r="B52">
        <v>29.680233999999999</v>
      </c>
      <c r="C52">
        <v>63541.78</v>
      </c>
      <c r="D52">
        <v>380720.51</v>
      </c>
      <c r="E52">
        <v>30157.68</v>
      </c>
      <c r="F52">
        <v>0</v>
      </c>
      <c r="G52">
        <v>206607.77</v>
      </c>
      <c r="H52">
        <v>314670.69</v>
      </c>
      <c r="I52">
        <v>13451.56</v>
      </c>
      <c r="J52">
        <v>0</v>
      </c>
      <c r="K52">
        <v>102.575581</v>
      </c>
      <c r="L52">
        <f>IFERROR(SUM(Table5[[#This Row],[reg_salben]:[pupil_gf_total]])/Table5[[#This Row],[adm1]],0)+IFERROR(Table5[[#This Row],[disability_salben]]/Table5[[#This Row],[disadm_nospch]], 0)</f>
        <v>11359.5270184406</v>
      </c>
    </row>
    <row r="53" spans="1:12" x14ac:dyDescent="0.25">
      <c r="A53">
        <v>938</v>
      </c>
      <c r="B53">
        <v>11.128833999999999</v>
      </c>
      <c r="C53">
        <v>7385.4</v>
      </c>
      <c r="D53">
        <v>66468.61</v>
      </c>
      <c r="E53">
        <v>24124.74</v>
      </c>
      <c r="F53">
        <v>0</v>
      </c>
      <c r="G53">
        <v>440819.47</v>
      </c>
      <c r="H53">
        <v>436983.36</v>
      </c>
      <c r="I53">
        <v>4652.0200000000004</v>
      </c>
      <c r="J53">
        <v>0</v>
      </c>
      <c r="K53">
        <v>131.760729</v>
      </c>
      <c r="L53">
        <f>IFERROR(SUM(Table5[[#This Row],[reg_salben]:[pupil_gf_total]])/Table5[[#This Row],[adm1]],0)+IFERROR(Table5[[#This Row],[disability_salben]]/Table5[[#This Row],[disadm_nospch]], 0)</f>
        <v>8048.5911686645322</v>
      </c>
    </row>
    <row r="54" spans="1:12" x14ac:dyDescent="0.25">
      <c r="A54">
        <v>941</v>
      </c>
      <c r="B54">
        <v>49.085363999999998</v>
      </c>
      <c r="C54">
        <v>0</v>
      </c>
      <c r="D54">
        <v>0</v>
      </c>
      <c r="E54">
        <v>80277.23</v>
      </c>
      <c r="F54">
        <v>0</v>
      </c>
      <c r="G54">
        <v>1167695.8400000001</v>
      </c>
      <c r="H54">
        <v>329527.34999999998</v>
      </c>
      <c r="I54">
        <v>0</v>
      </c>
      <c r="J54">
        <v>214908.23</v>
      </c>
      <c r="K54">
        <v>190.18292500000001</v>
      </c>
      <c r="L54">
        <f>IFERROR(SUM(Table5[[#This Row],[reg_salben]:[pupil_gf_total]])/Table5[[#This Row],[adm1]],0)+IFERROR(Table5[[#This Row],[disability_salben]]/Table5[[#This Row],[disadm_nospch]], 0)</f>
        <v>9424.6560252451673</v>
      </c>
    </row>
    <row r="55" spans="1:12" x14ac:dyDescent="0.25">
      <c r="A55">
        <v>7984</v>
      </c>
      <c r="B55">
        <v>26.031593999999998</v>
      </c>
      <c r="C55">
        <v>0</v>
      </c>
      <c r="D55">
        <v>0</v>
      </c>
      <c r="E55">
        <v>93398.83</v>
      </c>
      <c r="F55">
        <v>11450</v>
      </c>
      <c r="G55">
        <v>761133.12</v>
      </c>
      <c r="H55">
        <v>383066.1</v>
      </c>
      <c r="I55">
        <v>1845.46</v>
      </c>
      <c r="J55">
        <v>101552.26</v>
      </c>
      <c r="K55">
        <v>226.08074400000001</v>
      </c>
      <c r="L55">
        <f>IFERROR(SUM(Table5[[#This Row],[reg_salben]:[pupil_gf_total]])/Table5[[#This Row],[adm1]],0)+IFERROR(Table5[[#This Row],[disability_salben]]/Table5[[#This Row],[disadm_nospch]], 0)</f>
        <v>5982.1360548955008</v>
      </c>
    </row>
    <row r="56" spans="1:12" x14ac:dyDescent="0.25">
      <c r="A56">
        <v>7995</v>
      </c>
      <c r="B56">
        <v>41.874999000000003</v>
      </c>
      <c r="C56">
        <v>0</v>
      </c>
      <c r="D56">
        <v>0</v>
      </c>
      <c r="E56">
        <v>244220.4</v>
      </c>
      <c r="F56">
        <v>61119.5</v>
      </c>
      <c r="G56">
        <v>1163515.54</v>
      </c>
      <c r="H56">
        <v>1195661.81</v>
      </c>
      <c r="I56">
        <v>17963.89</v>
      </c>
      <c r="J56">
        <v>148756.14000000001</v>
      </c>
      <c r="K56">
        <v>365.43452200000002</v>
      </c>
      <c r="L56">
        <f>IFERROR(SUM(Table5[[#This Row],[reg_salben]:[pupil_gf_total]])/Table5[[#This Row],[adm1]],0)+IFERROR(Table5[[#This Row],[disability_salben]]/Table5[[#This Row],[disadm_nospch]], 0)</f>
        <v>7747.5911813279645</v>
      </c>
    </row>
    <row r="57" spans="1:12" x14ac:dyDescent="0.25">
      <c r="A57">
        <v>7999</v>
      </c>
      <c r="B57">
        <v>58.419448000000003</v>
      </c>
      <c r="C57">
        <v>0</v>
      </c>
      <c r="D57">
        <v>0</v>
      </c>
      <c r="E57">
        <v>138068.73000000001</v>
      </c>
      <c r="F57">
        <v>0</v>
      </c>
      <c r="G57">
        <v>962846.69</v>
      </c>
      <c r="H57">
        <v>368093.41</v>
      </c>
      <c r="I57">
        <v>99297.41</v>
      </c>
      <c r="J57">
        <v>264497.09999999998</v>
      </c>
      <c r="K57">
        <v>313.00466599999999</v>
      </c>
      <c r="L57">
        <f>IFERROR(SUM(Table5[[#This Row],[reg_salben]:[pupil_gf_total]])/Table5[[#This Row],[adm1]],0)+IFERROR(Table5[[#This Row],[disability_salben]]/Table5[[#This Row],[disadm_nospch]], 0)</f>
        <v>5855.5144350467926</v>
      </c>
    </row>
    <row r="58" spans="1:12" x14ac:dyDescent="0.25">
      <c r="A58">
        <v>8000</v>
      </c>
      <c r="B58">
        <v>49.136902999999997</v>
      </c>
      <c r="C58">
        <v>0</v>
      </c>
      <c r="D58">
        <v>0</v>
      </c>
      <c r="E58">
        <v>227578.96</v>
      </c>
      <c r="F58">
        <v>0</v>
      </c>
      <c r="G58">
        <v>1653272.21</v>
      </c>
      <c r="H58">
        <v>1073420.76</v>
      </c>
      <c r="I58">
        <v>7034.92</v>
      </c>
      <c r="J58">
        <v>160665.51</v>
      </c>
      <c r="K58">
        <v>424.64285899999999</v>
      </c>
      <c r="L58">
        <f>IFERROR(SUM(Table5[[#This Row],[reg_salben]:[pupil_gf_total]])/Table5[[#This Row],[adm1]],0)+IFERROR(Table5[[#This Row],[disability_salben]]/Table5[[#This Row],[disadm_nospch]], 0)</f>
        <v>7351.9954329433322</v>
      </c>
    </row>
    <row r="59" spans="1:12" x14ac:dyDescent="0.25">
      <c r="A59">
        <v>8064</v>
      </c>
      <c r="B59">
        <v>34.957317000000003</v>
      </c>
      <c r="C59">
        <v>0</v>
      </c>
      <c r="D59">
        <v>0</v>
      </c>
      <c r="E59">
        <v>65190.64</v>
      </c>
      <c r="F59">
        <v>0</v>
      </c>
      <c r="G59">
        <v>686822.6</v>
      </c>
      <c r="H59">
        <v>582962.31999999995</v>
      </c>
      <c r="I59">
        <v>9460.24</v>
      </c>
      <c r="J59">
        <v>125578.87</v>
      </c>
      <c r="K59">
        <v>202.83536899999999</v>
      </c>
      <c r="L59">
        <f>IFERROR(SUM(Table5[[#This Row],[reg_salben]:[pupil_gf_total]])/Table5[[#This Row],[adm1]],0)+IFERROR(Table5[[#This Row],[disability_salben]]/Table5[[#This Row],[disadm_nospch]], 0)</f>
        <v>7247.3290888434749</v>
      </c>
    </row>
    <row r="60" spans="1:12" x14ac:dyDescent="0.25">
      <c r="A60">
        <v>8278</v>
      </c>
      <c r="B60">
        <v>43.400523</v>
      </c>
      <c r="C60">
        <v>194842.17</v>
      </c>
      <c r="D60">
        <v>2718205.89</v>
      </c>
      <c r="E60">
        <v>143086.76999999999</v>
      </c>
      <c r="F60">
        <v>30458.33</v>
      </c>
      <c r="G60">
        <v>1437845.56</v>
      </c>
      <c r="H60">
        <v>2419281.69</v>
      </c>
      <c r="I60">
        <v>52154.44</v>
      </c>
      <c r="J60">
        <v>141857.16</v>
      </c>
      <c r="K60">
        <v>318.258737</v>
      </c>
      <c r="L60">
        <f>IFERROR(SUM(Table5[[#This Row],[reg_salben]:[pupil_gf_total]])/Table5[[#This Row],[adm1]],0)+IFERROR(Table5[[#This Row],[disability_salben]]/Table5[[#This Row],[disadm_nospch]], 0)</f>
        <v>26304.634025636813</v>
      </c>
    </row>
    <row r="61" spans="1:12" x14ac:dyDescent="0.25">
      <c r="A61">
        <v>8283</v>
      </c>
      <c r="B61">
        <v>20.859812000000002</v>
      </c>
      <c r="C61">
        <v>196156.17</v>
      </c>
      <c r="D61">
        <v>791630.93</v>
      </c>
      <c r="E61">
        <v>23758.94</v>
      </c>
      <c r="F61">
        <v>0</v>
      </c>
      <c r="G61">
        <v>246011.36</v>
      </c>
      <c r="H61">
        <v>315349.67</v>
      </c>
      <c r="I61">
        <v>31604.69</v>
      </c>
      <c r="J61">
        <v>0</v>
      </c>
      <c r="K61">
        <v>73.227834999999999</v>
      </c>
      <c r="L61">
        <f>IFERROR(SUM(Table5[[#This Row],[reg_salben]:[pupil_gf_total]])/Table5[[#This Row],[adm1]],0)+IFERROR(Table5[[#This Row],[disability_salben]]/Table5[[#This Row],[disadm_nospch]], 0)</f>
        <v>28636.061596580188</v>
      </c>
    </row>
    <row r="62" spans="1:12" x14ac:dyDescent="0.25">
      <c r="A62">
        <v>8287</v>
      </c>
      <c r="B62">
        <v>32.755000000000003</v>
      </c>
      <c r="C62">
        <v>170101.89</v>
      </c>
      <c r="D62">
        <v>1956177.17</v>
      </c>
      <c r="E62">
        <v>29792.78</v>
      </c>
      <c r="F62">
        <v>0</v>
      </c>
      <c r="G62">
        <v>1175284.8</v>
      </c>
      <c r="H62">
        <v>512317.82</v>
      </c>
      <c r="I62">
        <v>109748.6</v>
      </c>
      <c r="J62">
        <v>173468.28</v>
      </c>
      <c r="K62">
        <v>596.6</v>
      </c>
      <c r="L62">
        <f>IFERROR(SUM(Table5[[#This Row],[reg_salben]:[pupil_gf_total]])/Table5[[#This Row],[adm1]],0)+IFERROR(Table5[[#This Row],[disability_salben]]/Table5[[#This Row],[disadm_nospch]], 0)</f>
        <v>11825.389720948602</v>
      </c>
    </row>
    <row r="63" spans="1:12" x14ac:dyDescent="0.25">
      <c r="A63">
        <v>8289</v>
      </c>
      <c r="B63">
        <v>6.4456550000000004</v>
      </c>
      <c r="C63">
        <v>31990.52</v>
      </c>
      <c r="D63">
        <v>153665.60000000001</v>
      </c>
      <c r="E63">
        <v>1975.69</v>
      </c>
      <c r="F63">
        <v>0</v>
      </c>
      <c r="G63">
        <v>117973.75</v>
      </c>
      <c r="H63">
        <v>76396.03</v>
      </c>
      <c r="I63">
        <v>16920.87</v>
      </c>
      <c r="J63">
        <v>0</v>
      </c>
      <c r="K63">
        <v>41.690221999999999</v>
      </c>
      <c r="L63">
        <f>IFERROR(SUM(Table5[[#This Row],[reg_salben]:[pupil_gf_total]])/Table5[[#This Row],[adm1]],0)+IFERROR(Table5[[#This Row],[disability_salben]]/Table5[[#This Row],[disadm_nospch]], 0)</f>
        <v>13764.504798912003</v>
      </c>
    </row>
    <row r="64" spans="1:12" x14ac:dyDescent="0.25">
      <c r="A64">
        <v>9148</v>
      </c>
      <c r="B64">
        <v>66.861656999999994</v>
      </c>
      <c r="C64">
        <v>0</v>
      </c>
      <c r="D64">
        <v>0</v>
      </c>
      <c r="E64">
        <v>8995.92</v>
      </c>
      <c r="F64">
        <v>0</v>
      </c>
      <c r="G64">
        <v>538056.48</v>
      </c>
      <c r="H64">
        <v>235291.64</v>
      </c>
      <c r="I64">
        <v>50</v>
      </c>
      <c r="J64">
        <v>145467.56</v>
      </c>
      <c r="K64">
        <v>174.36303899999999</v>
      </c>
      <c r="L64">
        <f>IFERROR(SUM(Table5[[#This Row],[reg_salben]:[pupil_gf_total]])/Table5[[#This Row],[adm1]],0)+IFERROR(Table5[[#This Row],[disability_salben]]/Table5[[#This Row],[disadm_nospch]], 0)</f>
        <v>5321.4351236445254</v>
      </c>
    </row>
    <row r="65" spans="1:12" x14ac:dyDescent="0.25">
      <c r="A65">
        <v>9149</v>
      </c>
      <c r="B65">
        <v>21.232257000000001</v>
      </c>
      <c r="C65">
        <v>0</v>
      </c>
      <c r="D65">
        <v>0</v>
      </c>
      <c r="E65">
        <v>132552.56</v>
      </c>
      <c r="F65">
        <v>79454</v>
      </c>
      <c r="G65">
        <v>963646.91</v>
      </c>
      <c r="H65">
        <v>336751.85</v>
      </c>
      <c r="I65">
        <v>915.52</v>
      </c>
      <c r="J65">
        <v>29803.68</v>
      </c>
      <c r="K65">
        <v>167.80644599999999</v>
      </c>
      <c r="L65">
        <f>IFERROR(SUM(Table5[[#This Row],[reg_salben]:[pupil_gf_total]])/Table5[[#This Row],[adm1]],0)+IFERROR(Table5[[#This Row],[disability_salben]]/Table5[[#This Row],[disadm_nospch]], 0)</f>
        <v>9195.8596155477826</v>
      </c>
    </row>
    <row r="66" spans="1:12" x14ac:dyDescent="0.25">
      <c r="A66">
        <v>9192</v>
      </c>
      <c r="B66">
        <v>86.647013000000001</v>
      </c>
      <c r="C66">
        <v>0</v>
      </c>
      <c r="D66">
        <v>0</v>
      </c>
      <c r="E66">
        <v>239162.8</v>
      </c>
      <c r="F66">
        <v>31533</v>
      </c>
      <c r="G66">
        <v>1263485.81</v>
      </c>
      <c r="H66">
        <v>366618.24</v>
      </c>
      <c r="I66">
        <v>3076.01</v>
      </c>
      <c r="J66">
        <v>353150.75</v>
      </c>
      <c r="K66">
        <v>377.12808799999999</v>
      </c>
      <c r="L66">
        <f>IFERROR(SUM(Table5[[#This Row],[reg_salben]:[pupil_gf_total]])/Table5[[#This Row],[adm1]],0)+IFERROR(Table5[[#This Row],[disability_salben]]/Table5[[#This Row],[disadm_nospch]], 0)</f>
        <v>5984.7746211891817</v>
      </c>
    </row>
    <row r="67" spans="1:12" x14ac:dyDescent="0.25">
      <c r="A67">
        <v>9283</v>
      </c>
      <c r="B67">
        <v>25.176017000000002</v>
      </c>
      <c r="C67">
        <v>165289.99</v>
      </c>
      <c r="D67">
        <v>1773334.97</v>
      </c>
      <c r="E67">
        <v>141567.47</v>
      </c>
      <c r="F67">
        <v>2310.96</v>
      </c>
      <c r="G67">
        <v>982770.41</v>
      </c>
      <c r="H67">
        <v>33644.74</v>
      </c>
      <c r="I67">
        <v>56387.57</v>
      </c>
      <c r="J67">
        <v>0</v>
      </c>
      <c r="K67">
        <v>318.10945700000002</v>
      </c>
      <c r="L67">
        <f>IFERROR(SUM(Table5[[#This Row],[reg_salben]:[pupil_gf_total]])/Table5[[#This Row],[adm1]],0)+IFERROR(Table5[[#This Row],[disability_salben]]/Table5[[#This Row],[disadm_nospch]], 0)</f>
        <v>15964.706020216068</v>
      </c>
    </row>
    <row r="68" spans="1:12" x14ac:dyDescent="0.25">
      <c r="A68">
        <v>9953</v>
      </c>
      <c r="B68">
        <v>29.6875</v>
      </c>
      <c r="C68">
        <v>6711.71</v>
      </c>
      <c r="D68">
        <v>1103215.8600000001</v>
      </c>
      <c r="E68">
        <v>30257.89</v>
      </c>
      <c r="F68">
        <v>0</v>
      </c>
      <c r="G68">
        <v>814791.51</v>
      </c>
      <c r="H68">
        <v>316284.78000000003</v>
      </c>
      <c r="I68">
        <v>26818.639999999999</v>
      </c>
      <c r="J68">
        <v>44607.85</v>
      </c>
      <c r="K68">
        <v>304.37688800000001</v>
      </c>
      <c r="L68">
        <f>IFERROR(SUM(Table5[[#This Row],[reg_salben]:[pupil_gf_total]])/Table5[[#This Row],[adm1]],0)+IFERROR(Table5[[#This Row],[disability_salben]]/Table5[[#This Row],[disadm_nospch]], 0)</f>
        <v>7900.6972655927584</v>
      </c>
    </row>
    <row r="69" spans="1:12" x14ac:dyDescent="0.25">
      <c r="A69">
        <v>9955</v>
      </c>
      <c r="B69">
        <v>36.515721999999997</v>
      </c>
      <c r="C69">
        <v>156645.37</v>
      </c>
      <c r="D69">
        <v>900747.15</v>
      </c>
      <c r="E69">
        <v>140816.81</v>
      </c>
      <c r="F69">
        <v>1160.42</v>
      </c>
      <c r="G69">
        <v>1296513.1000000001</v>
      </c>
      <c r="H69">
        <v>784538.75</v>
      </c>
      <c r="I69">
        <v>81962.64</v>
      </c>
      <c r="J69">
        <v>100781.8</v>
      </c>
      <c r="K69">
        <v>368.99999400000002</v>
      </c>
      <c r="L69">
        <f>IFERROR(SUM(Table5[[#This Row],[reg_salben]:[pupil_gf_total]])/Table5[[#This Row],[adm1]],0)+IFERROR(Table5[[#This Row],[disability_salben]]/Table5[[#This Row],[disadm_nospch]], 0)</f>
        <v>13250.566951672568</v>
      </c>
    </row>
    <row r="70" spans="1:12" x14ac:dyDescent="0.25">
      <c r="A70">
        <v>9957</v>
      </c>
      <c r="B70">
        <v>58.265307</v>
      </c>
      <c r="C70">
        <v>216647.29</v>
      </c>
      <c r="D70">
        <v>625624.88</v>
      </c>
      <c r="E70">
        <v>223615.55</v>
      </c>
      <c r="F70">
        <v>0</v>
      </c>
      <c r="G70">
        <v>1093652.03</v>
      </c>
      <c r="H70">
        <v>1597903.81</v>
      </c>
      <c r="I70">
        <v>46523.86</v>
      </c>
      <c r="J70">
        <v>0</v>
      </c>
      <c r="K70">
        <v>543.84694999999999</v>
      </c>
      <c r="L70">
        <f>IFERROR(SUM(Table5[[#This Row],[reg_salben]:[pupil_gf_total]])/Table5[[#This Row],[adm1]],0)+IFERROR(Table5[[#This Row],[disability_salben]]/Table5[[#This Row],[disadm_nospch]], 0)</f>
        <v>10314.483944971576</v>
      </c>
    </row>
    <row r="71" spans="1:12" x14ac:dyDescent="0.25">
      <c r="A71">
        <v>9971</v>
      </c>
      <c r="B71">
        <v>13.022341000000001</v>
      </c>
      <c r="C71">
        <v>54324.7</v>
      </c>
      <c r="D71">
        <v>321073.25</v>
      </c>
      <c r="E71">
        <v>-8728.7900000000009</v>
      </c>
      <c r="F71">
        <v>7668</v>
      </c>
      <c r="G71">
        <v>351573.72</v>
      </c>
      <c r="H71">
        <v>224145.26</v>
      </c>
      <c r="I71">
        <v>97595.69</v>
      </c>
      <c r="J71">
        <v>16480.73</v>
      </c>
      <c r="K71">
        <v>63.808514000000002</v>
      </c>
      <c r="L71">
        <f>IFERROR(SUM(Table5[[#This Row],[reg_salben]:[pupil_gf_total]])/Table5[[#This Row],[adm1]],0)+IFERROR(Table5[[#This Row],[disability_salben]]/Table5[[#This Row],[disadm_nospch]], 0)</f>
        <v>19997.251434884613</v>
      </c>
    </row>
    <row r="72" spans="1:12" x14ac:dyDescent="0.25">
      <c r="A72">
        <v>9996</v>
      </c>
      <c r="B72">
        <v>45.515721999999997</v>
      </c>
      <c r="C72">
        <v>0</v>
      </c>
      <c r="D72">
        <v>230090.05</v>
      </c>
      <c r="E72">
        <v>9731.91</v>
      </c>
      <c r="F72">
        <v>0</v>
      </c>
      <c r="G72">
        <v>1014212.47</v>
      </c>
      <c r="H72">
        <v>473617.94</v>
      </c>
      <c r="I72">
        <v>105773.94</v>
      </c>
      <c r="J72">
        <v>118404.07</v>
      </c>
      <c r="K72">
        <v>147.449051</v>
      </c>
      <c r="L72">
        <f>IFERROR(SUM(Table5[[#This Row],[reg_salben]:[pupil_gf_total]])/Table5[[#This Row],[adm1]],0)+IFERROR(Table5[[#This Row],[disability_salben]]/Table5[[#This Row],[disadm_nospch]], 0)</f>
        <v>13237.320733925917</v>
      </c>
    </row>
    <row r="73" spans="1:12" x14ac:dyDescent="0.25">
      <c r="A73">
        <v>9997</v>
      </c>
      <c r="B73">
        <v>322.94333899999998</v>
      </c>
      <c r="C73">
        <v>0</v>
      </c>
      <c r="D73">
        <v>7596590.5</v>
      </c>
      <c r="E73">
        <v>795807.47</v>
      </c>
      <c r="F73">
        <v>0</v>
      </c>
      <c r="G73">
        <v>8089081.3799999999</v>
      </c>
      <c r="H73">
        <v>9973102.0700000003</v>
      </c>
      <c r="I73">
        <v>387484.92</v>
      </c>
      <c r="J73">
        <v>5189459.76</v>
      </c>
      <c r="K73">
        <v>1909.92725</v>
      </c>
      <c r="L73">
        <f>IFERROR(SUM(Table5[[#This Row],[reg_salben]:[pupil_gf_total]])/Table5[[#This Row],[adm1]],0)+IFERROR(Table5[[#This Row],[disability_salben]]/Table5[[#This Row],[disadm_nospch]], 0)</f>
        <v>16771.071306511807</v>
      </c>
    </row>
    <row r="74" spans="1:12" x14ac:dyDescent="0.25">
      <c r="A74">
        <v>10036</v>
      </c>
      <c r="B74">
        <v>22.950617000000001</v>
      </c>
      <c r="C74">
        <v>0</v>
      </c>
      <c r="D74">
        <v>248213.2</v>
      </c>
      <c r="E74">
        <v>2799.53</v>
      </c>
      <c r="F74">
        <v>0</v>
      </c>
      <c r="G74">
        <v>4704816.55</v>
      </c>
      <c r="H74">
        <v>0</v>
      </c>
      <c r="I74">
        <v>0</v>
      </c>
      <c r="J74">
        <v>0</v>
      </c>
      <c r="K74">
        <v>401.69135399999999</v>
      </c>
      <c r="L74">
        <f>IFERROR(SUM(Table5[[#This Row],[reg_salben]:[pupil_gf_total]])/Table5[[#This Row],[adm1]],0)+IFERROR(Table5[[#This Row],[disability_salben]]/Table5[[#This Row],[disadm_nospch]], 0)</f>
        <v>12337.405897962146</v>
      </c>
    </row>
    <row r="75" spans="1:12" x14ac:dyDescent="0.25">
      <c r="A75">
        <v>10205</v>
      </c>
      <c r="B75">
        <v>42.803682000000002</v>
      </c>
      <c r="C75">
        <v>82480.61</v>
      </c>
      <c r="D75">
        <v>654152.55000000005</v>
      </c>
      <c r="E75">
        <v>75259.91</v>
      </c>
      <c r="F75">
        <v>0</v>
      </c>
      <c r="G75">
        <v>1432382.02</v>
      </c>
      <c r="H75">
        <v>356936.7</v>
      </c>
      <c r="I75">
        <v>153925.88</v>
      </c>
      <c r="J75">
        <v>329670.28000000003</v>
      </c>
      <c r="K75">
        <v>300.226989</v>
      </c>
      <c r="L75">
        <f>IFERROR(SUM(Table5[[#This Row],[reg_salben]:[pupil_gf_total]])/Table5[[#This Row],[adm1]],0)+IFERROR(Table5[[#This Row],[disability_salben]]/Table5[[#This Row],[disadm_nospch]], 0)</f>
        <v>11927.142639452553</v>
      </c>
    </row>
    <row r="76" spans="1:12" x14ac:dyDescent="0.25">
      <c r="A76">
        <v>11291</v>
      </c>
      <c r="B76">
        <v>79.198830000000001</v>
      </c>
      <c r="C76">
        <v>14311.97</v>
      </c>
      <c r="D76">
        <v>2184001.5</v>
      </c>
      <c r="E76">
        <v>581393.06000000006</v>
      </c>
      <c r="F76">
        <v>0</v>
      </c>
      <c r="G76">
        <v>4163526.31</v>
      </c>
      <c r="H76">
        <v>1537231.26</v>
      </c>
      <c r="I76">
        <v>71116.240000000005</v>
      </c>
      <c r="J76">
        <v>251668.61</v>
      </c>
      <c r="K76">
        <v>495.485367</v>
      </c>
      <c r="L76">
        <f>IFERROR(SUM(Table5[[#This Row],[reg_salben]:[pupil_gf_total]])/Table5[[#This Row],[adm1]],0)+IFERROR(Table5[[#This Row],[disability_salben]]/Table5[[#This Row],[disadm_nospch]], 0)</f>
        <v>17918.744761432812</v>
      </c>
    </row>
    <row r="77" spans="1:12" x14ac:dyDescent="0.25">
      <c r="A77">
        <v>11324</v>
      </c>
      <c r="B77">
        <v>10.445539</v>
      </c>
      <c r="C77">
        <v>0</v>
      </c>
      <c r="D77">
        <v>0</v>
      </c>
      <c r="E77">
        <v>9660.17</v>
      </c>
      <c r="F77">
        <v>87.99</v>
      </c>
      <c r="G77">
        <v>229948.66</v>
      </c>
      <c r="H77">
        <v>61934.75</v>
      </c>
      <c r="I77">
        <v>50933.89</v>
      </c>
      <c r="J77">
        <v>103889.85</v>
      </c>
      <c r="K77">
        <v>36.823701999999997</v>
      </c>
      <c r="L77">
        <f>IFERROR(SUM(Table5[[#This Row],[reg_salben]:[pupil_gf_total]])/Table5[[#This Row],[adm1]],0)+IFERROR(Table5[[#This Row],[disability_salben]]/Table5[[#This Row],[disadm_nospch]], 0)</f>
        <v>12395.693132645927</v>
      </c>
    </row>
    <row r="78" spans="1:12" x14ac:dyDescent="0.25">
      <c r="A78">
        <v>11381</v>
      </c>
      <c r="B78">
        <v>12.838322</v>
      </c>
      <c r="C78">
        <v>0</v>
      </c>
      <c r="D78">
        <v>0</v>
      </c>
      <c r="E78">
        <v>57858.78</v>
      </c>
      <c r="F78">
        <v>7365.09</v>
      </c>
      <c r="G78">
        <v>42319.26</v>
      </c>
      <c r="H78">
        <v>106618.97</v>
      </c>
      <c r="I78">
        <v>1865.65</v>
      </c>
      <c r="J78">
        <v>17449.18</v>
      </c>
      <c r="K78">
        <v>97.993872999999994</v>
      </c>
      <c r="L78">
        <f>IFERROR(SUM(Table5[[#This Row],[reg_salben]:[pupil_gf_total]])/Table5[[#This Row],[adm1]],0)+IFERROR(Table5[[#This Row],[disability_salben]]/Table5[[#This Row],[disadm_nospch]], 0)</f>
        <v>2382.5666120982892</v>
      </c>
    </row>
    <row r="79" spans="1:12" x14ac:dyDescent="0.25">
      <c r="A79">
        <v>11390</v>
      </c>
      <c r="B79">
        <v>18.898990999999999</v>
      </c>
      <c r="C79">
        <v>27198.62</v>
      </c>
      <c r="D79">
        <v>462210.5</v>
      </c>
      <c r="E79">
        <v>54748.09</v>
      </c>
      <c r="F79">
        <v>0</v>
      </c>
      <c r="G79">
        <v>740105.93</v>
      </c>
      <c r="H79">
        <v>207261.01</v>
      </c>
      <c r="I79">
        <v>76751.87</v>
      </c>
      <c r="J79">
        <v>155443.57999999999</v>
      </c>
      <c r="K79">
        <v>152.34975499999999</v>
      </c>
      <c r="L79">
        <f>IFERROR(SUM(Table5[[#This Row],[reg_salben]:[pupil_gf_total]])/Table5[[#This Row],[adm1]],0)+IFERROR(Table5[[#This Row],[disability_salben]]/Table5[[#This Row],[disadm_nospch]], 0)</f>
        <v>12574.856028659073</v>
      </c>
    </row>
    <row r="80" spans="1:12" x14ac:dyDescent="0.25">
      <c r="A80">
        <v>11439</v>
      </c>
      <c r="B80">
        <v>10.684850000000001</v>
      </c>
      <c r="C80">
        <v>11057.66</v>
      </c>
      <c r="D80">
        <v>113541.59</v>
      </c>
      <c r="E80">
        <v>10319.799999999999</v>
      </c>
      <c r="F80">
        <v>0</v>
      </c>
      <c r="G80">
        <v>287115.43</v>
      </c>
      <c r="H80">
        <v>128728.77</v>
      </c>
      <c r="I80">
        <v>190</v>
      </c>
      <c r="J80">
        <v>10975.3</v>
      </c>
      <c r="K80">
        <v>126.60000700000001</v>
      </c>
      <c r="L80">
        <f>IFERROR(SUM(Table5[[#This Row],[reg_salben]:[pupil_gf_total]])/Table5[[#This Row],[adm1]],0)+IFERROR(Table5[[#This Row],[disability_salben]]/Table5[[#This Row],[disadm_nospch]], 0)</f>
        <v>5386.1620709558811</v>
      </c>
    </row>
    <row r="81" spans="1:12" x14ac:dyDescent="0.25">
      <c r="A81">
        <v>11468</v>
      </c>
      <c r="B81">
        <v>39.030303000000004</v>
      </c>
      <c r="C81">
        <v>0</v>
      </c>
      <c r="D81">
        <v>0</v>
      </c>
      <c r="E81">
        <v>307675.87</v>
      </c>
      <c r="F81">
        <v>16000</v>
      </c>
      <c r="G81">
        <v>2248616.33</v>
      </c>
      <c r="H81">
        <v>969684.46</v>
      </c>
      <c r="I81">
        <v>0</v>
      </c>
      <c r="J81">
        <v>157082.31</v>
      </c>
      <c r="K81">
        <v>518.642425</v>
      </c>
      <c r="L81">
        <f>IFERROR(SUM(Table5[[#This Row],[reg_salben]:[pupil_gf_total]])/Table5[[#This Row],[adm1]],0)+IFERROR(Table5[[#This Row],[disability_salben]]/Table5[[#This Row],[disadm_nospch]], 0)</f>
        <v>7132.195114967697</v>
      </c>
    </row>
    <row r="82" spans="1:12" x14ac:dyDescent="0.25">
      <c r="A82">
        <v>11506</v>
      </c>
      <c r="B82">
        <v>0</v>
      </c>
      <c r="C82">
        <v>0</v>
      </c>
      <c r="D82">
        <v>35480.589999999997</v>
      </c>
      <c r="E82">
        <v>126184.88</v>
      </c>
      <c r="F82">
        <v>273990.27</v>
      </c>
      <c r="G82">
        <v>1664891.38</v>
      </c>
      <c r="H82">
        <v>825650.88</v>
      </c>
      <c r="I82">
        <v>306127.12</v>
      </c>
      <c r="J82">
        <v>724374.45</v>
      </c>
      <c r="K82">
        <v>773.54335200000003</v>
      </c>
      <c r="L82">
        <f>IFERROR(SUM(Table5[[#This Row],[reg_salben]:[pupil_gf_total]])/Table5[[#This Row],[adm1]],0)+IFERROR(Table5[[#This Row],[disability_salben]]/Table5[[#This Row],[disadm_nospch]], 0)</f>
        <v>5115.0327383331969</v>
      </c>
    </row>
    <row r="83" spans="1:12" x14ac:dyDescent="0.25">
      <c r="A83">
        <v>11511</v>
      </c>
      <c r="B83">
        <v>7.543069</v>
      </c>
      <c r="C83">
        <v>0</v>
      </c>
      <c r="D83">
        <v>0</v>
      </c>
      <c r="E83">
        <v>3437.69</v>
      </c>
      <c r="F83">
        <v>0</v>
      </c>
      <c r="G83">
        <v>159432.38</v>
      </c>
      <c r="H83">
        <v>72459.59</v>
      </c>
      <c r="I83">
        <v>0</v>
      </c>
      <c r="J83">
        <v>9463.57</v>
      </c>
      <c r="K83">
        <v>75.254265000000004</v>
      </c>
      <c r="L83">
        <f>IFERROR(SUM(Table5[[#This Row],[reg_salben]:[pupil_gf_total]])/Table5[[#This Row],[adm1]],0)+IFERROR(Table5[[#This Row],[disability_salben]]/Table5[[#This Row],[disadm_nospch]], 0)</f>
        <v>3252.8818134095122</v>
      </c>
    </row>
    <row r="84" spans="1:12" x14ac:dyDescent="0.25">
      <c r="A84">
        <v>11533</v>
      </c>
      <c r="B84">
        <v>91.889534999999995</v>
      </c>
      <c r="C84">
        <v>345756.21</v>
      </c>
      <c r="D84">
        <v>6831089.2999999998</v>
      </c>
      <c r="E84">
        <v>259334.62</v>
      </c>
      <c r="F84">
        <v>108357.87</v>
      </c>
      <c r="G84">
        <v>2838522</v>
      </c>
      <c r="H84">
        <v>1414164.04</v>
      </c>
      <c r="I84">
        <v>54088.86</v>
      </c>
      <c r="J84">
        <v>506894.14</v>
      </c>
      <c r="K84">
        <v>822.07558100000006</v>
      </c>
      <c r="L84">
        <f>IFERROR(SUM(Table5[[#This Row],[reg_salben]:[pupil_gf_total]])/Table5[[#This Row],[adm1]],0)+IFERROR(Table5[[#This Row],[disability_salben]]/Table5[[#This Row],[disadm_nospch]], 0)</f>
        <v>18375.081187413438</v>
      </c>
    </row>
    <row r="85" spans="1:12" x14ac:dyDescent="0.25">
      <c r="A85">
        <v>11923</v>
      </c>
      <c r="B85">
        <v>65.500001999999995</v>
      </c>
      <c r="C85">
        <v>0</v>
      </c>
      <c r="D85">
        <v>0</v>
      </c>
      <c r="E85">
        <v>248946.82</v>
      </c>
      <c r="F85">
        <v>0</v>
      </c>
      <c r="G85">
        <v>2490679.2999999998</v>
      </c>
      <c r="H85">
        <v>1679566.67</v>
      </c>
      <c r="I85">
        <v>229715</v>
      </c>
      <c r="J85">
        <v>136029.4</v>
      </c>
      <c r="K85">
        <v>357.79487499999999</v>
      </c>
      <c r="L85">
        <f>IFERROR(SUM(Table5[[#This Row],[reg_salben]:[pupil_gf_total]])/Table5[[#This Row],[adm1]],0)+IFERROR(Table5[[#This Row],[disability_salben]]/Table5[[#This Row],[disadm_nospch]], 0)</f>
        <v>13373.40896791772</v>
      </c>
    </row>
    <row r="86" spans="1:12" x14ac:dyDescent="0.25">
      <c r="A86">
        <v>11947</v>
      </c>
      <c r="B86">
        <v>0</v>
      </c>
      <c r="C86">
        <v>0</v>
      </c>
      <c r="D86">
        <v>5728</v>
      </c>
      <c r="E86">
        <v>0</v>
      </c>
      <c r="F86">
        <v>0</v>
      </c>
      <c r="G86">
        <v>21494.47</v>
      </c>
      <c r="H86">
        <v>0</v>
      </c>
      <c r="I86">
        <v>7000</v>
      </c>
      <c r="J86">
        <v>0</v>
      </c>
      <c r="K86">
        <v>27.838383</v>
      </c>
      <c r="L86">
        <f>IFERROR(SUM(Table5[[#This Row],[reg_salben]:[pupil_gf_total]])/Table5[[#This Row],[adm1]],0)+IFERROR(Table5[[#This Row],[disability_salben]]/Table5[[#This Row],[disadm_nospch]], 0)</f>
        <v>1229.3267895624542</v>
      </c>
    </row>
    <row r="87" spans="1:12" x14ac:dyDescent="0.25">
      <c r="A87">
        <v>11967</v>
      </c>
      <c r="B87">
        <v>20.981862</v>
      </c>
      <c r="C87">
        <v>20511.830000000002</v>
      </c>
      <c r="D87">
        <v>753110.93</v>
      </c>
      <c r="E87">
        <v>162784.94</v>
      </c>
      <c r="F87">
        <v>3540.46</v>
      </c>
      <c r="G87">
        <v>933249.14</v>
      </c>
      <c r="H87">
        <v>326524.79999999999</v>
      </c>
      <c r="I87">
        <v>1000.76</v>
      </c>
      <c r="J87">
        <v>73336.649999999994</v>
      </c>
      <c r="K87">
        <v>338.385583</v>
      </c>
      <c r="L87">
        <f>IFERROR(SUM(Table5[[#This Row],[reg_salben]:[pupil_gf_total]])/Table5[[#This Row],[adm1]],0)+IFERROR(Table5[[#This Row],[disability_salben]]/Table5[[#This Row],[disadm_nospch]], 0)</f>
        <v>7637.3017593907662</v>
      </c>
    </row>
    <row r="88" spans="1:12" x14ac:dyDescent="0.25">
      <c r="A88">
        <v>11972</v>
      </c>
      <c r="B88">
        <v>115.033784</v>
      </c>
      <c r="C88">
        <v>0</v>
      </c>
      <c r="D88">
        <v>0</v>
      </c>
      <c r="E88">
        <v>89043.75</v>
      </c>
      <c r="F88">
        <v>0</v>
      </c>
      <c r="G88">
        <v>1234011.28</v>
      </c>
      <c r="H88">
        <v>324353.82</v>
      </c>
      <c r="I88">
        <v>176763.59</v>
      </c>
      <c r="J88">
        <v>430996.86</v>
      </c>
      <c r="K88">
        <v>299.85135200000002</v>
      </c>
      <c r="L88">
        <f>IFERROR(SUM(Table5[[#This Row],[reg_salben]:[pupil_gf_total]])/Table5[[#This Row],[adm1]],0)+IFERROR(Table5[[#This Row],[disability_salben]]/Table5[[#This Row],[disadm_nospch]], 0)</f>
        <v>7520.9575843433249</v>
      </c>
    </row>
    <row r="89" spans="1:12" x14ac:dyDescent="0.25">
      <c r="A89">
        <v>11986</v>
      </c>
      <c r="B89">
        <v>46.691674999999996</v>
      </c>
      <c r="C89">
        <v>204860.11</v>
      </c>
      <c r="D89">
        <v>4324052.4400000004</v>
      </c>
      <c r="E89">
        <v>144249.22</v>
      </c>
      <c r="F89">
        <v>95695.7</v>
      </c>
      <c r="G89">
        <v>1596028.7</v>
      </c>
      <c r="H89">
        <v>401890.32</v>
      </c>
      <c r="I89">
        <v>30720.62</v>
      </c>
      <c r="J89">
        <v>264737.61</v>
      </c>
      <c r="K89">
        <v>428.432681</v>
      </c>
      <c r="L89">
        <f>IFERROR(SUM(Table5[[#This Row],[reg_salben]:[pupil_gf_total]])/Table5[[#This Row],[adm1]],0)+IFERROR(Table5[[#This Row],[disability_salben]]/Table5[[#This Row],[disadm_nospch]], 0)</f>
        <v>20393.230784292762</v>
      </c>
    </row>
    <row r="90" spans="1:12" x14ac:dyDescent="0.25">
      <c r="A90">
        <v>12009</v>
      </c>
      <c r="B90">
        <v>15.321211</v>
      </c>
      <c r="C90">
        <v>0</v>
      </c>
      <c r="D90">
        <v>0</v>
      </c>
      <c r="E90">
        <v>46580.18</v>
      </c>
      <c r="F90">
        <v>0</v>
      </c>
      <c r="G90">
        <v>755673.43</v>
      </c>
      <c r="H90">
        <v>749038.32</v>
      </c>
      <c r="I90">
        <v>0</v>
      </c>
      <c r="J90">
        <v>24803.15</v>
      </c>
      <c r="K90">
        <v>183.103024</v>
      </c>
      <c r="L90">
        <f>IFERROR(SUM(Table5[[#This Row],[reg_salben]:[pupil_gf_total]])/Table5[[#This Row],[adm1]],0)+IFERROR(Table5[[#This Row],[disability_salben]]/Table5[[#This Row],[disadm_nospch]], 0)</f>
        <v>8607.6955233683093</v>
      </c>
    </row>
    <row r="91" spans="1:12" x14ac:dyDescent="0.25">
      <c r="A91">
        <v>12010</v>
      </c>
      <c r="B91">
        <v>25.993462999999998</v>
      </c>
      <c r="C91">
        <v>0</v>
      </c>
      <c r="D91">
        <v>0</v>
      </c>
      <c r="E91">
        <v>50999.54</v>
      </c>
      <c r="F91">
        <v>0</v>
      </c>
      <c r="G91">
        <v>942073.94</v>
      </c>
      <c r="H91">
        <v>523428.04</v>
      </c>
      <c r="I91">
        <v>0</v>
      </c>
      <c r="J91">
        <v>87644.7</v>
      </c>
      <c r="K91">
        <v>161.183008</v>
      </c>
      <c r="L91">
        <f>IFERROR(SUM(Table5[[#This Row],[reg_salben]:[pupil_gf_total]])/Table5[[#This Row],[adm1]],0)+IFERROR(Table5[[#This Row],[disability_salben]]/Table5[[#This Row],[disadm_nospch]], 0)</f>
        <v>9952.3283496483691</v>
      </c>
    </row>
    <row r="92" spans="1:12" x14ac:dyDescent="0.25">
      <c r="A92">
        <v>12011</v>
      </c>
      <c r="B92">
        <v>49.138365</v>
      </c>
      <c r="C92">
        <v>0</v>
      </c>
      <c r="D92">
        <v>103908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146.12348800000001</v>
      </c>
      <c r="L92">
        <f>IFERROR(SUM(Table5[[#This Row],[reg_salben]:[pupil_gf_total]])/Table5[[#This Row],[adm1]],0)+IFERROR(Table5[[#This Row],[disability_salben]]/Table5[[#This Row],[disadm_nospch]], 0)</f>
        <v>711.09717829894669</v>
      </c>
    </row>
    <row r="93" spans="1:12" x14ac:dyDescent="0.25">
      <c r="A93">
        <v>12025</v>
      </c>
      <c r="B93">
        <v>4.0569629999999997</v>
      </c>
      <c r="C93">
        <v>0</v>
      </c>
      <c r="D93">
        <v>0</v>
      </c>
      <c r="E93">
        <v>28875.82</v>
      </c>
      <c r="F93">
        <v>0</v>
      </c>
      <c r="G93">
        <v>324602.07</v>
      </c>
      <c r="H93">
        <v>112911.07</v>
      </c>
      <c r="I93">
        <v>34.950000000000003</v>
      </c>
      <c r="J93">
        <v>12819.74</v>
      </c>
      <c r="K93">
        <v>34.088610000000003</v>
      </c>
      <c r="L93">
        <f>IFERROR(SUM(Table5[[#This Row],[reg_salben]:[pupil_gf_total]])/Table5[[#This Row],[adm1]],0)+IFERROR(Table5[[#This Row],[disability_salben]]/Table5[[#This Row],[disadm_nospch]], 0)</f>
        <v>14058.761856232917</v>
      </c>
    </row>
    <row r="94" spans="1:12" x14ac:dyDescent="0.25">
      <c r="A94">
        <v>12030</v>
      </c>
      <c r="B94">
        <v>43.767252999999997</v>
      </c>
      <c r="C94">
        <v>74448.83</v>
      </c>
      <c r="D94">
        <v>961044.15</v>
      </c>
      <c r="E94">
        <v>90676.800000000003</v>
      </c>
      <c r="F94">
        <v>0</v>
      </c>
      <c r="G94">
        <v>996353.69</v>
      </c>
      <c r="H94">
        <v>160940.18</v>
      </c>
      <c r="I94">
        <v>92314.65</v>
      </c>
      <c r="J94">
        <v>181821.74</v>
      </c>
      <c r="K94">
        <v>212.361256</v>
      </c>
      <c r="L94">
        <f>IFERROR(SUM(Table5[[#This Row],[reg_salben]:[pupil_gf_total]])/Table5[[#This Row],[adm1]],0)+IFERROR(Table5[[#This Row],[disability_salben]]/Table5[[#This Row],[disadm_nospch]], 0)</f>
        <v>13394.068743414462</v>
      </c>
    </row>
    <row r="95" spans="1:12" x14ac:dyDescent="0.25">
      <c r="A95">
        <v>12033</v>
      </c>
      <c r="B95">
        <v>0</v>
      </c>
      <c r="C95">
        <v>481875.9</v>
      </c>
      <c r="D95">
        <v>738848.6</v>
      </c>
      <c r="E95">
        <v>10244.68</v>
      </c>
      <c r="F95">
        <v>0</v>
      </c>
      <c r="G95">
        <v>376370.26</v>
      </c>
      <c r="H95">
        <v>5852.5</v>
      </c>
      <c r="I95">
        <v>0</v>
      </c>
      <c r="J95">
        <v>104688.82</v>
      </c>
      <c r="K95">
        <v>0</v>
      </c>
      <c r="L95">
        <f>IFERROR(SUM(Table5[[#This Row],[reg_salben]:[pupil_gf_total]])/Table5[[#This Row],[adm1]],0)+IFERROR(Table5[[#This Row],[disability_salben]]/Table5[[#This Row],[disadm_nospch]], 0)</f>
        <v>0</v>
      </c>
    </row>
    <row r="96" spans="1:12" x14ac:dyDescent="0.25">
      <c r="A96">
        <v>12036</v>
      </c>
      <c r="B96">
        <v>54.009754000000001</v>
      </c>
      <c r="C96">
        <v>0</v>
      </c>
      <c r="D96">
        <v>0</v>
      </c>
      <c r="E96">
        <v>66459.64</v>
      </c>
      <c r="F96">
        <v>0</v>
      </c>
      <c r="G96">
        <v>637698.43999999994</v>
      </c>
      <c r="H96">
        <v>408870.07</v>
      </c>
      <c r="I96">
        <v>0</v>
      </c>
      <c r="J96">
        <v>2345.1999999999998</v>
      </c>
      <c r="K96">
        <v>273.87805800000001</v>
      </c>
      <c r="L96">
        <f>IFERROR(SUM(Table5[[#This Row],[reg_salben]:[pupil_gf_total]])/Table5[[#This Row],[adm1]],0)+IFERROR(Table5[[#This Row],[disability_salben]]/Table5[[#This Row],[disadm_nospch]], 0)</f>
        <v>4072.5181058498665</v>
      </c>
    </row>
    <row r="97" spans="1:12" x14ac:dyDescent="0.25">
      <c r="A97">
        <v>12037</v>
      </c>
      <c r="B97">
        <v>33.642623999999998</v>
      </c>
      <c r="C97">
        <v>0</v>
      </c>
      <c r="D97">
        <v>0</v>
      </c>
      <c r="E97">
        <v>81393.34</v>
      </c>
      <c r="F97">
        <v>0</v>
      </c>
      <c r="G97">
        <v>592970.78</v>
      </c>
      <c r="H97">
        <v>294371.59999999998</v>
      </c>
      <c r="I97">
        <v>0</v>
      </c>
      <c r="J97">
        <v>0</v>
      </c>
      <c r="K97">
        <v>142.22776200000001</v>
      </c>
      <c r="L97">
        <f>IFERROR(SUM(Table5[[#This Row],[reg_salben]:[pupil_gf_total]])/Table5[[#This Row],[adm1]],0)+IFERROR(Table5[[#This Row],[disability_salben]]/Table5[[#This Row],[disadm_nospch]], 0)</f>
        <v>6811.1577260141366</v>
      </c>
    </row>
    <row r="98" spans="1:12" x14ac:dyDescent="0.25">
      <c r="A98">
        <v>12038</v>
      </c>
      <c r="B98">
        <v>111.459975</v>
      </c>
      <c r="C98">
        <v>0</v>
      </c>
      <c r="D98">
        <v>0</v>
      </c>
      <c r="E98">
        <v>193066.17</v>
      </c>
      <c r="F98">
        <v>0</v>
      </c>
      <c r="G98">
        <v>1417039.3</v>
      </c>
      <c r="H98">
        <v>830143.15</v>
      </c>
      <c r="I98">
        <v>0</v>
      </c>
      <c r="J98">
        <v>5808</v>
      </c>
      <c r="K98">
        <v>477.53899399999898</v>
      </c>
      <c r="L98">
        <f>IFERROR(SUM(Table5[[#This Row],[reg_salben]:[pupil_gf_total]])/Table5[[#This Row],[adm1]],0)+IFERROR(Table5[[#This Row],[disability_salben]]/Table5[[#This Row],[disadm_nospch]], 0)</f>
        <v>5122.2133704959924</v>
      </c>
    </row>
    <row r="99" spans="1:12" x14ac:dyDescent="0.25">
      <c r="A99">
        <v>12040</v>
      </c>
      <c r="B99">
        <v>12.164215</v>
      </c>
      <c r="C99">
        <v>0</v>
      </c>
      <c r="D99">
        <v>0</v>
      </c>
      <c r="E99">
        <v>40398.36</v>
      </c>
      <c r="F99">
        <v>0</v>
      </c>
      <c r="G99">
        <v>406435.18</v>
      </c>
      <c r="H99">
        <v>171811.3</v>
      </c>
      <c r="I99">
        <v>0</v>
      </c>
      <c r="J99">
        <v>0</v>
      </c>
      <c r="K99">
        <v>68.168036000000001</v>
      </c>
      <c r="L99">
        <f>IFERROR(SUM(Table5[[#This Row],[reg_salben]:[pupil_gf_total]])/Table5[[#This Row],[adm1]],0)+IFERROR(Table5[[#This Row],[disability_salben]]/Table5[[#This Row],[disadm_nospch]], 0)</f>
        <v>9075.2921207822383</v>
      </c>
    </row>
    <row r="100" spans="1:12" x14ac:dyDescent="0.25">
      <c r="A100">
        <v>12041</v>
      </c>
      <c r="B100">
        <v>17.336227999999998</v>
      </c>
      <c r="C100">
        <v>0</v>
      </c>
      <c r="D100">
        <v>0</v>
      </c>
      <c r="E100">
        <v>64954.14</v>
      </c>
      <c r="F100">
        <v>0</v>
      </c>
      <c r="G100">
        <v>487360.64</v>
      </c>
      <c r="H100">
        <v>350981.93</v>
      </c>
      <c r="I100">
        <v>0</v>
      </c>
      <c r="J100">
        <v>0</v>
      </c>
      <c r="K100">
        <v>98.545012999999997</v>
      </c>
      <c r="L100">
        <f>IFERROR(SUM(Table5[[#This Row],[reg_salben]:[pupil_gf_total]])/Table5[[#This Row],[adm1]],0)+IFERROR(Table5[[#This Row],[disability_salben]]/Table5[[#This Row],[disadm_nospch]], 0)</f>
        <v>9166.3360986110984</v>
      </c>
    </row>
    <row r="101" spans="1:12" x14ac:dyDescent="0.25">
      <c r="A101">
        <v>12042</v>
      </c>
      <c r="B101">
        <v>23.500001000000001</v>
      </c>
      <c r="C101">
        <v>0</v>
      </c>
      <c r="D101">
        <v>0</v>
      </c>
      <c r="E101">
        <v>29313.05</v>
      </c>
      <c r="F101">
        <v>0</v>
      </c>
      <c r="G101">
        <v>441958.03</v>
      </c>
      <c r="H101">
        <v>205039.81</v>
      </c>
      <c r="I101">
        <v>0</v>
      </c>
      <c r="J101">
        <v>17342.3</v>
      </c>
      <c r="K101">
        <v>68.604941999999994</v>
      </c>
      <c r="L101">
        <f>IFERROR(SUM(Table5[[#This Row],[reg_salben]:[pupil_gf_total]])/Table5[[#This Row],[adm1]],0)+IFERROR(Table5[[#This Row],[disability_salben]]/Table5[[#This Row],[disadm_nospch]], 0)</f>
        <v>10110.834143697697</v>
      </c>
    </row>
    <row r="102" spans="1:12" x14ac:dyDescent="0.25">
      <c r="A102">
        <v>12043</v>
      </c>
      <c r="B102">
        <v>138.56584000000001</v>
      </c>
      <c r="C102">
        <v>0</v>
      </c>
      <c r="D102">
        <v>0</v>
      </c>
      <c r="E102">
        <v>188418.47</v>
      </c>
      <c r="F102">
        <v>0</v>
      </c>
      <c r="G102">
        <v>1084701.43</v>
      </c>
      <c r="H102">
        <v>833761.28000000003</v>
      </c>
      <c r="I102">
        <v>0</v>
      </c>
      <c r="J102">
        <v>8356.7999999999993</v>
      </c>
      <c r="K102">
        <v>555.88776499999904</v>
      </c>
      <c r="L102">
        <f>IFERROR(SUM(Table5[[#This Row],[reg_salben]:[pupil_gf_total]])/Table5[[#This Row],[adm1]],0)+IFERROR(Table5[[#This Row],[disability_salben]]/Table5[[#This Row],[disadm_nospch]], 0)</f>
        <v>3805.1529700424385</v>
      </c>
    </row>
    <row r="103" spans="1:12" x14ac:dyDescent="0.25">
      <c r="A103">
        <v>12044</v>
      </c>
      <c r="B103">
        <v>24.796635999999999</v>
      </c>
      <c r="C103">
        <v>0</v>
      </c>
      <c r="D103">
        <v>0</v>
      </c>
      <c r="E103">
        <v>61960.24</v>
      </c>
      <c r="F103">
        <v>0</v>
      </c>
      <c r="G103">
        <v>469941.7</v>
      </c>
      <c r="H103">
        <v>179648.55</v>
      </c>
      <c r="I103">
        <v>0</v>
      </c>
      <c r="J103">
        <v>0</v>
      </c>
      <c r="K103">
        <v>70.663229999999999</v>
      </c>
      <c r="L103">
        <f>IFERROR(SUM(Table5[[#This Row],[reg_salben]:[pupil_gf_total]])/Table5[[#This Row],[adm1]],0)+IFERROR(Table5[[#This Row],[disability_salben]]/Table5[[#This Row],[disadm_nospch]], 0)</f>
        <v>10069.600413114431</v>
      </c>
    </row>
    <row r="104" spans="1:12" x14ac:dyDescent="0.25">
      <c r="A104">
        <v>12045</v>
      </c>
      <c r="B104">
        <v>78.773385000000005</v>
      </c>
      <c r="C104">
        <v>425536.26</v>
      </c>
      <c r="D104">
        <v>2994883.87</v>
      </c>
      <c r="E104">
        <v>191103.4</v>
      </c>
      <c r="F104">
        <v>0</v>
      </c>
      <c r="G104">
        <v>1871661.14</v>
      </c>
      <c r="H104">
        <v>802811.86</v>
      </c>
      <c r="I104">
        <v>194059.56</v>
      </c>
      <c r="J104">
        <v>529482.86</v>
      </c>
      <c r="K104">
        <v>723.35295199999996</v>
      </c>
      <c r="L104">
        <f>IFERROR(SUM(Table5[[#This Row],[reg_salben]:[pupil_gf_total]])/Table5[[#This Row],[adm1]],0)+IFERROR(Table5[[#This Row],[disability_salben]]/Table5[[#This Row],[disadm_nospch]], 0)</f>
        <v>14504.09189665689</v>
      </c>
    </row>
    <row r="105" spans="1:12" x14ac:dyDescent="0.25">
      <c r="A105">
        <v>12054</v>
      </c>
      <c r="B105">
        <v>19.755531000000001</v>
      </c>
      <c r="C105">
        <v>0</v>
      </c>
      <c r="D105">
        <v>0</v>
      </c>
      <c r="E105">
        <v>20665.2</v>
      </c>
      <c r="F105">
        <v>0</v>
      </c>
      <c r="G105">
        <v>312188.45</v>
      </c>
      <c r="H105">
        <v>109724.41</v>
      </c>
      <c r="I105">
        <v>38273.769999999997</v>
      </c>
      <c r="J105">
        <v>70384.94</v>
      </c>
      <c r="K105">
        <v>63.616300000000003</v>
      </c>
      <c r="L105">
        <f>IFERROR(SUM(Table5[[#This Row],[reg_salben]:[pupil_gf_total]])/Table5[[#This Row],[adm1]],0)+IFERROR(Table5[[#This Row],[disability_salben]]/Table5[[#This Row],[disadm_nospch]], 0)</f>
        <v>8665.0240582995229</v>
      </c>
    </row>
    <row r="106" spans="1:12" x14ac:dyDescent="0.25">
      <c r="A106">
        <v>12060</v>
      </c>
      <c r="B106">
        <v>39.023668999999998</v>
      </c>
      <c r="C106">
        <v>221804.95</v>
      </c>
      <c r="D106">
        <v>937862.47</v>
      </c>
      <c r="E106">
        <v>73166.23</v>
      </c>
      <c r="F106">
        <v>0</v>
      </c>
      <c r="G106">
        <v>268717.62</v>
      </c>
      <c r="H106">
        <v>280701.82</v>
      </c>
      <c r="I106">
        <v>11098.38</v>
      </c>
      <c r="J106">
        <v>51624.29</v>
      </c>
      <c r="K106">
        <v>122.61538299999999</v>
      </c>
      <c r="L106">
        <f>IFERROR(SUM(Table5[[#This Row],[reg_salben]:[pupil_gf_total]])/Table5[[#This Row],[adm1]],0)+IFERROR(Table5[[#This Row],[disability_salben]]/Table5[[#This Row],[disadm_nospch]], 0)</f>
        <v>18921.762041390008</v>
      </c>
    </row>
    <row r="107" spans="1:12" x14ac:dyDescent="0.25">
      <c r="A107">
        <v>12105</v>
      </c>
      <c r="B107">
        <v>23.055902</v>
      </c>
      <c r="C107">
        <v>325035.02</v>
      </c>
      <c r="D107">
        <v>264532.46999999997</v>
      </c>
      <c r="E107">
        <v>38070.01</v>
      </c>
      <c r="F107">
        <v>0</v>
      </c>
      <c r="G107">
        <v>622495.18000000005</v>
      </c>
      <c r="H107">
        <v>233077.03</v>
      </c>
      <c r="I107">
        <v>3635</v>
      </c>
      <c r="J107">
        <v>0</v>
      </c>
      <c r="K107">
        <v>178.732921</v>
      </c>
      <c r="L107">
        <f>IFERROR(SUM(Table5[[#This Row],[reg_salben]:[pupil_gf_total]])/Table5[[#This Row],[adm1]],0)+IFERROR(Table5[[#This Row],[disability_salben]]/Table5[[#This Row],[disadm_nospch]], 0)</f>
        <v>20597.948351212501</v>
      </c>
    </row>
    <row r="108" spans="1:12" x14ac:dyDescent="0.25">
      <c r="A108">
        <v>12391</v>
      </c>
      <c r="B108">
        <v>0</v>
      </c>
      <c r="C108">
        <v>0</v>
      </c>
      <c r="D108">
        <v>0</v>
      </c>
      <c r="E108">
        <v>519063.62</v>
      </c>
      <c r="F108">
        <v>93276.42</v>
      </c>
      <c r="G108">
        <v>2293261.6800000002</v>
      </c>
      <c r="H108">
        <v>1752273.14</v>
      </c>
      <c r="I108">
        <v>370052.28</v>
      </c>
      <c r="J108">
        <v>680858.97</v>
      </c>
      <c r="K108">
        <v>855.883329</v>
      </c>
      <c r="L108">
        <f>IFERROR(SUM(Table5[[#This Row],[reg_salben]:[pupil_gf_total]])/Table5[[#This Row],[adm1]],0)+IFERROR(Table5[[#This Row],[disability_salben]]/Table5[[#This Row],[disadm_nospch]], 0)</f>
        <v>6670.0517658990411</v>
      </c>
    </row>
    <row r="109" spans="1:12" x14ac:dyDescent="0.25">
      <c r="A109">
        <v>12501</v>
      </c>
      <c r="B109">
        <v>9.5043279999999992</v>
      </c>
      <c r="C109">
        <v>0</v>
      </c>
      <c r="D109">
        <v>0</v>
      </c>
      <c r="E109">
        <v>52733.21</v>
      </c>
      <c r="F109">
        <v>25952.66</v>
      </c>
      <c r="G109">
        <v>427529.98</v>
      </c>
      <c r="H109">
        <v>202302.37</v>
      </c>
      <c r="I109">
        <v>62364.9</v>
      </c>
      <c r="J109">
        <v>9097.2000000000007</v>
      </c>
      <c r="K109">
        <v>174.853869</v>
      </c>
      <c r="L109">
        <f>IFERROR(SUM(Table5[[#This Row],[reg_salben]:[pupil_gf_total]])/Table5[[#This Row],[adm1]],0)+IFERROR(Table5[[#This Row],[disability_salben]]/Table5[[#This Row],[disadm_nospch]], 0)</f>
        <v>4460.7552836019886</v>
      </c>
    </row>
    <row r="110" spans="1:12" x14ac:dyDescent="0.25">
      <c r="A110">
        <v>12528</v>
      </c>
      <c r="B110">
        <v>79.132071999999994</v>
      </c>
      <c r="C110">
        <v>0</v>
      </c>
      <c r="D110">
        <v>0</v>
      </c>
      <c r="E110">
        <v>93892.5</v>
      </c>
      <c r="F110">
        <v>248597.91</v>
      </c>
      <c r="G110">
        <v>2478006.41</v>
      </c>
      <c r="H110">
        <v>687100.59</v>
      </c>
      <c r="I110">
        <v>0</v>
      </c>
      <c r="J110">
        <v>11674.61</v>
      </c>
      <c r="K110">
        <v>387.48425700000001</v>
      </c>
      <c r="L110">
        <f>IFERROR(SUM(Table5[[#This Row],[reg_salben]:[pupil_gf_total]])/Table5[[#This Row],[adm1]],0)+IFERROR(Table5[[#This Row],[disability_salben]]/Table5[[#This Row],[disadm_nospch]], 0)</f>
        <v>9082.3612996488773</v>
      </c>
    </row>
    <row r="111" spans="1:12" x14ac:dyDescent="0.25">
      <c r="A111">
        <v>12541</v>
      </c>
      <c r="B111">
        <v>21.150943000000002</v>
      </c>
      <c r="C111">
        <v>0</v>
      </c>
      <c r="D111">
        <v>0</v>
      </c>
      <c r="E111">
        <v>6902.86</v>
      </c>
      <c r="F111">
        <v>11434.67</v>
      </c>
      <c r="G111">
        <v>682296.4</v>
      </c>
      <c r="H111">
        <v>560206.53</v>
      </c>
      <c r="I111">
        <v>6059.12</v>
      </c>
      <c r="J111">
        <v>69749.13</v>
      </c>
      <c r="K111">
        <v>145.924533</v>
      </c>
      <c r="L111">
        <f>IFERROR(SUM(Table5[[#This Row],[reg_salben]:[pupil_gf_total]])/Table5[[#This Row],[adm1]],0)+IFERROR(Table5[[#This Row],[disability_salben]]/Table5[[#This Row],[disadm_nospch]], 0)</f>
        <v>9159.8628587010789</v>
      </c>
    </row>
    <row r="112" spans="1:12" x14ac:dyDescent="0.25">
      <c r="A112">
        <v>12558</v>
      </c>
      <c r="B112">
        <v>0</v>
      </c>
      <c r="C112">
        <v>0</v>
      </c>
      <c r="D112">
        <v>722799.74</v>
      </c>
      <c r="E112">
        <v>80010.87</v>
      </c>
      <c r="F112">
        <v>12479.32</v>
      </c>
      <c r="G112">
        <v>851081.7</v>
      </c>
      <c r="H112">
        <v>227443.66</v>
      </c>
      <c r="I112">
        <v>1316.27</v>
      </c>
      <c r="J112">
        <v>26198.32</v>
      </c>
      <c r="K112">
        <v>234.38743400000001</v>
      </c>
      <c r="L112">
        <f>IFERROR(SUM(Table5[[#This Row],[reg_salben]:[pupil_gf_total]])/Table5[[#This Row],[adm1]],0)+IFERROR(Table5[[#This Row],[disability_salben]]/Table5[[#This Row],[disadm_nospch]], 0)</f>
        <v>8197.2392769144772</v>
      </c>
    </row>
    <row r="113" spans="1:12" x14ac:dyDescent="0.25">
      <c r="A113">
        <v>12644</v>
      </c>
      <c r="B113">
        <v>51.574851000000002</v>
      </c>
      <c r="C113">
        <v>0</v>
      </c>
      <c r="D113">
        <v>0</v>
      </c>
      <c r="E113">
        <v>155633.5</v>
      </c>
      <c r="F113">
        <v>13560</v>
      </c>
      <c r="G113">
        <v>1361694.58</v>
      </c>
      <c r="H113">
        <v>1618366.9</v>
      </c>
      <c r="I113">
        <v>8619.7099999999991</v>
      </c>
      <c r="J113">
        <v>128092.29</v>
      </c>
      <c r="K113">
        <v>361.66467299999999</v>
      </c>
      <c r="L113">
        <f>IFERROR(SUM(Table5[[#This Row],[reg_salben]:[pupil_gf_total]])/Table5[[#This Row],[adm1]],0)+IFERROR(Table5[[#This Row],[disability_salben]]/Table5[[#This Row],[disadm_nospch]], 0)</f>
        <v>9085.6730704245474</v>
      </c>
    </row>
    <row r="114" spans="1:12" x14ac:dyDescent="0.25">
      <c r="A114">
        <v>12671</v>
      </c>
      <c r="B114">
        <v>15.948387</v>
      </c>
      <c r="C114">
        <v>0</v>
      </c>
      <c r="D114">
        <v>0</v>
      </c>
      <c r="E114">
        <v>154116.82999999999</v>
      </c>
      <c r="F114">
        <v>60234</v>
      </c>
      <c r="G114">
        <v>799027.98</v>
      </c>
      <c r="H114">
        <v>316815.14</v>
      </c>
      <c r="I114">
        <v>6158.04</v>
      </c>
      <c r="J114">
        <v>59680.93</v>
      </c>
      <c r="K114">
        <v>148.90322399999999</v>
      </c>
      <c r="L114">
        <f>IFERROR(SUM(Table5[[#This Row],[reg_salben]:[pupil_gf_total]])/Table5[[#This Row],[adm1]],0)+IFERROR(Table5[[#This Row],[disability_salben]]/Table5[[#This Row],[disadm_nospch]], 0)</f>
        <v>9375.4378347106849</v>
      </c>
    </row>
    <row r="115" spans="1:12" x14ac:dyDescent="0.25">
      <c r="A115">
        <v>12684</v>
      </c>
      <c r="B115">
        <v>68.142009999999999</v>
      </c>
      <c r="C115">
        <v>0</v>
      </c>
      <c r="D115">
        <v>222656.96</v>
      </c>
      <c r="E115">
        <v>1400</v>
      </c>
      <c r="F115">
        <v>0</v>
      </c>
      <c r="G115">
        <v>4712130.45</v>
      </c>
      <c r="H115">
        <v>202669.95</v>
      </c>
      <c r="I115">
        <v>0</v>
      </c>
      <c r="J115">
        <v>0</v>
      </c>
      <c r="K115">
        <v>447.775148</v>
      </c>
      <c r="L115">
        <f>IFERROR(SUM(Table5[[#This Row],[reg_salben]:[pupil_gf_total]])/Table5[[#This Row],[adm1]],0)+IFERROR(Table5[[#This Row],[disability_salben]]/Table5[[#This Row],[disadm_nospch]], 0)</f>
        <v>11476.423787592606</v>
      </c>
    </row>
    <row r="116" spans="1:12" x14ac:dyDescent="0.25">
      <c r="A116">
        <v>12867</v>
      </c>
      <c r="B116">
        <v>92.803419000000005</v>
      </c>
      <c r="C116">
        <v>605004.79</v>
      </c>
      <c r="D116">
        <v>609162.5</v>
      </c>
      <c r="E116">
        <v>147120.57</v>
      </c>
      <c r="F116">
        <v>0</v>
      </c>
      <c r="G116">
        <v>1062725.8500000001</v>
      </c>
      <c r="H116">
        <v>138423.57999999999</v>
      </c>
      <c r="I116">
        <v>15650.35</v>
      </c>
      <c r="J116">
        <v>766364.24</v>
      </c>
      <c r="K116">
        <v>395.25140000000101</v>
      </c>
      <c r="L116">
        <f>IFERROR(SUM(Table5[[#This Row],[reg_salben]:[pupil_gf_total]])/Table5[[#This Row],[adm1]],0)+IFERROR(Table5[[#This Row],[disability_salben]]/Table5[[#This Row],[disadm_nospch]], 0)</f>
        <v>13450.105862231911</v>
      </c>
    </row>
    <row r="117" spans="1:12" x14ac:dyDescent="0.25">
      <c r="A117">
        <v>12924</v>
      </c>
      <c r="B117">
        <v>96.627960999999999</v>
      </c>
      <c r="C117">
        <v>877712.04</v>
      </c>
      <c r="D117">
        <v>5016883.62</v>
      </c>
      <c r="E117">
        <v>590527.6</v>
      </c>
      <c r="F117">
        <v>194976.83</v>
      </c>
      <c r="G117">
        <v>2978509.74</v>
      </c>
      <c r="H117">
        <v>2315140.31</v>
      </c>
      <c r="I117">
        <v>588547.01</v>
      </c>
      <c r="J117">
        <v>305002.65999999997</v>
      </c>
      <c r="K117">
        <v>939.88185599999997</v>
      </c>
      <c r="L117">
        <f>IFERROR(SUM(Table5[[#This Row],[reg_salben]:[pupil_gf_total]])/Table5[[#This Row],[adm1]],0)+IFERROR(Table5[[#This Row],[disability_salben]]/Table5[[#This Row],[disadm_nospch]], 0)</f>
        <v>21839.900661948799</v>
      </c>
    </row>
    <row r="118" spans="1:12" x14ac:dyDescent="0.25">
      <c r="A118">
        <v>13034</v>
      </c>
      <c r="B118">
        <v>72.452315999999996</v>
      </c>
      <c r="C118">
        <v>28062.42</v>
      </c>
      <c r="D118">
        <v>1578752.12</v>
      </c>
      <c r="E118">
        <v>469600.38</v>
      </c>
      <c r="F118">
        <v>0</v>
      </c>
      <c r="G118">
        <v>3491474.81</v>
      </c>
      <c r="H118">
        <v>1317774.06</v>
      </c>
      <c r="I118">
        <v>98585.83</v>
      </c>
      <c r="J118">
        <v>486651.56</v>
      </c>
      <c r="K118">
        <v>490.814055</v>
      </c>
      <c r="L118">
        <f>IFERROR(SUM(Table5[[#This Row],[reg_salben]:[pupil_gf_total]])/Table5[[#This Row],[adm1]],0)+IFERROR(Table5[[#This Row],[disability_salben]]/Table5[[#This Row],[disadm_nospch]], 0)</f>
        <v>15551.596500026468</v>
      </c>
    </row>
    <row r="119" spans="1:12" x14ac:dyDescent="0.25">
      <c r="A119">
        <v>13132</v>
      </c>
      <c r="B119">
        <v>27.561726</v>
      </c>
      <c r="C119">
        <v>0</v>
      </c>
      <c r="D119">
        <v>0</v>
      </c>
      <c r="E119">
        <v>145261.96</v>
      </c>
      <c r="F119">
        <v>152931</v>
      </c>
      <c r="G119">
        <v>1179773.3600000001</v>
      </c>
      <c r="H119">
        <v>837718.6</v>
      </c>
      <c r="I119">
        <v>0</v>
      </c>
      <c r="J119">
        <v>91498.42</v>
      </c>
      <c r="K119">
        <v>278.74691200000001</v>
      </c>
      <c r="L119">
        <f>IFERROR(SUM(Table5[[#This Row],[reg_salben]:[pupil_gf_total]])/Table5[[#This Row],[adm1]],0)+IFERROR(Table5[[#This Row],[disability_salben]]/Table5[[#This Row],[disadm_nospch]], 0)</f>
        <v>8635.7309673084364</v>
      </c>
    </row>
    <row r="120" spans="1:12" x14ac:dyDescent="0.25">
      <c r="A120">
        <v>13147</v>
      </c>
      <c r="B120">
        <v>38.300578000000002</v>
      </c>
      <c r="C120">
        <v>0</v>
      </c>
      <c r="D120">
        <v>0</v>
      </c>
      <c r="E120">
        <v>178040.43</v>
      </c>
      <c r="F120">
        <v>12666</v>
      </c>
      <c r="G120">
        <v>1197289.1499999999</v>
      </c>
      <c r="H120">
        <v>1094640.3500000001</v>
      </c>
      <c r="I120">
        <v>32582.720000000001</v>
      </c>
      <c r="J120">
        <v>155493.22</v>
      </c>
      <c r="K120">
        <v>341.50866600000001</v>
      </c>
      <c r="L120">
        <f>IFERROR(SUM(Table5[[#This Row],[reg_salben]:[pupil_gf_total]])/Table5[[#This Row],[adm1]],0)+IFERROR(Table5[[#This Row],[disability_salben]]/Table5[[#This Row],[disadm_nospch]], 0)</f>
        <v>7820.3341112286744</v>
      </c>
    </row>
    <row r="121" spans="1:12" x14ac:dyDescent="0.25">
      <c r="A121">
        <v>13148</v>
      </c>
      <c r="B121">
        <v>15.976744</v>
      </c>
      <c r="C121">
        <v>0</v>
      </c>
      <c r="D121">
        <v>0</v>
      </c>
      <c r="E121">
        <v>129211.57</v>
      </c>
      <c r="F121">
        <v>0</v>
      </c>
      <c r="G121">
        <v>177771.72</v>
      </c>
      <c r="H121">
        <v>536454.01</v>
      </c>
      <c r="I121">
        <v>0</v>
      </c>
      <c r="J121">
        <v>0</v>
      </c>
      <c r="K121">
        <v>192.011629</v>
      </c>
      <c r="L121">
        <f>IFERROR(SUM(Table5[[#This Row],[reg_salben]:[pupil_gf_total]])/Table5[[#This Row],[adm1]],0)+IFERROR(Table5[[#This Row],[disability_salben]]/Table5[[#This Row],[disadm_nospch]], 0)</f>
        <v>4392.636552237157</v>
      </c>
    </row>
    <row r="122" spans="1:12" x14ac:dyDescent="0.25">
      <c r="A122">
        <v>13170</v>
      </c>
      <c r="B122">
        <v>24.915420000000001</v>
      </c>
      <c r="C122">
        <v>3386.56</v>
      </c>
      <c r="D122">
        <v>716616.33</v>
      </c>
      <c r="E122">
        <v>1716.58</v>
      </c>
      <c r="F122">
        <v>1800</v>
      </c>
      <c r="G122">
        <v>1129352.2</v>
      </c>
      <c r="H122">
        <v>680629.12</v>
      </c>
      <c r="I122">
        <v>0</v>
      </c>
      <c r="J122">
        <v>222235.64</v>
      </c>
      <c r="K122">
        <v>230.02086299999999</v>
      </c>
      <c r="L122">
        <f>IFERROR(SUM(Table5[[#This Row],[reg_salben]:[pupil_gf_total]])/Table5[[#This Row],[adm1]],0)+IFERROR(Table5[[#This Row],[disability_salben]]/Table5[[#This Row],[disadm_nospch]], 0)</f>
        <v>12101.575428588652</v>
      </c>
    </row>
    <row r="123" spans="1:12" x14ac:dyDescent="0.25">
      <c r="A123">
        <v>13175</v>
      </c>
      <c r="B123">
        <v>48.123824999999997</v>
      </c>
      <c r="C123">
        <v>0</v>
      </c>
      <c r="D123">
        <v>0</v>
      </c>
      <c r="E123">
        <v>48190.239999999998</v>
      </c>
      <c r="F123">
        <v>0</v>
      </c>
      <c r="G123">
        <v>1191400.8799999999</v>
      </c>
      <c r="H123">
        <v>743420.76</v>
      </c>
      <c r="I123">
        <v>0</v>
      </c>
      <c r="J123">
        <v>113670</v>
      </c>
      <c r="K123">
        <v>254.53715199999999</v>
      </c>
      <c r="L123">
        <f>IFERROR(SUM(Table5[[#This Row],[reg_salben]:[pupil_gf_total]])/Table5[[#This Row],[adm1]],0)+IFERROR(Table5[[#This Row],[disability_salben]]/Table5[[#This Row],[disadm_nospch]], 0)</f>
        <v>8237.2332035835771</v>
      </c>
    </row>
    <row r="124" spans="1:12" x14ac:dyDescent="0.25">
      <c r="A124">
        <v>13195</v>
      </c>
      <c r="B124">
        <v>28.5625</v>
      </c>
      <c r="C124">
        <v>0</v>
      </c>
      <c r="D124">
        <v>404684.03</v>
      </c>
      <c r="E124">
        <v>10409.84</v>
      </c>
      <c r="F124">
        <v>0</v>
      </c>
      <c r="G124">
        <v>231042.67</v>
      </c>
      <c r="H124">
        <v>157949.96</v>
      </c>
      <c r="I124">
        <v>0</v>
      </c>
      <c r="J124">
        <v>0</v>
      </c>
      <c r="K124">
        <v>130.09375</v>
      </c>
      <c r="L124">
        <f>IFERROR(SUM(Table5[[#This Row],[reg_salben]:[pupil_gf_total]])/Table5[[#This Row],[adm1]],0)+IFERROR(Table5[[#This Row],[disability_salben]]/Table5[[#This Row],[disadm_nospch]], 0)</f>
        <v>6180.8234446312754</v>
      </c>
    </row>
    <row r="125" spans="1:12" x14ac:dyDescent="0.25">
      <c r="A125">
        <v>13199</v>
      </c>
      <c r="B125">
        <v>18.913581000000001</v>
      </c>
      <c r="C125">
        <v>0</v>
      </c>
      <c r="D125">
        <v>0</v>
      </c>
      <c r="E125">
        <v>61918.48</v>
      </c>
      <c r="F125">
        <v>0</v>
      </c>
      <c r="G125">
        <v>426551.44</v>
      </c>
      <c r="H125">
        <v>168464.77</v>
      </c>
      <c r="I125">
        <v>4501.84</v>
      </c>
      <c r="J125">
        <v>87433.4</v>
      </c>
      <c r="K125">
        <v>116.524692</v>
      </c>
      <c r="L125">
        <f>IFERROR(SUM(Table5[[#This Row],[reg_salben]:[pupil_gf_total]])/Table5[[#This Row],[adm1]],0)+IFERROR(Table5[[#This Row],[disability_salben]]/Table5[[#This Row],[disadm_nospch]], 0)</f>
        <v>6426.7059379998182</v>
      </c>
    </row>
    <row r="126" spans="1:12" x14ac:dyDescent="0.25">
      <c r="A126">
        <v>13232</v>
      </c>
      <c r="B126">
        <v>26.786125999999999</v>
      </c>
      <c r="C126">
        <v>0</v>
      </c>
      <c r="D126">
        <v>92737.48</v>
      </c>
      <c r="E126">
        <v>19129.830000000002</v>
      </c>
      <c r="F126">
        <v>0</v>
      </c>
      <c r="G126">
        <v>377490.25</v>
      </c>
      <c r="H126">
        <v>123498.06</v>
      </c>
      <c r="I126">
        <v>7880</v>
      </c>
      <c r="J126">
        <v>21099.119999999999</v>
      </c>
      <c r="K126">
        <v>98.398842000000002</v>
      </c>
      <c r="L126">
        <f>IFERROR(SUM(Table5[[#This Row],[reg_salben]:[pupil_gf_total]])/Table5[[#This Row],[adm1]],0)+IFERROR(Table5[[#This Row],[disability_salben]]/Table5[[#This Row],[disadm_nospch]], 0)</f>
        <v>6522.7875344305367</v>
      </c>
    </row>
    <row r="127" spans="1:12" x14ac:dyDescent="0.25">
      <c r="A127">
        <v>13249</v>
      </c>
      <c r="B127">
        <v>80.252375000000001</v>
      </c>
      <c r="C127">
        <v>0</v>
      </c>
      <c r="D127">
        <v>0</v>
      </c>
      <c r="E127">
        <v>99513.87</v>
      </c>
      <c r="F127">
        <v>0</v>
      </c>
      <c r="G127">
        <v>2187811.4900000002</v>
      </c>
      <c r="H127">
        <v>422826.84</v>
      </c>
      <c r="I127">
        <v>0</v>
      </c>
      <c r="J127">
        <v>6236.12</v>
      </c>
      <c r="K127">
        <v>373.59737500000102</v>
      </c>
      <c r="L127">
        <f>IFERROR(SUM(Table5[[#This Row],[reg_salben]:[pupil_gf_total]])/Table5[[#This Row],[adm1]],0)+IFERROR(Table5[[#This Row],[disability_salben]]/Table5[[#This Row],[disadm_nospch]], 0)</f>
        <v>7270.8977679513755</v>
      </c>
    </row>
    <row r="128" spans="1:12" x14ac:dyDescent="0.25">
      <c r="A128">
        <v>13253</v>
      </c>
      <c r="B128">
        <v>15.362576000000001</v>
      </c>
      <c r="C128">
        <v>0</v>
      </c>
      <c r="D128">
        <v>0</v>
      </c>
      <c r="E128">
        <v>60206.17</v>
      </c>
      <c r="F128">
        <v>0</v>
      </c>
      <c r="G128">
        <v>597203.68999999994</v>
      </c>
      <c r="H128">
        <v>783973.63</v>
      </c>
      <c r="I128">
        <v>0</v>
      </c>
      <c r="J128">
        <v>66584.97</v>
      </c>
      <c r="K128">
        <v>164.32164299999999</v>
      </c>
      <c r="L128">
        <f>IFERROR(SUM(Table5[[#This Row],[reg_salben]:[pupil_gf_total]])/Table5[[#This Row],[adm1]],0)+IFERROR(Table5[[#This Row],[disability_salben]]/Table5[[#This Row],[disadm_nospch]], 0)</f>
        <v>9176.9314891769918</v>
      </c>
    </row>
    <row r="129" spans="1:12" x14ac:dyDescent="0.25">
      <c r="A129">
        <v>13254</v>
      </c>
      <c r="B129">
        <v>57.445120000000003</v>
      </c>
      <c r="C129">
        <v>0</v>
      </c>
      <c r="D129">
        <v>0</v>
      </c>
      <c r="E129">
        <v>176162.11</v>
      </c>
      <c r="F129">
        <v>40382.61</v>
      </c>
      <c r="G129">
        <v>1217462.3799999999</v>
      </c>
      <c r="H129">
        <v>803140.03</v>
      </c>
      <c r="I129">
        <v>2177.09</v>
      </c>
      <c r="J129">
        <v>170303.32</v>
      </c>
      <c r="K129">
        <v>351.81706800000001</v>
      </c>
      <c r="L129">
        <f>IFERROR(SUM(Table5[[#This Row],[reg_salben]:[pupil_gf_total]])/Table5[[#This Row],[adm1]],0)+IFERROR(Table5[[#This Row],[disability_salben]]/Table5[[#This Row],[disadm_nospch]], 0)</f>
        <v>6849.092210614408</v>
      </c>
    </row>
    <row r="130" spans="1:12" x14ac:dyDescent="0.25">
      <c r="A130">
        <v>13255</v>
      </c>
      <c r="B130">
        <v>46.725614999999998</v>
      </c>
      <c r="C130">
        <v>0</v>
      </c>
      <c r="D130">
        <v>0</v>
      </c>
      <c r="E130">
        <v>139113.06</v>
      </c>
      <c r="F130">
        <v>8015</v>
      </c>
      <c r="G130">
        <v>1841506.42</v>
      </c>
      <c r="H130">
        <v>737127.38</v>
      </c>
      <c r="I130">
        <v>16916.66</v>
      </c>
      <c r="J130">
        <v>177438.74</v>
      </c>
      <c r="K130">
        <v>397.89024999999998</v>
      </c>
      <c r="L130">
        <f>IFERROR(SUM(Table5[[#This Row],[reg_salben]:[pupil_gf_total]])/Table5[[#This Row],[adm1]],0)+IFERROR(Table5[[#This Row],[disability_salben]]/Table5[[#This Row],[disadm_nospch]], 0)</f>
        <v>7339.0017976062491</v>
      </c>
    </row>
    <row r="131" spans="1:12" x14ac:dyDescent="0.25">
      <c r="A131">
        <v>13864</v>
      </c>
      <c r="B131">
        <v>21.369427000000002</v>
      </c>
      <c r="C131">
        <v>0</v>
      </c>
      <c r="D131">
        <v>0</v>
      </c>
      <c r="E131">
        <v>17133.46</v>
      </c>
      <c r="F131">
        <v>0</v>
      </c>
      <c r="G131">
        <v>607674.66</v>
      </c>
      <c r="H131">
        <v>376580.91</v>
      </c>
      <c r="I131">
        <v>0</v>
      </c>
      <c r="J131">
        <v>0</v>
      </c>
      <c r="K131">
        <v>144.40764200000001</v>
      </c>
      <c r="L131">
        <f>IFERROR(SUM(Table5[[#This Row],[reg_salben]:[pupil_gf_total]])/Table5[[#This Row],[adm1]],0)+IFERROR(Table5[[#This Row],[disability_salben]]/Table5[[#This Row],[disadm_nospch]], 0)</f>
        <v>6934.4600890304682</v>
      </c>
    </row>
    <row r="132" spans="1:12" x14ac:dyDescent="0.25">
      <c r="A132">
        <v>13930</v>
      </c>
      <c r="B132">
        <v>0</v>
      </c>
      <c r="C132">
        <v>0</v>
      </c>
      <c r="D132">
        <v>0</v>
      </c>
      <c r="E132">
        <v>442849.95</v>
      </c>
      <c r="F132">
        <v>82878.679999999993</v>
      </c>
      <c r="G132">
        <v>1770684.1</v>
      </c>
      <c r="H132">
        <v>659563.85</v>
      </c>
      <c r="I132">
        <v>146151.67000000001</v>
      </c>
      <c r="J132">
        <v>490958.4</v>
      </c>
      <c r="K132">
        <v>669.17695900000001</v>
      </c>
      <c r="L132">
        <f>IFERROR(SUM(Table5[[#This Row],[reg_salben]:[pupil_gf_total]])/Table5[[#This Row],[adm1]],0)+IFERROR(Table5[[#This Row],[disability_salben]]/Table5[[#This Row],[disadm_nospch]], 0)</f>
        <v>5369.4117851418732</v>
      </c>
    </row>
    <row r="133" spans="1:12" x14ac:dyDescent="0.25">
      <c r="A133">
        <v>13962</v>
      </c>
      <c r="B133">
        <v>17.728770000000001</v>
      </c>
      <c r="C133">
        <v>3971.03</v>
      </c>
      <c r="D133">
        <v>8841.17</v>
      </c>
      <c r="E133">
        <v>13171.25</v>
      </c>
      <c r="F133">
        <v>0</v>
      </c>
      <c r="G133">
        <v>293183.73</v>
      </c>
      <c r="H133">
        <v>27470.07</v>
      </c>
      <c r="I133">
        <v>19166.03</v>
      </c>
      <c r="J133">
        <v>89.75</v>
      </c>
      <c r="K133">
        <v>48.076779999999999</v>
      </c>
      <c r="L133">
        <f>IFERROR(SUM(Table5[[#This Row],[reg_salben]:[pupil_gf_total]])/Table5[[#This Row],[adm1]],0)+IFERROR(Table5[[#This Row],[disability_salben]]/Table5[[#This Row],[disadm_nospch]], 0)</f>
        <v>7751.9879054780185</v>
      </c>
    </row>
    <row r="134" spans="1:12" x14ac:dyDescent="0.25">
      <c r="A134">
        <v>13994</v>
      </c>
      <c r="B134">
        <v>83.954239000000001</v>
      </c>
      <c r="C134">
        <v>752269.15</v>
      </c>
      <c r="D134">
        <v>1870486.42</v>
      </c>
      <c r="E134">
        <v>11029.56</v>
      </c>
      <c r="F134">
        <v>0</v>
      </c>
      <c r="G134">
        <v>412697.56</v>
      </c>
      <c r="H134">
        <v>437983.7</v>
      </c>
      <c r="I134">
        <v>23523.26</v>
      </c>
      <c r="J134">
        <v>0</v>
      </c>
      <c r="K134">
        <v>282.33827400000001</v>
      </c>
      <c r="L134">
        <f>IFERROR(SUM(Table5[[#This Row],[reg_salben]:[pupil_gf_total]])/Table5[[#This Row],[adm1]],0)+IFERROR(Table5[[#This Row],[disability_salben]]/Table5[[#This Row],[disadm_nospch]], 0)</f>
        <v>18720.816997647911</v>
      </c>
    </row>
    <row r="135" spans="1:12" x14ac:dyDescent="0.25">
      <c r="A135">
        <v>13999</v>
      </c>
      <c r="B135">
        <v>0</v>
      </c>
      <c r="C135">
        <v>0</v>
      </c>
      <c r="D135">
        <v>269705.43</v>
      </c>
      <c r="E135">
        <v>3643.85</v>
      </c>
      <c r="F135">
        <v>27500</v>
      </c>
      <c r="G135">
        <v>229490.88</v>
      </c>
      <c r="H135">
        <v>55153.61</v>
      </c>
      <c r="I135">
        <v>0</v>
      </c>
      <c r="J135">
        <v>0</v>
      </c>
      <c r="K135">
        <v>93.935483000000005</v>
      </c>
      <c r="L135">
        <f>IFERROR(SUM(Table5[[#This Row],[reg_salben]:[pupil_gf_total]])/Table5[[#This Row],[adm1]],0)+IFERROR(Table5[[#This Row],[disability_salben]]/Table5[[#This Row],[disadm_nospch]], 0)</f>
        <v>6232.9351093026253</v>
      </c>
    </row>
    <row r="136" spans="1:12" x14ac:dyDescent="0.25">
      <c r="A136">
        <v>14065</v>
      </c>
      <c r="B136">
        <v>45.784432000000002</v>
      </c>
      <c r="C136">
        <v>0</v>
      </c>
      <c r="D136">
        <v>356001.75</v>
      </c>
      <c r="E136">
        <v>1400</v>
      </c>
      <c r="F136">
        <v>0</v>
      </c>
      <c r="G136">
        <v>1863057.82</v>
      </c>
      <c r="H136">
        <v>176067.43</v>
      </c>
      <c r="I136">
        <v>0</v>
      </c>
      <c r="J136">
        <v>0</v>
      </c>
      <c r="K136">
        <v>221.844323</v>
      </c>
      <c r="L136">
        <f>IFERROR(SUM(Table5[[#This Row],[reg_salben]:[pupil_gf_total]])/Table5[[#This Row],[adm1]],0)+IFERROR(Table5[[#This Row],[disability_salben]]/Table5[[#This Row],[disadm_nospch]], 0)</f>
        <v>10802.742065209397</v>
      </c>
    </row>
    <row r="137" spans="1:12" x14ac:dyDescent="0.25">
      <c r="A137">
        <v>14066</v>
      </c>
      <c r="B137">
        <v>9.2469870000000007</v>
      </c>
      <c r="C137">
        <v>0</v>
      </c>
      <c r="D137">
        <v>0</v>
      </c>
      <c r="E137">
        <v>47785.47</v>
      </c>
      <c r="F137">
        <v>0</v>
      </c>
      <c r="G137">
        <v>406140.34</v>
      </c>
      <c r="H137">
        <v>205753.39</v>
      </c>
      <c r="I137">
        <v>0</v>
      </c>
      <c r="J137">
        <v>0</v>
      </c>
      <c r="K137">
        <v>98.253009000000006</v>
      </c>
      <c r="L137">
        <f>IFERROR(SUM(Table5[[#This Row],[reg_salben]:[pupil_gf_total]])/Table5[[#This Row],[adm1]],0)+IFERROR(Table5[[#This Row],[disability_salben]]/Table5[[#This Row],[disadm_nospch]], 0)</f>
        <v>6714.0864866540633</v>
      </c>
    </row>
    <row r="138" spans="1:12" x14ac:dyDescent="0.25">
      <c r="A138">
        <v>14067</v>
      </c>
      <c r="B138">
        <v>29.131867</v>
      </c>
      <c r="C138">
        <v>0</v>
      </c>
      <c r="D138">
        <v>54263.99</v>
      </c>
      <c r="E138">
        <v>114088.07</v>
      </c>
      <c r="F138">
        <v>0</v>
      </c>
      <c r="G138">
        <v>694924.99</v>
      </c>
      <c r="H138">
        <v>368197.28</v>
      </c>
      <c r="I138">
        <v>3465.47</v>
      </c>
      <c r="J138">
        <v>0</v>
      </c>
      <c r="K138">
        <v>119.912087</v>
      </c>
      <c r="L138">
        <f>IFERROR(SUM(Table5[[#This Row],[reg_salben]:[pupil_gf_total]])/Table5[[#This Row],[adm1]],0)+IFERROR(Table5[[#This Row],[disability_salben]]/Table5[[#This Row],[disadm_nospch]], 0)</f>
        <v>10298.709920710495</v>
      </c>
    </row>
    <row r="139" spans="1:12" x14ac:dyDescent="0.25">
      <c r="A139">
        <v>14090</v>
      </c>
      <c r="B139">
        <v>28.518158</v>
      </c>
      <c r="C139">
        <v>0</v>
      </c>
      <c r="D139">
        <v>577441.93000000005</v>
      </c>
      <c r="E139">
        <v>117001.92</v>
      </c>
      <c r="F139">
        <v>0</v>
      </c>
      <c r="G139">
        <v>1321532.6399999999</v>
      </c>
      <c r="H139">
        <v>332295.06</v>
      </c>
      <c r="I139">
        <v>0</v>
      </c>
      <c r="J139">
        <v>0</v>
      </c>
      <c r="K139">
        <v>221.970778</v>
      </c>
      <c r="L139">
        <f>IFERROR(SUM(Table5[[#This Row],[reg_salben]:[pupil_gf_total]])/Table5[[#This Row],[adm1]],0)+IFERROR(Table5[[#This Row],[disability_salben]]/Table5[[#This Row],[disadm_nospch]], 0)</f>
        <v>10579.192320531489</v>
      </c>
    </row>
    <row r="140" spans="1:12" x14ac:dyDescent="0.25">
      <c r="A140">
        <v>14091</v>
      </c>
      <c r="B140">
        <v>35.113500000000002</v>
      </c>
      <c r="C140">
        <v>0</v>
      </c>
      <c r="D140">
        <v>0</v>
      </c>
      <c r="E140">
        <v>28249.81</v>
      </c>
      <c r="F140">
        <v>0</v>
      </c>
      <c r="G140">
        <v>154852.24</v>
      </c>
      <c r="H140">
        <v>23999.91</v>
      </c>
      <c r="I140">
        <v>0</v>
      </c>
      <c r="J140">
        <v>42192.46</v>
      </c>
      <c r="K140">
        <v>56.957250000000002</v>
      </c>
      <c r="L140">
        <f>IFERROR(SUM(Table5[[#This Row],[reg_salben]:[pupil_gf_total]])/Table5[[#This Row],[adm1]],0)+IFERROR(Table5[[#This Row],[disability_salben]]/Table5[[#This Row],[disadm_nospch]], 0)</f>
        <v>4376.8689675151099</v>
      </c>
    </row>
    <row r="141" spans="1:12" x14ac:dyDescent="0.25">
      <c r="A141">
        <v>14121</v>
      </c>
      <c r="B141">
        <v>33.717171</v>
      </c>
      <c r="C141">
        <v>0</v>
      </c>
      <c r="D141">
        <v>112264</v>
      </c>
      <c r="E141">
        <v>0</v>
      </c>
      <c r="F141">
        <v>0</v>
      </c>
      <c r="G141">
        <v>55090</v>
      </c>
      <c r="H141">
        <v>0</v>
      </c>
      <c r="I141">
        <v>32760</v>
      </c>
      <c r="J141">
        <v>0</v>
      </c>
      <c r="K141">
        <v>144.414141</v>
      </c>
      <c r="L141">
        <f>IFERROR(SUM(Table5[[#This Row],[reg_salben]:[pupil_gf_total]])/Table5[[#This Row],[adm1]],0)+IFERROR(Table5[[#This Row],[disability_salben]]/Table5[[#This Row],[disadm_nospch]], 0)</f>
        <v>1385.6953246704559</v>
      </c>
    </row>
    <row r="142" spans="1:12" x14ac:dyDescent="0.25">
      <c r="A142">
        <v>14139</v>
      </c>
      <c r="B142">
        <v>26.472393</v>
      </c>
      <c r="C142">
        <v>0</v>
      </c>
      <c r="D142">
        <v>160524</v>
      </c>
      <c r="E142">
        <v>0</v>
      </c>
      <c r="F142">
        <v>0</v>
      </c>
      <c r="G142">
        <v>18756.099999999999</v>
      </c>
      <c r="H142">
        <v>0</v>
      </c>
      <c r="I142">
        <v>0</v>
      </c>
      <c r="J142">
        <v>0</v>
      </c>
      <c r="K142">
        <v>270.13558499999999</v>
      </c>
      <c r="L142">
        <f>IFERROR(SUM(Table5[[#This Row],[reg_salben]:[pupil_gf_total]])/Table5[[#This Row],[adm1]],0)+IFERROR(Table5[[#This Row],[disability_salben]]/Table5[[#This Row],[disadm_nospch]], 0)</f>
        <v>663.66709887555169</v>
      </c>
    </row>
    <row r="143" spans="1:12" x14ac:dyDescent="0.25">
      <c r="A143">
        <v>14147</v>
      </c>
      <c r="B143">
        <v>20.885542999999998</v>
      </c>
      <c r="C143">
        <v>0</v>
      </c>
      <c r="D143">
        <v>0</v>
      </c>
      <c r="E143">
        <v>43878.68</v>
      </c>
      <c r="F143">
        <v>0</v>
      </c>
      <c r="G143">
        <v>806570.47</v>
      </c>
      <c r="H143">
        <v>479356.6</v>
      </c>
      <c r="I143">
        <v>0</v>
      </c>
      <c r="J143">
        <v>4774.42</v>
      </c>
      <c r="K143">
        <v>205.66867999999999</v>
      </c>
      <c r="L143">
        <f>IFERROR(SUM(Table5[[#This Row],[reg_salben]:[pupil_gf_total]])/Table5[[#This Row],[adm1]],0)+IFERROR(Table5[[#This Row],[disability_salben]]/Table5[[#This Row],[disadm_nospch]], 0)</f>
        <v>6488.9810641075728</v>
      </c>
    </row>
    <row r="144" spans="1:12" x14ac:dyDescent="0.25">
      <c r="A144">
        <v>14149</v>
      </c>
      <c r="B144">
        <v>12.09774</v>
      </c>
      <c r="C144">
        <v>29945.43</v>
      </c>
      <c r="D144">
        <v>92005.72</v>
      </c>
      <c r="E144">
        <v>21680.71</v>
      </c>
      <c r="F144">
        <v>0</v>
      </c>
      <c r="G144">
        <v>325062.09000000003</v>
      </c>
      <c r="H144">
        <v>248489.35</v>
      </c>
      <c r="I144">
        <v>12374.87</v>
      </c>
      <c r="J144">
        <v>16661.18</v>
      </c>
      <c r="K144">
        <v>95.248845000000003</v>
      </c>
      <c r="L144">
        <f>IFERROR(SUM(Table5[[#This Row],[reg_salben]:[pupil_gf_total]])/Table5[[#This Row],[adm1]],0)+IFERROR(Table5[[#This Row],[disability_salben]]/Table5[[#This Row],[disadm_nospch]], 0)</f>
        <v>9995.3186084586741</v>
      </c>
    </row>
    <row r="145" spans="1:12" x14ac:dyDescent="0.25">
      <c r="A145">
        <v>14187</v>
      </c>
      <c r="B145">
        <v>25.024842</v>
      </c>
      <c r="C145">
        <v>0</v>
      </c>
      <c r="D145">
        <v>465696.39</v>
      </c>
      <c r="E145">
        <v>1400</v>
      </c>
      <c r="F145">
        <v>0</v>
      </c>
      <c r="G145">
        <v>2230529.7599999998</v>
      </c>
      <c r="H145">
        <v>35819.360000000001</v>
      </c>
      <c r="I145">
        <v>0</v>
      </c>
      <c r="J145">
        <v>0</v>
      </c>
      <c r="K145">
        <v>205.10557800000001</v>
      </c>
      <c r="L145">
        <f>IFERROR(SUM(Table5[[#This Row],[reg_salben]:[pupil_gf_total]])/Table5[[#This Row],[adm1]],0)+IFERROR(Table5[[#This Row],[disability_salben]]/Table5[[#This Row],[disadm_nospch]], 0)</f>
        <v>13327.016927838011</v>
      </c>
    </row>
    <row r="146" spans="1:12" x14ac:dyDescent="0.25">
      <c r="A146">
        <v>14188</v>
      </c>
      <c r="B146">
        <v>110.61635200000001</v>
      </c>
      <c r="C146">
        <v>0</v>
      </c>
      <c r="D146">
        <v>0</v>
      </c>
      <c r="E146">
        <v>167001.89000000001</v>
      </c>
      <c r="F146">
        <v>0</v>
      </c>
      <c r="G146">
        <v>1600235.99</v>
      </c>
      <c r="H146">
        <v>1208360.8799999999</v>
      </c>
      <c r="I146">
        <v>75761.509999999995</v>
      </c>
      <c r="J146">
        <v>376996.87</v>
      </c>
      <c r="K146">
        <v>308.91195499999998</v>
      </c>
      <c r="L146">
        <f>IFERROR(SUM(Table5[[#This Row],[reg_salben]:[pupil_gf_total]])/Table5[[#This Row],[adm1]],0)+IFERROR(Table5[[#This Row],[disability_salben]]/Table5[[#This Row],[disadm_nospch]], 0)</f>
        <v>11098.169185456096</v>
      </c>
    </row>
    <row r="147" spans="1:12" x14ac:dyDescent="0.25">
      <c r="A147">
        <v>14189</v>
      </c>
      <c r="B147">
        <v>36.903615000000002</v>
      </c>
      <c r="C147">
        <v>0</v>
      </c>
      <c r="D147">
        <v>332927.40999999997</v>
      </c>
      <c r="E147">
        <v>1400</v>
      </c>
      <c r="F147">
        <v>0</v>
      </c>
      <c r="G147">
        <v>2047811.01</v>
      </c>
      <c r="H147">
        <v>89882.86</v>
      </c>
      <c r="I147">
        <v>0</v>
      </c>
      <c r="J147">
        <v>0</v>
      </c>
      <c r="K147">
        <v>208.596383</v>
      </c>
      <c r="L147">
        <f>IFERROR(SUM(Table5[[#This Row],[reg_salben]:[pupil_gf_total]])/Table5[[#This Row],[adm1]],0)+IFERROR(Table5[[#This Row],[disability_salben]]/Table5[[#This Row],[disadm_nospch]], 0)</f>
        <v>11850.738945938481</v>
      </c>
    </row>
    <row r="148" spans="1:12" x14ac:dyDescent="0.25">
      <c r="A148">
        <v>14231</v>
      </c>
      <c r="B148">
        <v>0</v>
      </c>
      <c r="C148">
        <v>0</v>
      </c>
      <c r="D148">
        <v>0</v>
      </c>
      <c r="E148">
        <v>465882.95</v>
      </c>
      <c r="F148">
        <v>3334.5</v>
      </c>
      <c r="G148">
        <v>2407043.37</v>
      </c>
      <c r="H148">
        <v>1559569.03</v>
      </c>
      <c r="I148">
        <v>299471.3</v>
      </c>
      <c r="J148">
        <v>784126.29</v>
      </c>
      <c r="K148">
        <v>907.04913199999999</v>
      </c>
      <c r="L148">
        <f>IFERROR(SUM(Table5[[#This Row],[reg_salben]:[pupil_gf_total]])/Table5[[#This Row],[adm1]],0)+IFERROR(Table5[[#This Row],[disability_salben]]/Table5[[#This Row],[disadm_nospch]], 0)</f>
        <v>6085.0369018378606</v>
      </c>
    </row>
    <row r="149" spans="1:12" x14ac:dyDescent="0.25">
      <c r="A149">
        <v>14467</v>
      </c>
      <c r="B149">
        <v>180.34437700000001</v>
      </c>
      <c r="C149">
        <v>7914.5</v>
      </c>
      <c r="D149">
        <v>518870.8</v>
      </c>
      <c r="E149">
        <v>451897.92</v>
      </c>
      <c r="F149">
        <v>30995.68</v>
      </c>
      <c r="G149">
        <v>5156314.26</v>
      </c>
      <c r="H149">
        <v>1638850.52</v>
      </c>
      <c r="I149">
        <v>166203.13</v>
      </c>
      <c r="J149">
        <v>498436.75</v>
      </c>
      <c r="K149">
        <v>815.87493500000005</v>
      </c>
      <c r="L149">
        <f>IFERROR(SUM(Table5[[#This Row],[reg_salben]:[pupil_gf_total]])/Table5[[#This Row],[adm1]],0)+IFERROR(Table5[[#This Row],[disability_salben]]/Table5[[#This Row],[disadm_nospch]], 0)</f>
        <v>10415.044954381983</v>
      </c>
    </row>
    <row r="150" spans="1:12" x14ac:dyDescent="0.25">
      <c r="A150">
        <v>14777</v>
      </c>
      <c r="B150">
        <v>39.573109000000002</v>
      </c>
      <c r="C150">
        <v>2647277.1800000002</v>
      </c>
      <c r="D150">
        <v>231897.59</v>
      </c>
      <c r="E150">
        <v>132596.01</v>
      </c>
      <c r="F150">
        <v>56640.15</v>
      </c>
      <c r="G150">
        <v>2770417.3</v>
      </c>
      <c r="H150">
        <v>301149.39</v>
      </c>
      <c r="I150">
        <v>1256077.57</v>
      </c>
      <c r="J150">
        <v>5346292.9000000004</v>
      </c>
      <c r="K150">
        <v>276.01377600000001</v>
      </c>
      <c r="L150">
        <f>IFERROR(SUM(Table5[[#This Row],[reg_salben]:[pupil_gf_total]])/Table5[[#This Row],[adm1]],0)+IFERROR(Table5[[#This Row],[disability_salben]]/Table5[[#This Row],[disadm_nospch]], 0)</f>
        <v>103470.37885111719</v>
      </c>
    </row>
    <row r="151" spans="1:12" x14ac:dyDescent="0.25">
      <c r="A151">
        <v>14830</v>
      </c>
      <c r="B151">
        <v>53.382418000000001</v>
      </c>
      <c r="C151">
        <v>0</v>
      </c>
      <c r="D151">
        <v>0</v>
      </c>
      <c r="E151">
        <v>78593.98</v>
      </c>
      <c r="F151">
        <v>1455.81</v>
      </c>
      <c r="G151">
        <v>896653.76</v>
      </c>
      <c r="H151">
        <v>517893.96</v>
      </c>
      <c r="I151">
        <v>5500</v>
      </c>
      <c r="J151">
        <v>209389.82</v>
      </c>
      <c r="K151">
        <v>148.46209899999999</v>
      </c>
      <c r="L151">
        <f>IFERROR(SUM(Table5[[#This Row],[reg_salben]:[pupil_gf_total]])/Table5[[#This Row],[adm1]],0)+IFERROR(Table5[[#This Row],[disability_salben]]/Table5[[#This Row],[disadm_nospch]], 0)</f>
        <v>11514.638022193127</v>
      </c>
    </row>
    <row r="152" spans="1:12" x14ac:dyDescent="0.25">
      <c r="A152">
        <v>14904</v>
      </c>
      <c r="B152">
        <v>25.202701000000001</v>
      </c>
      <c r="C152">
        <v>24118.240000000002</v>
      </c>
      <c r="D152">
        <v>532569.59999999998</v>
      </c>
      <c r="E152">
        <v>40512.629999999997</v>
      </c>
      <c r="F152">
        <v>0</v>
      </c>
      <c r="G152">
        <v>410943.44</v>
      </c>
      <c r="H152">
        <v>276463.86</v>
      </c>
      <c r="I152">
        <v>100</v>
      </c>
      <c r="J152">
        <v>47153.66</v>
      </c>
      <c r="K152">
        <v>125.560806</v>
      </c>
      <c r="L152">
        <f>IFERROR(SUM(Table5[[#This Row],[reg_salben]:[pupil_gf_total]])/Table5[[#This Row],[adm1]],0)+IFERROR(Table5[[#This Row],[disability_salben]]/Table5[[#This Row],[disadm_nospch]], 0)</f>
        <v>11372.18863055371</v>
      </c>
    </row>
    <row r="153" spans="1:12" x14ac:dyDescent="0.25">
      <c r="A153">
        <v>14927</v>
      </c>
      <c r="B153">
        <v>36.414771999999999</v>
      </c>
      <c r="C153">
        <v>0</v>
      </c>
      <c r="D153">
        <v>13660</v>
      </c>
      <c r="E153">
        <v>186457.61</v>
      </c>
      <c r="F153">
        <v>0</v>
      </c>
      <c r="G153">
        <v>666237.92000000004</v>
      </c>
      <c r="H153">
        <v>274414.93</v>
      </c>
      <c r="I153">
        <v>5450</v>
      </c>
      <c r="J153">
        <v>54948.17</v>
      </c>
      <c r="K153">
        <v>88.670457999999996</v>
      </c>
      <c r="L153">
        <f>IFERROR(SUM(Table5[[#This Row],[reg_salben]:[pupil_gf_total]])/Table5[[#This Row],[adm1]],0)+IFERROR(Table5[[#This Row],[disability_salben]]/Table5[[#This Row],[disadm_nospch]], 0)</f>
        <v>13546.435386631249</v>
      </c>
    </row>
    <row r="154" spans="1:12" x14ac:dyDescent="0.25">
      <c r="A154">
        <v>14943</v>
      </c>
      <c r="B154">
        <v>0</v>
      </c>
      <c r="C154">
        <v>0</v>
      </c>
      <c r="D154">
        <v>0</v>
      </c>
      <c r="E154">
        <v>65772.66</v>
      </c>
      <c r="F154">
        <v>-5800.1</v>
      </c>
      <c r="G154">
        <v>399178.63</v>
      </c>
      <c r="H154">
        <v>100164.1</v>
      </c>
      <c r="I154">
        <v>0</v>
      </c>
      <c r="J154">
        <v>165824.01</v>
      </c>
      <c r="K154">
        <v>197.486512</v>
      </c>
      <c r="L154">
        <f>IFERROR(SUM(Table5[[#This Row],[reg_salben]:[pupil_gf_total]])/Table5[[#This Row],[adm1]],0)+IFERROR(Table5[[#This Row],[disability_salben]]/Table5[[#This Row],[disadm_nospch]], 0)</f>
        <v>3671.8421559848098</v>
      </c>
    </row>
    <row r="155" spans="1:12" x14ac:dyDescent="0.25">
      <c r="A155">
        <v>15234</v>
      </c>
      <c r="B155">
        <v>12.666665999999999</v>
      </c>
      <c r="C155">
        <v>0</v>
      </c>
      <c r="D155">
        <v>0</v>
      </c>
      <c r="E155">
        <v>41627.980000000003</v>
      </c>
      <c r="F155">
        <v>0</v>
      </c>
      <c r="G155">
        <v>528158.4</v>
      </c>
      <c r="H155">
        <v>197974.3</v>
      </c>
      <c r="I155">
        <v>0</v>
      </c>
      <c r="J155">
        <v>13509.3</v>
      </c>
      <c r="K155">
        <v>161.11514399999999</v>
      </c>
      <c r="L155">
        <f>IFERROR(SUM(Table5[[#This Row],[reg_salben]:[pupil_gf_total]])/Table5[[#This Row],[adm1]],0)+IFERROR(Table5[[#This Row],[disability_salben]]/Table5[[#This Row],[disadm_nospch]], 0)</f>
        <v>4849.1405624787203</v>
      </c>
    </row>
    <row r="156" spans="1:12" x14ac:dyDescent="0.25">
      <c r="A156">
        <v>15237</v>
      </c>
      <c r="B156">
        <v>91.363630000000001</v>
      </c>
      <c r="C156">
        <v>0</v>
      </c>
      <c r="D156">
        <v>0</v>
      </c>
      <c r="E156">
        <v>21951.07</v>
      </c>
      <c r="F156">
        <v>0</v>
      </c>
      <c r="G156">
        <v>1884183.7</v>
      </c>
      <c r="H156">
        <v>1445132.82</v>
      </c>
      <c r="I156">
        <v>0</v>
      </c>
      <c r="J156">
        <v>24260.04</v>
      </c>
      <c r="K156">
        <v>384.31815999999998</v>
      </c>
      <c r="L156">
        <f>IFERROR(SUM(Table5[[#This Row],[reg_salben]:[pupil_gf_total]])/Table5[[#This Row],[adm1]],0)+IFERROR(Table5[[#This Row],[disability_salben]]/Table5[[#This Row],[disadm_nospch]], 0)</f>
        <v>8783.1593229942609</v>
      </c>
    </row>
    <row r="157" spans="1:12" x14ac:dyDescent="0.25">
      <c r="A157">
        <v>15261</v>
      </c>
      <c r="B157">
        <v>90.011561</v>
      </c>
      <c r="C157">
        <v>30701.35</v>
      </c>
      <c r="D157">
        <v>1764542.06</v>
      </c>
      <c r="E157">
        <v>568472.79</v>
      </c>
      <c r="F157">
        <v>0</v>
      </c>
      <c r="G157">
        <v>3928289.13</v>
      </c>
      <c r="H157">
        <v>1552916.31</v>
      </c>
      <c r="I157">
        <v>106520.96000000001</v>
      </c>
      <c r="J157">
        <v>123218.73</v>
      </c>
      <c r="K157">
        <v>587.578036</v>
      </c>
      <c r="L157">
        <f>IFERROR(SUM(Table5[[#This Row],[reg_salben]:[pupil_gf_total]])/Table5[[#This Row],[adm1]],0)+IFERROR(Table5[[#This Row],[disability_salben]]/Table5[[#This Row],[disadm_nospch]], 0)</f>
        <v>14031.110663061419</v>
      </c>
    </row>
    <row r="158" spans="1:12" x14ac:dyDescent="0.25">
      <c r="A158">
        <v>15329</v>
      </c>
      <c r="B158">
        <v>0</v>
      </c>
      <c r="C158">
        <v>84410.559999999998</v>
      </c>
      <c r="D158">
        <v>907604.22</v>
      </c>
      <c r="E158">
        <v>13224.14</v>
      </c>
      <c r="F158">
        <v>35983.449999999997</v>
      </c>
      <c r="G158">
        <v>506745.98</v>
      </c>
      <c r="H158">
        <v>257481.78</v>
      </c>
      <c r="I158">
        <v>0</v>
      </c>
      <c r="J158">
        <v>86997</v>
      </c>
      <c r="K158">
        <v>154.14458099999999</v>
      </c>
      <c r="L158">
        <f>IFERROR(SUM(Table5[[#This Row],[reg_salben]:[pupil_gf_total]])/Table5[[#This Row],[adm1]],0)+IFERROR(Table5[[#This Row],[disability_salben]]/Table5[[#This Row],[disadm_nospch]], 0)</f>
        <v>11729.485125396657</v>
      </c>
    </row>
    <row r="159" spans="1:12" x14ac:dyDescent="0.25">
      <c r="A159">
        <v>15344</v>
      </c>
      <c r="B159">
        <v>0</v>
      </c>
      <c r="C159">
        <v>0</v>
      </c>
      <c r="D159">
        <v>0</v>
      </c>
      <c r="E159">
        <v>29119.94</v>
      </c>
      <c r="F159">
        <v>0</v>
      </c>
      <c r="G159">
        <v>341600.52</v>
      </c>
      <c r="H159">
        <v>48004.32</v>
      </c>
      <c r="I159">
        <v>28547.27</v>
      </c>
      <c r="J159">
        <v>14644.61</v>
      </c>
      <c r="K159">
        <v>87.365853000000001</v>
      </c>
      <c r="L159">
        <f>IFERROR(SUM(Table5[[#This Row],[reg_salben]:[pupil_gf_total]])/Table5[[#This Row],[adm1]],0)+IFERROR(Table5[[#This Row],[disability_salben]]/Table5[[#This Row],[disadm_nospch]], 0)</f>
        <v>5287.1533229349916</v>
      </c>
    </row>
    <row r="160" spans="1:12" x14ac:dyDescent="0.25">
      <c r="A160">
        <v>15709</v>
      </c>
      <c r="B160">
        <v>24.654319000000001</v>
      </c>
      <c r="C160">
        <v>60065.88</v>
      </c>
      <c r="D160">
        <v>317009.51</v>
      </c>
      <c r="E160">
        <v>22628.27</v>
      </c>
      <c r="F160">
        <v>0</v>
      </c>
      <c r="G160">
        <v>661468.61</v>
      </c>
      <c r="H160">
        <v>270850.18</v>
      </c>
      <c r="I160">
        <v>11080.17</v>
      </c>
      <c r="J160">
        <v>59132.639999999999</v>
      </c>
      <c r="K160">
        <v>197.99382900000001</v>
      </c>
      <c r="L160">
        <f>IFERROR(SUM(Table5[[#This Row],[reg_salben]:[pupil_gf_total]])/Table5[[#This Row],[adm1]],0)+IFERROR(Table5[[#This Row],[disability_salben]]/Table5[[#This Row],[disadm_nospch]], 0)</f>
        <v>9215.1673266648631</v>
      </c>
    </row>
    <row r="161" spans="1:12" x14ac:dyDescent="0.25">
      <c r="A161">
        <v>15710</v>
      </c>
      <c r="B161">
        <v>15.950920999999999</v>
      </c>
      <c r="C161">
        <v>10349.56</v>
      </c>
      <c r="D161">
        <v>119019.97</v>
      </c>
      <c r="E161">
        <v>97312.5</v>
      </c>
      <c r="F161">
        <v>0</v>
      </c>
      <c r="G161">
        <v>1283534.53</v>
      </c>
      <c r="H161">
        <v>546590.1</v>
      </c>
      <c r="I161">
        <v>5731.17</v>
      </c>
      <c r="J161">
        <v>0</v>
      </c>
      <c r="K161">
        <v>217.39877799999999</v>
      </c>
      <c r="L161">
        <f>IFERROR(SUM(Table5[[#This Row],[reg_salben]:[pupil_gf_total]])/Table5[[#This Row],[adm1]],0)+IFERROR(Table5[[#This Row],[disability_salben]]/Table5[[#This Row],[disadm_nospch]], 0)</f>
        <v>10088.579284319387</v>
      </c>
    </row>
    <row r="162" spans="1:12" x14ac:dyDescent="0.25">
      <c r="A162">
        <v>15712</v>
      </c>
      <c r="B162">
        <v>41.731709000000002</v>
      </c>
      <c r="C162">
        <v>0</v>
      </c>
      <c r="D162">
        <v>0</v>
      </c>
      <c r="E162">
        <v>287717.15999999997</v>
      </c>
      <c r="F162">
        <v>0</v>
      </c>
      <c r="G162">
        <v>1445434.51</v>
      </c>
      <c r="H162">
        <v>522634.18</v>
      </c>
      <c r="I162">
        <v>0</v>
      </c>
      <c r="J162">
        <v>112598.48</v>
      </c>
      <c r="K162">
        <v>371.23171000000002</v>
      </c>
      <c r="L162">
        <f>IFERROR(SUM(Table5[[#This Row],[reg_salben]:[pupil_gf_total]])/Table5[[#This Row],[adm1]],0)+IFERROR(Table5[[#This Row],[disability_salben]]/Table5[[#This Row],[disadm_nospch]], 0)</f>
        <v>6379.8007179936212</v>
      </c>
    </row>
    <row r="163" spans="1:12" x14ac:dyDescent="0.25">
      <c r="A163">
        <v>15713</v>
      </c>
      <c r="B163">
        <v>25.012121</v>
      </c>
      <c r="C163">
        <v>0</v>
      </c>
      <c r="D163">
        <v>0</v>
      </c>
      <c r="E163">
        <v>107677.87</v>
      </c>
      <c r="F163">
        <v>0</v>
      </c>
      <c r="G163">
        <v>861560.99</v>
      </c>
      <c r="H163">
        <v>317880.03000000003</v>
      </c>
      <c r="I163">
        <v>15429.01</v>
      </c>
      <c r="J163">
        <v>116047.71</v>
      </c>
      <c r="K163">
        <v>186.39394300000001</v>
      </c>
      <c r="L163">
        <f>IFERROR(SUM(Table5[[#This Row],[reg_salben]:[pupil_gf_total]])/Table5[[#This Row],[adm1]],0)+IFERROR(Table5[[#This Row],[disability_salben]]/Table5[[#This Row],[disadm_nospch]], 0)</f>
        <v>7610.7387781372272</v>
      </c>
    </row>
    <row r="164" spans="1:12" x14ac:dyDescent="0.25">
      <c r="A164">
        <v>15714</v>
      </c>
      <c r="B164">
        <v>11.402597</v>
      </c>
      <c r="C164">
        <v>0</v>
      </c>
      <c r="D164">
        <v>317068.84000000003</v>
      </c>
      <c r="E164">
        <v>0</v>
      </c>
      <c r="F164">
        <v>0</v>
      </c>
      <c r="G164">
        <v>652350.01</v>
      </c>
      <c r="H164">
        <v>47269.06</v>
      </c>
      <c r="I164">
        <v>0</v>
      </c>
      <c r="J164">
        <v>0</v>
      </c>
      <c r="K164">
        <v>86.785708</v>
      </c>
      <c r="L164">
        <f>IFERROR(SUM(Table5[[#This Row],[reg_salben]:[pupil_gf_total]])/Table5[[#This Row],[adm1]],0)+IFERROR(Table5[[#This Row],[disability_salben]]/Table5[[#This Row],[disadm_nospch]], 0)</f>
        <v>11714.923268241359</v>
      </c>
    </row>
    <row r="165" spans="1:12" x14ac:dyDescent="0.25">
      <c r="A165">
        <v>15722</v>
      </c>
      <c r="B165">
        <v>75.889534999999995</v>
      </c>
      <c r="C165">
        <v>17568.91</v>
      </c>
      <c r="D165">
        <v>1907086.33</v>
      </c>
      <c r="E165">
        <v>224262.71</v>
      </c>
      <c r="F165">
        <v>0</v>
      </c>
      <c r="G165">
        <v>2942771.91</v>
      </c>
      <c r="H165">
        <v>1100096.67</v>
      </c>
      <c r="I165">
        <v>84891.79</v>
      </c>
      <c r="J165">
        <v>165892.64000000001</v>
      </c>
      <c r="K165">
        <v>432.38372099999998</v>
      </c>
      <c r="L165">
        <f>IFERROR(SUM(Table5[[#This Row],[reg_salben]:[pupil_gf_total]])/Table5[[#This Row],[adm1]],0)+IFERROR(Table5[[#This Row],[disability_salben]]/Table5[[#This Row],[disadm_nospch]], 0)</f>
        <v>15090.997450654064</v>
      </c>
    </row>
    <row r="166" spans="1:12" x14ac:dyDescent="0.25">
      <c r="A166">
        <v>15737</v>
      </c>
      <c r="B166">
        <v>19.757576</v>
      </c>
      <c r="C166">
        <v>133662.89000000001</v>
      </c>
      <c r="D166">
        <v>1606516.1</v>
      </c>
      <c r="E166">
        <v>34323.49</v>
      </c>
      <c r="F166">
        <v>0</v>
      </c>
      <c r="G166">
        <v>519647.5</v>
      </c>
      <c r="H166">
        <v>843132.55</v>
      </c>
      <c r="I166">
        <v>82234.41</v>
      </c>
      <c r="J166">
        <v>0</v>
      </c>
      <c r="K166">
        <v>281.44190600000002</v>
      </c>
      <c r="L166">
        <f>IFERROR(SUM(Table5[[#This Row],[reg_salben]:[pupil_gf_total]])/Table5[[#This Row],[adm1]],0)+IFERROR(Table5[[#This Row],[disability_salben]]/Table5[[#This Row],[disadm_nospch]], 0)</f>
        <v>17729.590305154248</v>
      </c>
    </row>
    <row r="167" spans="1:12" x14ac:dyDescent="0.25">
      <c r="A167">
        <v>15741</v>
      </c>
      <c r="B167">
        <v>210.047504</v>
      </c>
      <c r="C167">
        <v>0</v>
      </c>
      <c r="D167">
        <v>0</v>
      </c>
      <c r="E167">
        <v>40359.480000000003</v>
      </c>
      <c r="F167">
        <v>0</v>
      </c>
      <c r="G167">
        <v>1981559.95</v>
      </c>
      <c r="H167">
        <v>80174.789999999994</v>
      </c>
      <c r="I167">
        <v>0</v>
      </c>
      <c r="J167">
        <v>0</v>
      </c>
      <c r="K167">
        <v>338.90379899999999</v>
      </c>
      <c r="L167">
        <f>IFERROR(SUM(Table5[[#This Row],[reg_salben]:[pupil_gf_total]])/Table5[[#This Row],[adm1]],0)+IFERROR(Table5[[#This Row],[disability_salben]]/Table5[[#This Row],[disadm_nospch]], 0)</f>
        <v>6202.6280797165091</v>
      </c>
    </row>
    <row r="168" spans="1:12" x14ac:dyDescent="0.25">
      <c r="A168">
        <v>16812</v>
      </c>
      <c r="B168">
        <v>16.034883000000001</v>
      </c>
      <c r="C168">
        <v>107889.63</v>
      </c>
      <c r="D168">
        <v>521480.81</v>
      </c>
      <c r="E168">
        <v>13960.68</v>
      </c>
      <c r="F168">
        <v>0</v>
      </c>
      <c r="G168">
        <v>310635.84000000003</v>
      </c>
      <c r="H168">
        <v>167128.79</v>
      </c>
      <c r="I168">
        <v>2646.84</v>
      </c>
      <c r="J168">
        <v>3102.13</v>
      </c>
      <c r="K168">
        <v>93.819765000000004</v>
      </c>
      <c r="L168">
        <f>IFERROR(SUM(Table5[[#This Row],[reg_salben]:[pupil_gf_total]])/Table5[[#This Row],[adm1]],0)+IFERROR(Table5[[#This Row],[disability_salben]]/Table5[[#This Row],[disadm_nospch]], 0)</f>
        <v>17589.204771421646</v>
      </c>
    </row>
    <row r="169" spans="1:12" x14ac:dyDescent="0.25">
      <c r="A169">
        <v>16829</v>
      </c>
      <c r="B169">
        <v>40.950291999999997</v>
      </c>
      <c r="C169">
        <v>0</v>
      </c>
      <c r="D169">
        <v>0</v>
      </c>
      <c r="E169">
        <v>128674.71</v>
      </c>
      <c r="F169">
        <v>0</v>
      </c>
      <c r="G169">
        <v>1516474.64</v>
      </c>
      <c r="H169">
        <v>240825.18</v>
      </c>
      <c r="I169">
        <v>1347.43</v>
      </c>
      <c r="J169">
        <v>139680.07</v>
      </c>
      <c r="K169">
        <v>264.38304099999999</v>
      </c>
      <c r="L169">
        <f>IFERROR(SUM(Table5[[#This Row],[reg_salben]:[pupil_gf_total]])/Table5[[#This Row],[adm1]],0)+IFERROR(Table5[[#This Row],[disability_salben]]/Table5[[#This Row],[disadm_nospch]], 0)</f>
        <v>7666.9139682072109</v>
      </c>
    </row>
    <row r="170" spans="1:12" x14ac:dyDescent="0.25">
      <c r="A170">
        <v>16836</v>
      </c>
      <c r="B170">
        <v>11.431953</v>
      </c>
      <c r="C170">
        <v>10725.06</v>
      </c>
      <c r="D170">
        <v>327806.13</v>
      </c>
      <c r="E170">
        <v>35828.629999999997</v>
      </c>
      <c r="F170">
        <v>0</v>
      </c>
      <c r="G170">
        <v>629911.28</v>
      </c>
      <c r="H170">
        <v>114936.72</v>
      </c>
      <c r="I170">
        <v>86.29</v>
      </c>
      <c r="J170">
        <v>-21867.61</v>
      </c>
      <c r="K170">
        <v>163.609465</v>
      </c>
      <c r="L170">
        <f>IFERROR(SUM(Table5[[#This Row],[reg_salben]:[pupil_gf_total]])/Table5[[#This Row],[adm1]],0)+IFERROR(Table5[[#This Row],[disability_salben]]/Table5[[#This Row],[disadm_nospch]], 0)</f>
        <v>7580.2102261592827</v>
      </c>
    </row>
    <row r="171" spans="1:12" x14ac:dyDescent="0.25">
      <c r="A171">
        <v>16837</v>
      </c>
      <c r="B171">
        <v>36.510289</v>
      </c>
      <c r="C171">
        <v>0</v>
      </c>
      <c r="D171">
        <v>0</v>
      </c>
      <c r="E171">
        <v>167802.86</v>
      </c>
      <c r="F171">
        <v>0</v>
      </c>
      <c r="G171">
        <v>1500887.8</v>
      </c>
      <c r="H171">
        <v>723413.28</v>
      </c>
      <c r="I171">
        <v>0</v>
      </c>
      <c r="J171">
        <v>11634.16</v>
      </c>
      <c r="K171">
        <v>374.68675000000002</v>
      </c>
      <c r="L171">
        <f>IFERROR(SUM(Table5[[#This Row],[reg_salben]:[pupil_gf_total]])/Table5[[#This Row],[adm1]],0)+IFERROR(Table5[[#This Row],[disability_salben]]/Table5[[#This Row],[disadm_nospch]], 0)</f>
        <v>6415.3272033238445</v>
      </c>
    </row>
    <row r="172" spans="1:12" x14ac:dyDescent="0.25">
      <c r="A172">
        <v>16843</v>
      </c>
      <c r="B172">
        <v>33.865496999999998</v>
      </c>
      <c r="C172">
        <v>0</v>
      </c>
      <c r="D172">
        <v>253995.04</v>
      </c>
      <c r="E172">
        <v>278888.8</v>
      </c>
      <c r="F172">
        <v>0</v>
      </c>
      <c r="G172">
        <v>2316160.44</v>
      </c>
      <c r="H172">
        <v>1344867.64</v>
      </c>
      <c r="I172">
        <v>77701.600000000006</v>
      </c>
      <c r="J172">
        <v>-12095.97</v>
      </c>
      <c r="K172">
        <v>342.853791</v>
      </c>
      <c r="L172">
        <f>IFERROR(SUM(Table5[[#This Row],[reg_salben]:[pupil_gf_total]])/Table5[[#This Row],[adm1]],0)+IFERROR(Table5[[#This Row],[disability_salben]]/Table5[[#This Row],[disadm_nospch]], 0)</f>
        <v>12423.714311503703</v>
      </c>
    </row>
    <row r="173" spans="1:12" x14ac:dyDescent="0.25">
      <c r="A173">
        <v>16849</v>
      </c>
      <c r="B173">
        <v>59.131067999999999</v>
      </c>
      <c r="C173">
        <v>0</v>
      </c>
      <c r="D173">
        <v>0</v>
      </c>
      <c r="E173">
        <v>126124.78</v>
      </c>
      <c r="F173">
        <v>0</v>
      </c>
      <c r="G173">
        <v>690852.72</v>
      </c>
      <c r="H173">
        <v>416657.33</v>
      </c>
      <c r="I173">
        <v>0</v>
      </c>
      <c r="J173">
        <v>3103.46</v>
      </c>
      <c r="K173">
        <v>355.83494200000001</v>
      </c>
      <c r="L173">
        <f>IFERROR(SUM(Table5[[#This Row],[reg_salben]:[pupil_gf_total]])/Table5[[#This Row],[adm1]],0)+IFERROR(Table5[[#This Row],[disability_salben]]/Table5[[#This Row],[disadm_nospch]], 0)</f>
        <v>3475.595406816456</v>
      </c>
    </row>
    <row r="174" spans="1:12" x14ac:dyDescent="0.25">
      <c r="A174">
        <v>16850</v>
      </c>
      <c r="B174">
        <v>11.042683</v>
      </c>
      <c r="C174">
        <v>13021.84</v>
      </c>
      <c r="D174">
        <v>182212.99</v>
      </c>
      <c r="E174">
        <v>13318.1</v>
      </c>
      <c r="F174">
        <v>0</v>
      </c>
      <c r="G174">
        <v>472422.36</v>
      </c>
      <c r="H174">
        <v>175077.19</v>
      </c>
      <c r="I174">
        <v>7111.24</v>
      </c>
      <c r="J174">
        <v>15240.45</v>
      </c>
      <c r="K174">
        <v>135.61585700000001</v>
      </c>
      <c r="L174">
        <f>IFERROR(SUM(Table5[[#This Row],[reg_salben]:[pupil_gf_total]])/Table5[[#This Row],[adm1]],0)+IFERROR(Table5[[#This Row],[disability_salben]]/Table5[[#This Row],[disadm_nospch]], 0)</f>
        <v>7560.3572941755374</v>
      </c>
    </row>
    <row r="175" spans="1:12" x14ac:dyDescent="0.25">
      <c r="A175">
        <v>17212</v>
      </c>
      <c r="B175">
        <v>21.331250000000001</v>
      </c>
      <c r="C175">
        <v>46072.2</v>
      </c>
      <c r="D175">
        <v>588192.32999999996</v>
      </c>
      <c r="E175">
        <v>3540.56</v>
      </c>
      <c r="F175">
        <v>0</v>
      </c>
      <c r="G175">
        <v>529074.68999999994</v>
      </c>
      <c r="H175">
        <v>208938.61</v>
      </c>
      <c r="I175">
        <v>13042.72</v>
      </c>
      <c r="J175">
        <v>54137.38</v>
      </c>
      <c r="K175">
        <v>166.65625</v>
      </c>
      <c r="L175">
        <f>IFERROR(SUM(Table5[[#This Row],[reg_salben]:[pupil_gf_total]])/Table5[[#This Row],[adm1]],0)+IFERROR(Table5[[#This Row],[disability_salben]]/Table5[[#This Row],[disadm_nospch]], 0)</f>
        <v>10541.926917493578</v>
      </c>
    </row>
    <row r="176" spans="1:12" x14ac:dyDescent="0.25">
      <c r="A176">
        <v>17233</v>
      </c>
      <c r="B176">
        <v>253.15028599999999</v>
      </c>
      <c r="C176">
        <v>0</v>
      </c>
      <c r="D176">
        <v>0</v>
      </c>
      <c r="E176">
        <v>2447176.38</v>
      </c>
      <c r="F176">
        <v>0</v>
      </c>
      <c r="G176">
        <v>4550943.4800000004</v>
      </c>
      <c r="H176">
        <v>103198.07</v>
      </c>
      <c r="I176">
        <v>0</v>
      </c>
      <c r="J176">
        <v>1748577.5</v>
      </c>
      <c r="K176">
        <v>1520.892949</v>
      </c>
      <c r="L176">
        <f>IFERROR(SUM(Table5[[#This Row],[reg_salben]:[pupil_gf_total]])/Table5[[#This Row],[adm1]],0)+IFERROR(Table5[[#This Row],[disability_salben]]/Table5[[#This Row],[disadm_nospch]], 0)</f>
        <v>5818.8812275176115</v>
      </c>
    </row>
    <row r="177" spans="1:12" x14ac:dyDescent="0.25">
      <c r="A177">
        <v>17259</v>
      </c>
      <c r="B177">
        <v>27.904191999999998</v>
      </c>
      <c r="C177">
        <v>0</v>
      </c>
      <c r="D177">
        <v>0</v>
      </c>
      <c r="E177">
        <v>119468.95</v>
      </c>
      <c r="F177">
        <v>11090.18</v>
      </c>
      <c r="G177">
        <v>674334.05</v>
      </c>
      <c r="H177">
        <v>799771.07</v>
      </c>
      <c r="I177">
        <v>8226.65</v>
      </c>
      <c r="J177">
        <v>47302.61</v>
      </c>
      <c r="K177">
        <v>220.20359099999999</v>
      </c>
      <c r="L177">
        <f>IFERROR(SUM(Table5[[#This Row],[reg_salben]:[pupil_gf_total]])/Table5[[#This Row],[adm1]],0)+IFERROR(Table5[[#This Row],[disability_salben]]/Table5[[#This Row],[disadm_nospch]], 0)</f>
        <v>7539.3571124823302</v>
      </c>
    </row>
    <row r="178" spans="1:12" x14ac:dyDescent="0.25">
      <c r="A178">
        <v>17270</v>
      </c>
      <c r="B178">
        <v>20.329342</v>
      </c>
      <c r="C178">
        <v>0</v>
      </c>
      <c r="D178">
        <v>0</v>
      </c>
      <c r="E178">
        <v>91688.52</v>
      </c>
      <c r="F178">
        <v>0</v>
      </c>
      <c r="G178">
        <v>1060941.52</v>
      </c>
      <c r="H178">
        <v>364282.43</v>
      </c>
      <c r="I178">
        <v>2080.91</v>
      </c>
      <c r="J178">
        <v>76912.600000000006</v>
      </c>
      <c r="K178">
        <v>251.04191499999999</v>
      </c>
      <c r="L178">
        <f>IFERROR(SUM(Table5[[#This Row],[reg_salben]:[pupil_gf_total]])/Table5[[#This Row],[adm1]],0)+IFERROR(Table5[[#This Row],[disability_salben]]/Table5[[#This Row],[disadm_nospch]], 0)</f>
        <v>6357.129565395484</v>
      </c>
    </row>
    <row r="179" spans="1:12" x14ac:dyDescent="0.25">
      <c r="A179">
        <v>17274</v>
      </c>
      <c r="B179">
        <v>56.626503</v>
      </c>
      <c r="C179">
        <v>0</v>
      </c>
      <c r="D179">
        <v>0</v>
      </c>
      <c r="E179">
        <v>167827.61</v>
      </c>
      <c r="F179">
        <v>44445</v>
      </c>
      <c r="G179">
        <v>1122258.1599999999</v>
      </c>
      <c r="H179">
        <v>1132212.6599999999</v>
      </c>
      <c r="I179">
        <v>25017.59</v>
      </c>
      <c r="J179">
        <v>113252.86</v>
      </c>
      <c r="K179">
        <v>359.56023099999999</v>
      </c>
      <c r="L179">
        <f>IFERROR(SUM(Table5[[#This Row],[reg_salben]:[pupil_gf_total]])/Table5[[#This Row],[adm1]],0)+IFERROR(Table5[[#This Row],[disability_salben]]/Table5[[#This Row],[disadm_nospch]], 0)</f>
        <v>7245.000017813426</v>
      </c>
    </row>
    <row r="180" spans="1:12" x14ac:dyDescent="0.25">
      <c r="A180">
        <v>17490</v>
      </c>
      <c r="B180">
        <v>21.666772000000002</v>
      </c>
      <c r="C180">
        <v>137691.71</v>
      </c>
      <c r="D180">
        <v>1178927.1299999999</v>
      </c>
      <c r="E180">
        <v>0</v>
      </c>
      <c r="F180">
        <v>0</v>
      </c>
      <c r="G180">
        <v>467285.94</v>
      </c>
      <c r="H180">
        <v>782116.66</v>
      </c>
      <c r="I180">
        <v>0</v>
      </c>
      <c r="J180">
        <v>0</v>
      </c>
      <c r="K180">
        <v>222.28670299999999</v>
      </c>
      <c r="L180">
        <f>IFERROR(SUM(Table5[[#This Row],[reg_salben]:[pupil_gf_total]])/Table5[[#This Row],[adm1]],0)+IFERROR(Table5[[#This Row],[disability_salben]]/Table5[[#This Row],[disadm_nospch]], 0)</f>
        <v>17279.285052893349</v>
      </c>
    </row>
    <row r="181" spans="1:12" x14ac:dyDescent="0.25">
      <c r="A181">
        <v>17497</v>
      </c>
      <c r="B181">
        <v>66.385372000000004</v>
      </c>
      <c r="C181">
        <v>0</v>
      </c>
      <c r="D181">
        <v>0</v>
      </c>
      <c r="E181">
        <v>74970.98</v>
      </c>
      <c r="F181">
        <v>0</v>
      </c>
      <c r="G181">
        <v>766467.36</v>
      </c>
      <c r="H181">
        <v>300139.09000000003</v>
      </c>
      <c r="I181">
        <v>0</v>
      </c>
      <c r="J181">
        <v>2459.94</v>
      </c>
      <c r="K181">
        <v>231.921966</v>
      </c>
      <c r="L181">
        <f>IFERROR(SUM(Table5[[#This Row],[reg_salben]:[pupil_gf_total]])/Table5[[#This Row],[adm1]],0)+IFERROR(Table5[[#This Row],[disability_salben]]/Table5[[#This Row],[disadm_nospch]], 0)</f>
        <v>4932.8547430474955</v>
      </c>
    </row>
    <row r="182" spans="1:12" x14ac:dyDescent="0.25">
      <c r="A182">
        <v>17498</v>
      </c>
      <c r="B182">
        <v>25.567252</v>
      </c>
      <c r="C182">
        <v>201830.28</v>
      </c>
      <c r="D182">
        <v>2429064.59</v>
      </c>
      <c r="E182">
        <v>162656.01</v>
      </c>
      <c r="F182">
        <v>0</v>
      </c>
      <c r="G182">
        <v>1118001.48</v>
      </c>
      <c r="H182">
        <v>1058303.23</v>
      </c>
      <c r="I182">
        <v>11787.56</v>
      </c>
      <c r="J182">
        <v>11512.5</v>
      </c>
      <c r="K182">
        <v>596.46199000000001</v>
      </c>
      <c r="L182">
        <f>IFERROR(SUM(Table5[[#This Row],[reg_salben]:[pupil_gf_total]])/Table5[[#This Row],[adm1]],0)+IFERROR(Table5[[#This Row],[disability_salben]]/Table5[[#This Row],[disadm_nospch]], 0)</f>
        <v>15927.003393748808</v>
      </c>
    </row>
    <row r="183" spans="1:12" x14ac:dyDescent="0.25">
      <c r="A183">
        <v>17535</v>
      </c>
      <c r="B183">
        <v>24.573172</v>
      </c>
      <c r="C183">
        <v>0</v>
      </c>
      <c r="D183">
        <v>0</v>
      </c>
      <c r="E183">
        <v>82838.289999999994</v>
      </c>
      <c r="F183">
        <v>0</v>
      </c>
      <c r="G183">
        <v>464575.9</v>
      </c>
      <c r="H183">
        <v>287428.03000000003</v>
      </c>
      <c r="I183">
        <v>2125.4299999999998</v>
      </c>
      <c r="J183">
        <v>125783.66</v>
      </c>
      <c r="K183">
        <v>156.164637</v>
      </c>
      <c r="L183">
        <f>IFERROR(SUM(Table5[[#This Row],[reg_salben]:[pupil_gf_total]])/Table5[[#This Row],[adm1]],0)+IFERROR(Table5[[#This Row],[disability_salben]]/Table5[[#This Row],[disadm_nospch]], 0)</f>
        <v>6164.9764536640914</v>
      </c>
    </row>
    <row r="184" spans="1:12" x14ac:dyDescent="0.25">
      <c r="A184">
        <v>17536</v>
      </c>
      <c r="B184">
        <v>37.337426999999998</v>
      </c>
      <c r="C184">
        <v>0</v>
      </c>
      <c r="D184">
        <v>0</v>
      </c>
      <c r="E184">
        <v>126577.55</v>
      </c>
      <c r="F184">
        <v>0</v>
      </c>
      <c r="G184">
        <v>1385291.37</v>
      </c>
      <c r="H184">
        <v>1537544.89</v>
      </c>
      <c r="I184">
        <v>8991.66</v>
      </c>
      <c r="J184">
        <v>73925.149999999994</v>
      </c>
      <c r="K184">
        <v>362.71780100000001</v>
      </c>
      <c r="L184">
        <f>IFERROR(SUM(Table5[[#This Row],[reg_salben]:[pupil_gf_total]])/Table5[[#This Row],[adm1]],0)+IFERROR(Table5[[#This Row],[disability_salben]]/Table5[[#This Row],[disadm_nospch]], 0)</f>
        <v>8635.7234504738299</v>
      </c>
    </row>
    <row r="185" spans="1:12" x14ac:dyDescent="0.25">
      <c r="A185">
        <v>17537</v>
      </c>
      <c r="B185">
        <v>16.748538</v>
      </c>
      <c r="C185">
        <v>0</v>
      </c>
      <c r="D185">
        <v>187801.33</v>
      </c>
      <c r="E185">
        <v>17188.54</v>
      </c>
      <c r="F185">
        <v>0</v>
      </c>
      <c r="G185">
        <v>531955.21</v>
      </c>
      <c r="H185">
        <v>349809.16</v>
      </c>
      <c r="I185">
        <v>18971.5</v>
      </c>
      <c r="J185">
        <v>49712.19</v>
      </c>
      <c r="K185">
        <v>126.304092</v>
      </c>
      <c r="L185">
        <f>IFERROR(SUM(Table5[[#This Row],[reg_salben]:[pupil_gf_total]])/Table5[[#This Row],[adm1]],0)+IFERROR(Table5[[#This Row],[disability_salben]]/Table5[[#This Row],[disadm_nospch]], 0)</f>
        <v>9148.0641023095268</v>
      </c>
    </row>
    <row r="186" spans="1:12" x14ac:dyDescent="0.25">
      <c r="A186">
        <v>17538</v>
      </c>
      <c r="B186">
        <v>13.114462</v>
      </c>
      <c r="C186">
        <v>0</v>
      </c>
      <c r="D186">
        <v>0</v>
      </c>
      <c r="E186">
        <v>52035.56</v>
      </c>
      <c r="F186">
        <v>0</v>
      </c>
      <c r="G186">
        <v>452937.46</v>
      </c>
      <c r="H186">
        <v>230379.12</v>
      </c>
      <c r="I186">
        <v>2900.28</v>
      </c>
      <c r="J186">
        <v>52217.62</v>
      </c>
      <c r="K186">
        <v>125.99397999999999</v>
      </c>
      <c r="L186">
        <f>IFERROR(SUM(Table5[[#This Row],[reg_salben]:[pupil_gf_total]])/Table5[[#This Row],[adm1]],0)+IFERROR(Table5[[#This Row],[disability_salben]]/Table5[[#This Row],[disadm_nospch]], 0)</f>
        <v>6273.8714976699684</v>
      </c>
    </row>
    <row r="187" spans="1:12" x14ac:dyDescent="0.25">
      <c r="A187">
        <v>17585</v>
      </c>
      <c r="B187">
        <v>27.527529000000001</v>
      </c>
      <c r="C187">
        <v>0</v>
      </c>
      <c r="D187">
        <v>0</v>
      </c>
      <c r="E187">
        <v>84158.84</v>
      </c>
      <c r="F187">
        <v>0</v>
      </c>
      <c r="G187">
        <v>352510.17</v>
      </c>
      <c r="H187">
        <v>121755.47</v>
      </c>
      <c r="I187">
        <v>2197.54</v>
      </c>
      <c r="J187">
        <v>84628.79</v>
      </c>
      <c r="K187">
        <v>142.48451600000001</v>
      </c>
      <c r="L187">
        <f>IFERROR(SUM(Table5[[#This Row],[reg_salben]:[pupil_gf_total]])/Table5[[#This Row],[adm1]],0)+IFERROR(Table5[[#This Row],[disability_salben]]/Table5[[#This Row],[disadm_nospch]], 0)</f>
        <v>4528.5679322516698</v>
      </c>
    </row>
    <row r="188" spans="1:12" x14ac:dyDescent="0.25">
      <c r="A188">
        <v>17643</v>
      </c>
      <c r="B188">
        <v>225.04651999999999</v>
      </c>
      <c r="C188">
        <v>622504.37</v>
      </c>
      <c r="D188">
        <v>1637939.77</v>
      </c>
      <c r="E188">
        <v>5271772.0599999996</v>
      </c>
      <c r="F188">
        <v>0</v>
      </c>
      <c r="G188">
        <v>1172753.1100000001</v>
      </c>
      <c r="H188">
        <v>0</v>
      </c>
      <c r="I188">
        <v>12607.75</v>
      </c>
      <c r="J188">
        <v>656055.74</v>
      </c>
      <c r="K188">
        <v>1072.320999</v>
      </c>
      <c r="L188">
        <f>IFERROR(SUM(Table5[[#This Row],[reg_salben]:[pupil_gf_total]])/Table5[[#This Row],[adm1]],0)+IFERROR(Table5[[#This Row],[disability_salben]]/Table5[[#This Row],[disadm_nospch]], 0)</f>
        <v>10927.036550758017</v>
      </c>
    </row>
    <row r="189" spans="1:12" x14ac:dyDescent="0.25">
      <c r="A189">
        <v>19152</v>
      </c>
      <c r="B189">
        <v>130.24340599999999</v>
      </c>
      <c r="C189">
        <v>0</v>
      </c>
      <c r="D189">
        <v>332172</v>
      </c>
      <c r="E189">
        <v>0</v>
      </c>
      <c r="F189">
        <v>0</v>
      </c>
      <c r="G189">
        <v>468614.24</v>
      </c>
      <c r="H189">
        <v>0</v>
      </c>
      <c r="I189">
        <v>0</v>
      </c>
      <c r="J189">
        <v>528.9</v>
      </c>
      <c r="K189">
        <v>503.92056500000001</v>
      </c>
      <c r="L189">
        <f>IFERROR(SUM(Table5[[#This Row],[reg_salben]:[pupil_gf_total]])/Table5[[#This Row],[adm1]],0)+IFERROR(Table5[[#This Row],[disability_salben]]/Table5[[#This Row],[disadm_nospch]], 0)</f>
        <v>1590.161616047561</v>
      </c>
    </row>
    <row r="190" spans="1:12" x14ac:dyDescent="0.25">
      <c r="A190">
        <v>19156</v>
      </c>
      <c r="B190">
        <v>0</v>
      </c>
      <c r="C190">
        <v>91105.62</v>
      </c>
      <c r="D190">
        <v>321585.71000000002</v>
      </c>
      <c r="E190">
        <v>10117.39</v>
      </c>
      <c r="F190">
        <v>5830.5</v>
      </c>
      <c r="G190">
        <v>368676.08</v>
      </c>
      <c r="H190">
        <v>13160</v>
      </c>
      <c r="I190">
        <v>0</v>
      </c>
      <c r="J190">
        <v>69197.06</v>
      </c>
      <c r="K190">
        <v>0</v>
      </c>
      <c r="L190">
        <f>IFERROR(SUM(Table5[[#This Row],[reg_salben]:[pupil_gf_total]])/Table5[[#This Row],[adm1]],0)+IFERROR(Table5[[#This Row],[disability_salben]]/Table5[[#This Row],[disadm_nospch]], 0)</f>
        <v>0</v>
      </c>
    </row>
    <row r="191" spans="1:12" x14ac:dyDescent="0.25">
      <c r="A191">
        <v>19197</v>
      </c>
      <c r="B191">
        <v>25.042337</v>
      </c>
      <c r="C191">
        <v>0</v>
      </c>
      <c r="D191">
        <v>0</v>
      </c>
      <c r="E191">
        <v>32611.040000000001</v>
      </c>
      <c r="F191">
        <v>18495</v>
      </c>
      <c r="G191">
        <v>777588.77</v>
      </c>
      <c r="H191">
        <v>619003.64</v>
      </c>
      <c r="I191">
        <v>-3054.86</v>
      </c>
      <c r="J191">
        <v>3752.61</v>
      </c>
      <c r="K191">
        <v>130.707514</v>
      </c>
      <c r="L191">
        <f>IFERROR(SUM(Table5[[#This Row],[reg_salben]:[pupil_gf_total]])/Table5[[#This Row],[adm1]],0)+IFERROR(Table5[[#This Row],[disability_salben]]/Table5[[#This Row],[disadm_nospch]], 0)</f>
        <v>11081.200733417669</v>
      </c>
    </row>
    <row r="192" spans="1:12" x14ac:dyDescent="0.25">
      <c r="A192">
        <v>19199</v>
      </c>
      <c r="B192">
        <v>17.343195000000001</v>
      </c>
      <c r="C192">
        <v>0</v>
      </c>
      <c r="D192">
        <v>0</v>
      </c>
      <c r="E192">
        <v>54197.94</v>
      </c>
      <c r="F192">
        <v>0</v>
      </c>
      <c r="G192">
        <v>508803.68</v>
      </c>
      <c r="H192">
        <v>397549.83</v>
      </c>
      <c r="I192">
        <v>987.5</v>
      </c>
      <c r="J192">
        <v>102111.88</v>
      </c>
      <c r="K192">
        <v>128.12426300000001</v>
      </c>
      <c r="L192">
        <f>IFERROR(SUM(Table5[[#This Row],[reg_salben]:[pupil_gf_total]])/Table5[[#This Row],[adm1]],0)+IFERROR(Table5[[#This Row],[disability_salben]]/Table5[[#This Row],[disadm_nospch]], 0)</f>
        <v>8301.7127677058324</v>
      </c>
    </row>
    <row r="193" spans="1:12" x14ac:dyDescent="0.25">
      <c r="A193">
        <v>19200</v>
      </c>
      <c r="B193">
        <v>37.415202999999998</v>
      </c>
      <c r="C193">
        <v>0</v>
      </c>
      <c r="D193">
        <v>0</v>
      </c>
      <c r="E193">
        <v>106242.73</v>
      </c>
      <c r="F193">
        <v>0</v>
      </c>
      <c r="G193">
        <v>1055752.7</v>
      </c>
      <c r="H193">
        <v>512878.85</v>
      </c>
      <c r="I193">
        <v>5267.53</v>
      </c>
      <c r="J193">
        <v>140346.60999999999</v>
      </c>
      <c r="K193">
        <v>236.80701400000001</v>
      </c>
      <c r="L193">
        <f>IFERROR(SUM(Table5[[#This Row],[reg_salben]:[pupil_gf_total]])/Table5[[#This Row],[adm1]],0)+IFERROR(Table5[[#This Row],[disability_salben]]/Table5[[#This Row],[disadm_nospch]], 0)</f>
        <v>7687.6456877244345</v>
      </c>
    </row>
    <row r="194" spans="1:12" x14ac:dyDescent="0.25">
      <c r="A194">
        <v>19201</v>
      </c>
      <c r="B194">
        <v>49.385365999999998</v>
      </c>
      <c r="C194">
        <v>0</v>
      </c>
      <c r="D194">
        <v>0</v>
      </c>
      <c r="E194">
        <v>69827.06</v>
      </c>
      <c r="F194">
        <v>0</v>
      </c>
      <c r="G194">
        <v>672941.33</v>
      </c>
      <c r="H194">
        <v>404873.01</v>
      </c>
      <c r="I194">
        <v>0</v>
      </c>
      <c r="J194">
        <v>2480.19</v>
      </c>
      <c r="K194">
        <v>220.87805499999999</v>
      </c>
      <c r="L194">
        <f>IFERROR(SUM(Table5[[#This Row],[reg_salben]:[pupil_gf_total]])/Table5[[#This Row],[adm1]],0)+IFERROR(Table5[[#This Row],[disability_salben]]/Table5[[#This Row],[disadm_nospch]], 0)</f>
        <v>5207.0432710030873</v>
      </c>
    </row>
    <row r="195" spans="1:12" x14ac:dyDescent="0.25">
      <c r="A195">
        <v>19220</v>
      </c>
      <c r="B195">
        <v>93.562129999999996</v>
      </c>
      <c r="C195">
        <v>410446.81</v>
      </c>
      <c r="D195">
        <v>1581440.16</v>
      </c>
      <c r="E195">
        <v>9998.4699999999993</v>
      </c>
      <c r="F195">
        <v>0</v>
      </c>
      <c r="G195">
        <v>1794746.46</v>
      </c>
      <c r="H195">
        <v>947050.54</v>
      </c>
      <c r="I195">
        <v>91302.22</v>
      </c>
      <c r="J195">
        <v>0</v>
      </c>
      <c r="K195">
        <v>412.32544300000001</v>
      </c>
      <c r="L195">
        <f>IFERROR(SUM(Table5[[#This Row],[reg_salben]:[pupil_gf_total]])/Table5[[#This Row],[adm1]],0)+IFERROR(Table5[[#This Row],[disability_salben]]/Table5[[#This Row],[disadm_nospch]], 0)</f>
        <v>15117.583655905297</v>
      </c>
    </row>
    <row r="196" spans="1:12" x14ac:dyDescent="0.25">
      <c r="A196">
        <v>19221</v>
      </c>
      <c r="B196">
        <v>34.993901000000001</v>
      </c>
      <c r="C196">
        <v>0</v>
      </c>
      <c r="D196">
        <v>0</v>
      </c>
      <c r="E196">
        <v>155097.49</v>
      </c>
      <c r="F196">
        <v>0</v>
      </c>
      <c r="G196">
        <v>1045487.65</v>
      </c>
      <c r="H196">
        <v>698034.97</v>
      </c>
      <c r="I196">
        <v>5473.04</v>
      </c>
      <c r="J196">
        <v>153576.07999999999</v>
      </c>
      <c r="K196">
        <v>301.65242999999998</v>
      </c>
      <c r="L196">
        <f>IFERROR(SUM(Table5[[#This Row],[reg_salben]:[pupil_gf_total]])/Table5[[#This Row],[adm1]],0)+IFERROR(Table5[[#This Row],[disability_salben]]/Table5[[#This Row],[disadm_nospch]], 0)</f>
        <v>6821.3248936864202</v>
      </c>
    </row>
    <row r="197" spans="1:12" x14ac:dyDescent="0.25">
      <c r="A197">
        <v>19226</v>
      </c>
      <c r="B197">
        <v>41.273885999999997</v>
      </c>
      <c r="C197">
        <v>0</v>
      </c>
      <c r="D197">
        <v>1188290.03</v>
      </c>
      <c r="E197">
        <v>79476.27</v>
      </c>
      <c r="F197">
        <v>3370.01</v>
      </c>
      <c r="G197">
        <v>149947.97</v>
      </c>
      <c r="H197">
        <v>132931.51999999999</v>
      </c>
      <c r="I197">
        <v>0</v>
      </c>
      <c r="J197">
        <v>48891.69</v>
      </c>
      <c r="K197">
        <v>149.00000299999999</v>
      </c>
      <c r="L197">
        <f>IFERROR(SUM(Table5[[#This Row],[reg_salben]:[pupil_gf_total]])/Table5[[#This Row],[adm1]],0)+IFERROR(Table5[[#This Row],[disability_salben]]/Table5[[#This Row],[disadm_nospch]], 0)</f>
        <v>10757.768172662387</v>
      </c>
    </row>
    <row r="198" spans="1:12" x14ac:dyDescent="0.25">
      <c r="A198">
        <v>19227</v>
      </c>
      <c r="B198">
        <v>22.572289000000001</v>
      </c>
      <c r="C198">
        <v>0</v>
      </c>
      <c r="D198">
        <v>0</v>
      </c>
      <c r="E198">
        <v>123321.05</v>
      </c>
      <c r="F198">
        <v>0</v>
      </c>
      <c r="G198">
        <v>1198019.95</v>
      </c>
      <c r="H198">
        <v>671100</v>
      </c>
      <c r="I198">
        <v>17327.189999999999</v>
      </c>
      <c r="J198">
        <v>123543.36</v>
      </c>
      <c r="K198">
        <v>257.295188</v>
      </c>
      <c r="L198">
        <f>IFERROR(SUM(Table5[[#This Row],[reg_salben]:[pupil_gf_total]])/Table5[[#This Row],[adm1]],0)+IFERROR(Table5[[#This Row],[disability_salben]]/Table5[[#This Row],[disadm_nospch]], 0)</f>
        <v>8291.2998357357537</v>
      </c>
    </row>
    <row r="199" spans="1:12" x14ac:dyDescent="0.25">
      <c r="A199">
        <v>19235</v>
      </c>
      <c r="B199">
        <v>4.4394910000000003</v>
      </c>
      <c r="C199">
        <v>53302.05</v>
      </c>
      <c r="D199">
        <v>718591.43</v>
      </c>
      <c r="E199">
        <v>41889.93</v>
      </c>
      <c r="F199">
        <v>0</v>
      </c>
      <c r="G199">
        <v>271729.59999999998</v>
      </c>
      <c r="H199">
        <v>761081.98</v>
      </c>
      <c r="I199">
        <v>0</v>
      </c>
      <c r="J199">
        <v>18902.93</v>
      </c>
      <c r="K199">
        <v>145.92995300000001</v>
      </c>
      <c r="L199">
        <f>IFERROR(SUM(Table5[[#This Row],[reg_salben]:[pupil_gf_total]])/Table5[[#This Row],[adm1]],0)+IFERROR(Table5[[#This Row],[disability_salben]]/Table5[[#This Row],[disadm_nospch]], 0)</f>
        <v>24424.601055642455</v>
      </c>
    </row>
    <row r="200" spans="1:12" x14ac:dyDescent="0.25">
      <c r="A200">
        <v>19426</v>
      </c>
      <c r="B200">
        <v>16.593394</v>
      </c>
      <c r="C200">
        <v>75290.23</v>
      </c>
      <c r="D200">
        <v>99163.08</v>
      </c>
      <c r="E200">
        <v>29722.46</v>
      </c>
      <c r="F200">
        <v>0</v>
      </c>
      <c r="G200">
        <v>617794.93000000005</v>
      </c>
      <c r="H200">
        <v>522012.07</v>
      </c>
      <c r="I200">
        <v>4225.34</v>
      </c>
      <c r="J200">
        <v>0</v>
      </c>
      <c r="K200">
        <v>137.55603099999999</v>
      </c>
      <c r="L200">
        <f>IFERROR(SUM(Table5[[#This Row],[reg_salben]:[pupil_gf_total]])/Table5[[#This Row],[adm1]],0)+IFERROR(Table5[[#This Row],[disability_salben]]/Table5[[#This Row],[disadm_nospch]], 0)</f>
        <v>13791.1753449481</v>
      </c>
    </row>
    <row r="201" spans="1:12" x14ac:dyDescent="0.25">
      <c r="A201">
        <v>19427</v>
      </c>
      <c r="B201">
        <v>27.045199</v>
      </c>
      <c r="C201">
        <v>30666.41</v>
      </c>
      <c r="D201">
        <v>71671.47</v>
      </c>
      <c r="E201">
        <v>22570.5</v>
      </c>
      <c r="F201">
        <v>0</v>
      </c>
      <c r="G201">
        <v>337030.88</v>
      </c>
      <c r="H201">
        <v>338589.99</v>
      </c>
      <c r="I201">
        <v>4501.2299999999996</v>
      </c>
      <c r="J201">
        <v>0</v>
      </c>
      <c r="K201">
        <v>88.474579000000006</v>
      </c>
      <c r="L201">
        <f>IFERROR(SUM(Table5[[#This Row],[reg_salben]:[pupil_gf_total]])/Table5[[#This Row],[adm1]],0)+IFERROR(Table5[[#This Row],[disability_salben]]/Table5[[#This Row],[disadm_nospch]], 0)</f>
        <v>9886.2853406559952</v>
      </c>
    </row>
    <row r="202" spans="1:12" x14ac:dyDescent="0.25">
      <c r="A202">
        <v>19441</v>
      </c>
      <c r="B202">
        <v>72.909626000000003</v>
      </c>
      <c r="C202">
        <v>0</v>
      </c>
      <c r="D202">
        <v>73116</v>
      </c>
      <c r="E202">
        <v>0</v>
      </c>
      <c r="F202">
        <v>0</v>
      </c>
      <c r="G202">
        <v>139557.57999999999</v>
      </c>
      <c r="H202">
        <v>359819.28</v>
      </c>
      <c r="I202">
        <v>0</v>
      </c>
      <c r="J202">
        <v>72387.23</v>
      </c>
      <c r="K202">
        <v>276.74631499999998</v>
      </c>
      <c r="L202">
        <f>IFERROR(SUM(Table5[[#This Row],[reg_salben]:[pupil_gf_total]])/Table5[[#This Row],[adm1]],0)+IFERROR(Table5[[#This Row],[disability_salben]]/Table5[[#This Row],[disadm_nospch]], 0)</f>
        <v>2330.2210546145843</v>
      </c>
    </row>
    <row r="203" spans="1:12" x14ac:dyDescent="0.25">
      <c r="A203">
        <v>19442</v>
      </c>
      <c r="B203">
        <v>158.43481</v>
      </c>
      <c r="C203">
        <v>0</v>
      </c>
      <c r="D203">
        <v>260860</v>
      </c>
      <c r="E203">
        <v>0</v>
      </c>
      <c r="F203">
        <v>0</v>
      </c>
      <c r="G203">
        <v>351799.55</v>
      </c>
      <c r="H203">
        <v>0</v>
      </c>
      <c r="I203">
        <v>0</v>
      </c>
      <c r="J203">
        <v>167135.25</v>
      </c>
      <c r="K203">
        <v>687.40348200000005</v>
      </c>
      <c r="L203">
        <f>IFERROR(SUM(Table5[[#This Row],[reg_salben]:[pupil_gf_total]])/Table5[[#This Row],[adm1]],0)+IFERROR(Table5[[#This Row],[disability_salben]]/Table5[[#This Row],[disadm_nospch]], 0)</f>
        <v>1134.4062409040866</v>
      </c>
    </row>
    <row r="204" spans="1:12" x14ac:dyDescent="0.25">
      <c r="A204">
        <v>19450</v>
      </c>
      <c r="B204">
        <v>15.248328000000001</v>
      </c>
      <c r="C204">
        <v>75547.990000000005</v>
      </c>
      <c r="D204">
        <v>426114.19</v>
      </c>
      <c r="E204">
        <v>47908.32</v>
      </c>
      <c r="F204">
        <v>0</v>
      </c>
      <c r="G204">
        <v>378943.44</v>
      </c>
      <c r="H204">
        <v>340350.71</v>
      </c>
      <c r="I204">
        <v>0</v>
      </c>
      <c r="J204">
        <v>68770.039999999994</v>
      </c>
      <c r="K204">
        <v>121.900666</v>
      </c>
      <c r="L204">
        <f>IFERROR(SUM(Table5[[#This Row],[reg_salben]:[pupil_gf_total]])/Table5[[#This Row],[adm1]],0)+IFERROR(Table5[[#This Row],[disability_salben]]/Table5[[#This Row],[disadm_nospch]], 0)</f>
        <v>15307.912593762894</v>
      </c>
    </row>
    <row r="205" spans="1:12" x14ac:dyDescent="0.25">
      <c r="A205">
        <v>19474</v>
      </c>
      <c r="B205">
        <v>35.267893000000001</v>
      </c>
      <c r="C205">
        <v>0</v>
      </c>
      <c r="D205">
        <v>0</v>
      </c>
      <c r="E205">
        <v>65368.6</v>
      </c>
      <c r="F205">
        <v>85306</v>
      </c>
      <c r="G205">
        <v>1713637.28</v>
      </c>
      <c r="H205">
        <v>850949.41</v>
      </c>
      <c r="I205">
        <v>0</v>
      </c>
      <c r="J205">
        <v>116870.51</v>
      </c>
      <c r="K205">
        <v>329.360026</v>
      </c>
      <c r="L205">
        <f>IFERROR(SUM(Table5[[#This Row],[reg_salben]:[pupil_gf_total]])/Table5[[#This Row],[adm1]],0)+IFERROR(Table5[[#This Row],[disability_salben]]/Table5[[#This Row],[disadm_nospch]], 0)</f>
        <v>8598.8935402865191</v>
      </c>
    </row>
    <row r="206" spans="1:12" x14ac:dyDescent="0.25">
      <c r="A206">
        <v>19478</v>
      </c>
      <c r="B206">
        <v>16.155688999999999</v>
      </c>
      <c r="C206">
        <v>0</v>
      </c>
      <c r="D206">
        <v>0</v>
      </c>
      <c r="E206">
        <v>51607.13</v>
      </c>
      <c r="F206">
        <v>0</v>
      </c>
      <c r="G206">
        <v>486525.93</v>
      </c>
      <c r="H206">
        <v>485203.4</v>
      </c>
      <c r="I206">
        <v>0</v>
      </c>
      <c r="J206">
        <v>87166.11</v>
      </c>
      <c r="K206">
        <v>151.05988099999999</v>
      </c>
      <c r="L206">
        <f>IFERROR(SUM(Table5[[#This Row],[reg_salben]:[pupil_gf_total]])/Table5[[#This Row],[adm1]],0)+IFERROR(Table5[[#This Row],[disability_salben]]/Table5[[#This Row],[disadm_nospch]], 0)</f>
        <v>7351.4063605015026</v>
      </c>
    </row>
    <row r="207" spans="1:12" x14ac:dyDescent="0.25">
      <c r="A207">
        <v>19511</v>
      </c>
      <c r="B207">
        <v>46.320990000000002</v>
      </c>
      <c r="C207">
        <v>0</v>
      </c>
      <c r="D207">
        <v>0</v>
      </c>
      <c r="E207">
        <v>176615.69</v>
      </c>
      <c r="F207">
        <v>47690.57</v>
      </c>
      <c r="G207">
        <v>1505330.56</v>
      </c>
      <c r="H207">
        <v>1502926.18</v>
      </c>
      <c r="I207">
        <v>6798.92</v>
      </c>
      <c r="J207">
        <v>90970.31</v>
      </c>
      <c r="K207">
        <v>309.36115699999999</v>
      </c>
      <c r="L207">
        <f>IFERROR(SUM(Table5[[#This Row],[reg_salben]:[pupil_gf_total]])/Table5[[#This Row],[adm1]],0)+IFERROR(Table5[[#This Row],[disability_salben]]/Table5[[#This Row],[disadm_nospch]], 0)</f>
        <v>10765.191927440328</v>
      </c>
    </row>
    <row r="208" spans="1:12" x14ac:dyDescent="0.25">
      <c r="A208">
        <v>19530</v>
      </c>
      <c r="B208">
        <v>48.149030000000003</v>
      </c>
      <c r="C208">
        <v>441119.3</v>
      </c>
      <c r="D208">
        <v>759565.53</v>
      </c>
      <c r="E208">
        <v>172068.34</v>
      </c>
      <c r="F208">
        <v>0</v>
      </c>
      <c r="G208">
        <v>1348782.61</v>
      </c>
      <c r="H208">
        <v>2006440.9</v>
      </c>
      <c r="I208">
        <v>159888.21</v>
      </c>
      <c r="J208">
        <v>0</v>
      </c>
      <c r="K208">
        <v>745.96607800000004</v>
      </c>
      <c r="L208">
        <f>IFERROR(SUM(Table5[[#This Row],[reg_salben]:[pupil_gf_total]])/Table5[[#This Row],[adm1]],0)+IFERROR(Table5[[#This Row],[disability_salben]]/Table5[[#This Row],[disadm_nospch]], 0)</f>
        <v>15122.596774754535</v>
      </c>
    </row>
    <row r="209" spans="1:12" x14ac:dyDescent="0.25">
      <c r="A209">
        <v>19602</v>
      </c>
      <c r="B209">
        <v>0</v>
      </c>
      <c r="C209">
        <v>698.68</v>
      </c>
      <c r="D209">
        <v>756867.85</v>
      </c>
      <c r="E209">
        <v>69237.81</v>
      </c>
      <c r="F209">
        <v>0</v>
      </c>
      <c r="G209">
        <v>984616.21</v>
      </c>
      <c r="H209">
        <v>680043.58</v>
      </c>
      <c r="I209">
        <v>36907</v>
      </c>
      <c r="J209">
        <v>36630.639999999999</v>
      </c>
      <c r="K209">
        <v>221.07664800000001</v>
      </c>
      <c r="L209">
        <f>IFERROR(SUM(Table5[[#This Row],[reg_salben]:[pupil_gf_total]])/Table5[[#This Row],[adm1]],0)+IFERROR(Table5[[#This Row],[disability_salben]]/Table5[[#This Row],[disadm_nospch]], 0)</f>
        <v>11599.158541611323</v>
      </c>
    </row>
    <row r="210" spans="1:12" x14ac:dyDescent="0.25">
      <c r="A210">
        <v>20007</v>
      </c>
      <c r="B210">
        <v>116.300618</v>
      </c>
      <c r="C210">
        <v>130672.43</v>
      </c>
      <c r="D210">
        <v>958264.48</v>
      </c>
      <c r="E210">
        <v>152639.32</v>
      </c>
      <c r="F210">
        <v>0</v>
      </c>
      <c r="G210">
        <v>1372560.82</v>
      </c>
      <c r="H210">
        <v>4526336.5999999996</v>
      </c>
      <c r="I210">
        <v>37610.07</v>
      </c>
      <c r="J210">
        <v>102660.59</v>
      </c>
      <c r="K210">
        <v>973.77552600000104</v>
      </c>
      <c r="L210">
        <f>IFERROR(SUM(Table5[[#This Row],[reg_salben]:[pupil_gf_total]])/Table5[[#This Row],[adm1]],0)+IFERROR(Table5[[#This Row],[disability_salben]]/Table5[[#This Row],[disadm_nospch]], 0)</f>
        <v>8466.2031318308182</v>
      </c>
    </row>
    <row r="211" spans="1:12" x14ac:dyDescent="0.25">
      <c r="A211">
        <v>20046</v>
      </c>
      <c r="B211">
        <v>7</v>
      </c>
      <c r="C211">
        <v>0</v>
      </c>
      <c r="D211">
        <v>210069.18</v>
      </c>
      <c r="E211">
        <v>17303.310000000001</v>
      </c>
      <c r="F211">
        <v>0</v>
      </c>
      <c r="G211">
        <v>944964.47</v>
      </c>
      <c r="H211">
        <v>0</v>
      </c>
      <c r="I211">
        <v>0</v>
      </c>
      <c r="J211">
        <v>0</v>
      </c>
      <c r="K211">
        <v>89.406415999999993</v>
      </c>
      <c r="L211">
        <f>IFERROR(SUM(Table5[[#This Row],[reg_salben]:[pupil_gf_total]])/Table5[[#This Row],[adm1]],0)+IFERROR(Table5[[#This Row],[disability_salben]]/Table5[[#This Row],[disadm_nospch]], 0)</f>
        <v>13112.447768849162</v>
      </c>
    </row>
    <row r="212" spans="1:12" x14ac:dyDescent="0.25">
      <c r="A212">
        <v>20076</v>
      </c>
      <c r="B212">
        <v>1</v>
      </c>
      <c r="C212">
        <v>0</v>
      </c>
      <c r="D212">
        <v>0</v>
      </c>
      <c r="E212">
        <v>37334.93</v>
      </c>
      <c r="F212">
        <v>0</v>
      </c>
      <c r="G212">
        <v>304298.94</v>
      </c>
      <c r="H212">
        <v>135696.29</v>
      </c>
      <c r="I212">
        <v>15953.99</v>
      </c>
      <c r="J212">
        <v>1683.1</v>
      </c>
      <c r="K212">
        <v>74.493899999999996</v>
      </c>
      <c r="L212">
        <f>IFERROR(SUM(Table5[[#This Row],[reg_salben]:[pupil_gf_total]])/Table5[[#This Row],[adm1]],0)+IFERROR(Table5[[#This Row],[disability_salben]]/Table5[[#This Row],[disadm_nospch]], 0)</f>
        <v>6644.3997427977329</v>
      </c>
    </row>
    <row r="213" spans="1:12" x14ac:dyDescent="0.25">
      <c r="A213">
        <v>20077</v>
      </c>
      <c r="B213">
        <v>0</v>
      </c>
      <c r="C213">
        <v>0</v>
      </c>
      <c r="D213">
        <v>0</v>
      </c>
      <c r="E213">
        <v>29015.38</v>
      </c>
      <c r="F213">
        <v>0</v>
      </c>
      <c r="G213">
        <v>191045.27</v>
      </c>
      <c r="H213">
        <v>16972.23</v>
      </c>
      <c r="I213">
        <v>0</v>
      </c>
      <c r="J213">
        <v>643.75</v>
      </c>
      <c r="K213">
        <v>50.012270999999998</v>
      </c>
      <c r="L213">
        <f>IFERROR(SUM(Table5[[#This Row],[reg_salben]:[pupil_gf_total]])/Table5[[#This Row],[adm1]],0)+IFERROR(Table5[[#This Row],[disability_salben]]/Table5[[#This Row],[disadm_nospch]], 0)</f>
        <v>4752.3662742689694</v>
      </c>
    </row>
    <row r="214" spans="1:12" x14ac:dyDescent="0.25">
      <c r="A214">
        <v>20091</v>
      </c>
      <c r="B214">
        <v>22.769231000000001</v>
      </c>
      <c r="C214">
        <v>109318.2</v>
      </c>
      <c r="D214">
        <v>597458.37</v>
      </c>
      <c r="E214">
        <v>54321.72</v>
      </c>
      <c r="F214">
        <v>0</v>
      </c>
      <c r="G214">
        <v>993289.82</v>
      </c>
      <c r="H214">
        <v>329583.24</v>
      </c>
      <c r="I214">
        <v>0</v>
      </c>
      <c r="J214">
        <v>85594.86</v>
      </c>
      <c r="K214">
        <v>199.85798600000001</v>
      </c>
      <c r="L214">
        <f>IFERROR(SUM(Table5[[#This Row],[reg_salben]:[pupil_gf_total]])/Table5[[#This Row],[adm1]],0)+IFERROR(Table5[[#This Row],[disability_salben]]/Table5[[#This Row],[disadm_nospch]], 0)</f>
        <v>15109.696962594033</v>
      </c>
    </row>
    <row r="215" spans="1:12" x14ac:dyDescent="0.25">
      <c r="A215">
        <v>20092</v>
      </c>
      <c r="B215">
        <v>15.748464999999999</v>
      </c>
      <c r="C215">
        <v>0</v>
      </c>
      <c r="D215">
        <v>0</v>
      </c>
      <c r="E215">
        <v>52803.26</v>
      </c>
      <c r="F215">
        <v>0</v>
      </c>
      <c r="G215">
        <v>859154.43</v>
      </c>
      <c r="H215">
        <v>373019.22</v>
      </c>
      <c r="I215">
        <v>2148.2800000000002</v>
      </c>
      <c r="J215">
        <v>51623.98</v>
      </c>
      <c r="K215">
        <v>186.40491</v>
      </c>
      <c r="L215">
        <f>IFERROR(SUM(Table5[[#This Row],[reg_salben]:[pupil_gf_total]])/Table5[[#This Row],[adm1]],0)+IFERROR(Table5[[#This Row],[disability_salben]]/Table5[[#This Row],[disadm_nospch]], 0)</f>
        <v>7181.941559372015</v>
      </c>
    </row>
    <row r="216" spans="1:12" x14ac:dyDescent="0.25">
      <c r="A216">
        <v>20186</v>
      </c>
      <c r="B216">
        <v>34.135542000000001</v>
      </c>
      <c r="C216">
        <v>0</v>
      </c>
      <c r="D216">
        <v>0</v>
      </c>
      <c r="E216">
        <v>51918.85</v>
      </c>
      <c r="F216">
        <v>0</v>
      </c>
      <c r="G216">
        <v>438592.97</v>
      </c>
      <c r="H216">
        <v>286466.65999999997</v>
      </c>
      <c r="I216">
        <v>404.27</v>
      </c>
      <c r="J216">
        <v>34217.79</v>
      </c>
      <c r="K216">
        <v>103.60542100000001</v>
      </c>
      <c r="L216">
        <f>IFERROR(SUM(Table5[[#This Row],[reg_salben]:[pupil_gf_total]])/Table5[[#This Row],[adm1]],0)+IFERROR(Table5[[#This Row],[disability_salben]]/Table5[[#This Row],[disadm_nospch]], 0)</f>
        <v>7833.5721448397953</v>
      </c>
    </row>
    <row r="217" spans="1:12" x14ac:dyDescent="0.25">
      <c r="A217">
        <v>20188</v>
      </c>
      <c r="B217">
        <v>7.2455090000000002</v>
      </c>
      <c r="C217">
        <v>0</v>
      </c>
      <c r="D217">
        <v>0</v>
      </c>
      <c r="E217">
        <v>23356.75</v>
      </c>
      <c r="F217">
        <v>0</v>
      </c>
      <c r="G217">
        <v>403922.9</v>
      </c>
      <c r="H217">
        <v>176888.14</v>
      </c>
      <c r="I217">
        <v>71.86</v>
      </c>
      <c r="J217">
        <v>35697.879999999997</v>
      </c>
      <c r="K217">
        <v>54.449103000000001</v>
      </c>
      <c r="L217">
        <f>IFERROR(SUM(Table5[[#This Row],[reg_salben]:[pupil_gf_total]])/Table5[[#This Row],[adm1]],0)+IFERROR(Table5[[#This Row],[disability_salben]]/Table5[[#This Row],[disadm_nospch]], 0)</f>
        <v>11752.948987975064</v>
      </c>
    </row>
    <row r="218" spans="1:12" x14ac:dyDescent="0.25">
      <c r="A218">
        <v>20189</v>
      </c>
      <c r="B218">
        <v>0</v>
      </c>
      <c r="C218">
        <v>0</v>
      </c>
      <c r="D218">
        <v>0</v>
      </c>
      <c r="E218">
        <v>32542.55</v>
      </c>
      <c r="F218">
        <v>17900</v>
      </c>
      <c r="G218">
        <v>217054.54</v>
      </c>
      <c r="H218">
        <v>117351.69</v>
      </c>
      <c r="I218">
        <v>14957.74</v>
      </c>
      <c r="J218">
        <v>1570.6</v>
      </c>
      <c r="K218">
        <v>61.896340000000002</v>
      </c>
      <c r="L218">
        <f>IFERROR(SUM(Table5[[#This Row],[reg_salben]:[pupil_gf_total]])/Table5[[#This Row],[adm1]],0)+IFERROR(Table5[[#This Row],[disability_salben]]/Table5[[#This Row],[disadm_nospch]], 0)</f>
        <v>6484.6664600847153</v>
      </c>
    </row>
    <row r="219" spans="1:12" x14ac:dyDescent="0.25">
      <c r="A219">
        <v>20265</v>
      </c>
      <c r="B219">
        <v>4.432099</v>
      </c>
      <c r="C219">
        <v>0</v>
      </c>
      <c r="D219">
        <v>0</v>
      </c>
      <c r="E219">
        <v>21653.919999999998</v>
      </c>
      <c r="F219">
        <v>0</v>
      </c>
      <c r="G219">
        <v>426486.11</v>
      </c>
      <c r="H219">
        <v>76094.86</v>
      </c>
      <c r="I219">
        <v>2497.7399999999998</v>
      </c>
      <c r="J219">
        <v>15300.63</v>
      </c>
      <c r="K219">
        <v>13.561730000000001</v>
      </c>
      <c r="L219">
        <f>IFERROR(SUM(Table5[[#This Row],[reg_salben]:[pupil_gf_total]])/Table5[[#This Row],[adm1]],0)+IFERROR(Table5[[#This Row],[disability_salben]]/Table5[[#This Row],[disadm_nospch]], 0)</f>
        <v>39967.855133526471</v>
      </c>
    </row>
    <row r="220" spans="1:12" x14ac:dyDescent="0.25">
      <c r="A220">
        <v>20293</v>
      </c>
      <c r="B220">
        <v>3.54386</v>
      </c>
      <c r="C220">
        <v>0</v>
      </c>
      <c r="D220">
        <v>19506.53</v>
      </c>
      <c r="E220">
        <v>15273.08</v>
      </c>
      <c r="F220">
        <v>0</v>
      </c>
      <c r="G220">
        <v>155087.38</v>
      </c>
      <c r="H220">
        <v>155638.54999999999</v>
      </c>
      <c r="I220">
        <v>5781.64</v>
      </c>
      <c r="J220">
        <v>0</v>
      </c>
      <c r="K220">
        <v>38.093566000000003</v>
      </c>
      <c r="L220">
        <f>IFERROR(SUM(Table5[[#This Row],[reg_salben]:[pupil_gf_total]])/Table5[[#This Row],[adm1]],0)+IFERROR(Table5[[#This Row],[disability_salben]]/Table5[[#This Row],[disadm_nospch]], 0)</f>
        <v>9221.6932381704555</v>
      </c>
    </row>
    <row r="221" spans="1:12" x14ac:dyDescent="0.25">
      <c r="A221">
        <v>20728</v>
      </c>
      <c r="B221">
        <v>1.1062909999999999</v>
      </c>
      <c r="C221">
        <v>0</v>
      </c>
      <c r="D221">
        <v>45241.04</v>
      </c>
      <c r="E221">
        <v>21768.1</v>
      </c>
      <c r="F221">
        <v>0</v>
      </c>
      <c r="G221">
        <v>189980.11</v>
      </c>
      <c r="H221">
        <v>1211.44</v>
      </c>
      <c r="I221">
        <v>2000</v>
      </c>
      <c r="J221">
        <v>232.79</v>
      </c>
      <c r="K221">
        <v>20.982510999999999</v>
      </c>
      <c r="L221">
        <f>IFERROR(SUM(Table5[[#This Row],[reg_salben]:[pupil_gf_total]])/Table5[[#This Row],[adm1]],0)+IFERROR(Table5[[#This Row],[disability_salben]]/Table5[[#This Row],[disadm_nospch]], 0)</f>
        <v>12411.931060110013</v>
      </c>
    </row>
    <row r="222" spans="1:12" x14ac:dyDescent="0.25">
      <c r="A222">
        <v>20729</v>
      </c>
      <c r="B222">
        <v>19.130178000000001</v>
      </c>
      <c r="C222">
        <v>114137.38</v>
      </c>
      <c r="D222">
        <v>390794.61</v>
      </c>
      <c r="E222">
        <v>58040.99</v>
      </c>
      <c r="F222">
        <v>0</v>
      </c>
      <c r="G222">
        <v>347797.93</v>
      </c>
      <c r="H222">
        <v>215240.28</v>
      </c>
      <c r="I222">
        <v>10029.68</v>
      </c>
      <c r="J222">
        <v>0</v>
      </c>
      <c r="K222">
        <v>63.443789000000002</v>
      </c>
      <c r="L222">
        <f>IFERROR(SUM(Table5[[#This Row],[reg_salben]:[pupil_gf_total]])/Table5[[#This Row],[adm1]],0)+IFERROR(Table5[[#This Row],[disability_salben]]/Table5[[#This Row],[disadm_nospch]], 0)</f>
        <v>22073.578887509819</v>
      </c>
    </row>
    <row r="223" spans="1:12" x14ac:dyDescent="0.25">
      <c r="A223">
        <v>20754</v>
      </c>
      <c r="B223">
        <v>28.160598</v>
      </c>
      <c r="C223">
        <v>0</v>
      </c>
      <c r="D223">
        <v>81960</v>
      </c>
      <c r="E223">
        <v>0</v>
      </c>
      <c r="F223">
        <v>0</v>
      </c>
      <c r="G223">
        <v>66429.66</v>
      </c>
      <c r="H223">
        <v>0</v>
      </c>
      <c r="I223">
        <v>0</v>
      </c>
      <c r="J223">
        <v>24430</v>
      </c>
      <c r="K223">
        <v>136.99030400000001</v>
      </c>
      <c r="L223">
        <f>IFERROR(SUM(Table5[[#This Row],[reg_salben]:[pupil_gf_total]])/Table5[[#This Row],[adm1]],0)+IFERROR(Table5[[#This Row],[disability_salben]]/Table5[[#This Row],[disadm_nospch]], 0)</f>
        <v>1261.5466566159309</v>
      </c>
    </row>
    <row r="224" spans="1:12" x14ac:dyDescent="0.25">
      <c r="A224">
        <v>20759</v>
      </c>
      <c r="B224">
        <v>25.862276000000001</v>
      </c>
      <c r="C224">
        <v>0</v>
      </c>
      <c r="D224">
        <v>0</v>
      </c>
      <c r="E224">
        <v>80365.52</v>
      </c>
      <c r="F224">
        <v>16779</v>
      </c>
      <c r="G224">
        <v>547448.85</v>
      </c>
      <c r="H224">
        <v>480120.3</v>
      </c>
      <c r="I224">
        <v>9593.75</v>
      </c>
      <c r="J224">
        <v>83758.02</v>
      </c>
      <c r="K224">
        <v>168.101797</v>
      </c>
      <c r="L224">
        <f>IFERROR(SUM(Table5[[#This Row],[reg_salben]:[pupil_gf_total]])/Table5[[#This Row],[adm1]],0)+IFERROR(Table5[[#This Row],[disability_salben]]/Table5[[#This Row],[disadm_nospch]], 0)</f>
        <v>7245.9989229026496</v>
      </c>
    </row>
    <row r="225" spans="1:12" x14ac:dyDescent="0.25">
      <c r="A225">
        <v>20760</v>
      </c>
      <c r="B225">
        <v>6</v>
      </c>
      <c r="C225">
        <v>0</v>
      </c>
      <c r="D225">
        <v>0</v>
      </c>
      <c r="E225">
        <v>34962.980000000003</v>
      </c>
      <c r="F225">
        <v>-17940</v>
      </c>
      <c r="G225">
        <v>261589.17</v>
      </c>
      <c r="H225">
        <v>141104.29999999999</v>
      </c>
      <c r="I225">
        <v>6823.46</v>
      </c>
      <c r="J225">
        <v>23810.04</v>
      </c>
      <c r="K225">
        <v>43.012123000000003</v>
      </c>
      <c r="L225">
        <f>IFERROR(SUM(Table5[[#This Row],[reg_salben]:[pupil_gf_total]])/Table5[[#This Row],[adm1]],0)+IFERROR(Table5[[#This Row],[disability_salben]]/Table5[[#This Row],[disadm_nospch]], 0)</f>
        <v>10470.30275627176</v>
      </c>
    </row>
    <row r="226" spans="1:12" x14ac:dyDescent="0.25">
      <c r="A226">
        <v>20761</v>
      </c>
      <c r="B226">
        <v>7.3644410000000002</v>
      </c>
      <c r="C226">
        <v>0</v>
      </c>
      <c r="D226">
        <v>0</v>
      </c>
      <c r="E226">
        <v>29603.759999999998</v>
      </c>
      <c r="F226">
        <v>34207.97</v>
      </c>
      <c r="G226">
        <v>324206.06</v>
      </c>
      <c r="H226">
        <v>160850.71</v>
      </c>
      <c r="I226">
        <v>3691.35</v>
      </c>
      <c r="J226">
        <v>22760.080000000002</v>
      </c>
      <c r="K226">
        <v>48.671655999999999</v>
      </c>
      <c r="L226">
        <f>IFERROR(SUM(Table5[[#This Row],[reg_salben]:[pupil_gf_total]])/Table5[[#This Row],[adm1]],0)+IFERROR(Table5[[#This Row],[disability_salben]]/Table5[[#This Row],[disadm_nospch]], 0)</f>
        <v>11820.430560242288</v>
      </c>
    </row>
    <row r="227" spans="1:12" x14ac:dyDescent="0.25">
      <c r="A227">
        <v>20811</v>
      </c>
      <c r="B227">
        <v>4.6516310000000001</v>
      </c>
      <c r="C227">
        <v>0</v>
      </c>
      <c r="D227">
        <v>22814.91</v>
      </c>
      <c r="E227">
        <v>22633.84</v>
      </c>
      <c r="F227">
        <v>0</v>
      </c>
      <c r="G227">
        <v>225976.92</v>
      </c>
      <c r="H227">
        <v>130653.79</v>
      </c>
      <c r="I227">
        <v>4272.46</v>
      </c>
      <c r="J227">
        <v>0</v>
      </c>
      <c r="K227">
        <v>48.877719999999997</v>
      </c>
      <c r="L227">
        <f>IFERROR(SUM(Table5[[#This Row],[reg_salben]:[pupil_gf_total]])/Table5[[#This Row],[adm1]],0)+IFERROR(Table5[[#This Row],[disability_salben]]/Table5[[#This Row],[disadm_nospch]], 0)</f>
        <v>8313.6431077390698</v>
      </c>
    </row>
    <row r="228" spans="1:12" x14ac:dyDescent="0.25">
      <c r="A228">
        <v>20817</v>
      </c>
      <c r="B228">
        <v>31.170978000000002</v>
      </c>
      <c r="C228">
        <v>171047.12</v>
      </c>
      <c r="D228">
        <v>783765.3</v>
      </c>
      <c r="E228">
        <v>10024.24</v>
      </c>
      <c r="F228">
        <v>0</v>
      </c>
      <c r="G228">
        <v>333930.67</v>
      </c>
      <c r="H228">
        <v>472859.86</v>
      </c>
      <c r="I228">
        <v>0</v>
      </c>
      <c r="J228">
        <v>0</v>
      </c>
      <c r="K228">
        <v>150.51740599999999</v>
      </c>
      <c r="L228">
        <f>IFERROR(SUM(Table5[[#This Row],[reg_salben]:[pupil_gf_total]])/Table5[[#This Row],[adm1]],0)+IFERROR(Table5[[#This Row],[disability_salben]]/Table5[[#This Row],[disadm_nospch]], 0)</f>
        <v>16121.237478112867</v>
      </c>
    </row>
    <row r="229" spans="1:12" x14ac:dyDescent="0.25">
      <c r="A229">
        <v>20825</v>
      </c>
      <c r="B229">
        <v>13.130205</v>
      </c>
      <c r="C229">
        <v>0</v>
      </c>
      <c r="D229">
        <v>0</v>
      </c>
      <c r="E229">
        <v>56186.95</v>
      </c>
      <c r="F229">
        <v>0</v>
      </c>
      <c r="G229">
        <v>417150.88</v>
      </c>
      <c r="H229">
        <v>261058.24</v>
      </c>
      <c r="I229">
        <v>14099.43</v>
      </c>
      <c r="J229">
        <v>51162.85</v>
      </c>
      <c r="K229">
        <v>104.87749700000001</v>
      </c>
      <c r="L229">
        <f>IFERROR(SUM(Table5[[#This Row],[reg_salben]:[pupil_gf_total]])/Table5[[#This Row],[adm1]],0)+IFERROR(Table5[[#This Row],[disability_salben]]/Table5[[#This Row],[disadm_nospch]], 0)</f>
        <v>7624.6894984536102</v>
      </c>
    </row>
    <row r="230" spans="1:12" x14ac:dyDescent="0.25">
      <c r="A230">
        <v>21440</v>
      </c>
      <c r="B230">
        <v>1.3151520000000001</v>
      </c>
      <c r="C230">
        <v>0</v>
      </c>
      <c r="D230">
        <v>328412.08</v>
      </c>
      <c r="E230">
        <v>46788.04</v>
      </c>
      <c r="F230">
        <v>0</v>
      </c>
      <c r="G230">
        <v>338296.61</v>
      </c>
      <c r="H230">
        <v>504923.57</v>
      </c>
      <c r="I230">
        <v>6834.5</v>
      </c>
      <c r="J230">
        <v>28798.080000000002</v>
      </c>
      <c r="K230">
        <v>59.418182999999999</v>
      </c>
      <c r="L230">
        <f>IFERROR(SUM(Table5[[#This Row],[reg_salben]:[pupil_gf_total]])/Table5[[#This Row],[adm1]],0)+IFERROR(Table5[[#This Row],[disability_salben]]/Table5[[#This Row],[disadm_nospch]], 0)</f>
        <v>21105.540706285148</v>
      </c>
    </row>
    <row r="231" spans="1:12" x14ac:dyDescent="0.25">
      <c r="A231">
        <v>21442</v>
      </c>
      <c r="B231">
        <v>23.320988</v>
      </c>
      <c r="C231">
        <v>26725.7</v>
      </c>
      <c r="D231">
        <v>464722.88</v>
      </c>
      <c r="E231">
        <v>25393.24</v>
      </c>
      <c r="F231">
        <v>0</v>
      </c>
      <c r="G231">
        <v>460418.91</v>
      </c>
      <c r="H231">
        <v>101758.82</v>
      </c>
      <c r="I231">
        <v>3454.86</v>
      </c>
      <c r="J231">
        <v>23295.49</v>
      </c>
      <c r="K231">
        <v>93.703704999999999</v>
      </c>
      <c r="L231">
        <f>IFERROR(SUM(Table5[[#This Row],[reg_salben]:[pupil_gf_total]])/Table5[[#This Row],[adm1]],0)+IFERROR(Table5[[#This Row],[disability_salben]]/Table5[[#This Row],[disadm_nospch]], 0)</f>
        <v>12661.484774777027</v>
      </c>
    </row>
    <row r="232" spans="1:12" x14ac:dyDescent="0.25">
      <c r="A232">
        <v>21445</v>
      </c>
      <c r="B232">
        <v>29.916889000000001</v>
      </c>
      <c r="C232">
        <v>0</v>
      </c>
      <c r="D232">
        <v>0</v>
      </c>
      <c r="E232">
        <v>116072.29</v>
      </c>
      <c r="F232">
        <v>0</v>
      </c>
      <c r="G232">
        <v>410419.77</v>
      </c>
      <c r="H232">
        <v>326049.09000000003</v>
      </c>
      <c r="I232">
        <v>0</v>
      </c>
      <c r="J232">
        <v>5321.6</v>
      </c>
      <c r="K232">
        <v>96.958714000000001</v>
      </c>
      <c r="L232">
        <f>IFERROR(SUM(Table5[[#This Row],[reg_salben]:[pupil_gf_total]])/Table5[[#This Row],[adm1]],0)+IFERROR(Table5[[#This Row],[disability_salben]]/Table5[[#This Row],[disadm_nospch]], 0)</f>
        <v>8847.7117177936179</v>
      </c>
    </row>
    <row r="233" spans="1:12" x14ac:dyDescent="0.25">
      <c r="A233">
        <v>21446</v>
      </c>
      <c r="B233">
        <v>10.688742</v>
      </c>
      <c r="C233">
        <v>0</v>
      </c>
      <c r="D233">
        <v>41225.1</v>
      </c>
      <c r="E233">
        <v>9626.2800000000007</v>
      </c>
      <c r="F233">
        <v>5825.75</v>
      </c>
      <c r="G233">
        <v>119074.91</v>
      </c>
      <c r="H233">
        <v>5096.28</v>
      </c>
      <c r="I233">
        <v>129826.99</v>
      </c>
      <c r="J233">
        <v>0</v>
      </c>
      <c r="K233">
        <v>26.134596999999999</v>
      </c>
      <c r="L233">
        <f>IFERROR(SUM(Table5[[#This Row],[reg_salben]:[pupil_gf_total]])/Table5[[#This Row],[adm1]],0)+IFERROR(Table5[[#This Row],[disability_salben]]/Table5[[#This Row],[disadm_nospch]], 0)</f>
        <v>11887.511026093114</v>
      </c>
    </row>
    <row r="234" spans="1:12" x14ac:dyDescent="0.25">
      <c r="A234">
        <v>21447</v>
      </c>
      <c r="B234">
        <v>15.299097</v>
      </c>
      <c r="C234">
        <v>11096.06</v>
      </c>
      <c r="D234">
        <v>1230907.54</v>
      </c>
      <c r="E234">
        <v>80421.61</v>
      </c>
      <c r="F234">
        <v>0</v>
      </c>
      <c r="G234">
        <v>531223.53</v>
      </c>
      <c r="H234">
        <v>407095.94</v>
      </c>
      <c r="I234">
        <v>66471.33</v>
      </c>
      <c r="J234">
        <v>0</v>
      </c>
      <c r="K234">
        <v>179.395194</v>
      </c>
      <c r="L234">
        <f>IFERROR(SUM(Table5[[#This Row],[reg_salben]:[pupil_gf_total]])/Table5[[#This Row],[adm1]],0)+IFERROR(Table5[[#This Row],[disability_salben]]/Table5[[#This Row],[disadm_nospch]], 0)</f>
        <v>13635.988968429558</v>
      </c>
    </row>
    <row r="235" spans="1:12" x14ac:dyDescent="0.25">
      <c r="A235">
        <v>21448</v>
      </c>
      <c r="B235">
        <v>1</v>
      </c>
      <c r="C235">
        <v>0</v>
      </c>
      <c r="D235">
        <v>186026.15</v>
      </c>
      <c r="E235">
        <v>81152.25</v>
      </c>
      <c r="F235">
        <v>0</v>
      </c>
      <c r="G235">
        <v>523326.86</v>
      </c>
      <c r="H235">
        <v>304041.62</v>
      </c>
      <c r="I235">
        <v>9830.9</v>
      </c>
      <c r="J235">
        <v>1663.2</v>
      </c>
      <c r="K235">
        <v>40.822482999999998</v>
      </c>
      <c r="L235">
        <f>IFERROR(SUM(Table5[[#This Row],[reg_salben]:[pupil_gf_total]])/Table5[[#This Row],[adm1]],0)+IFERROR(Table5[[#This Row],[disability_salben]]/Table5[[#This Row],[disadm_nospch]], 0)</f>
        <v>27093.917339618951</v>
      </c>
    </row>
    <row r="236" spans="1:12" x14ac:dyDescent="0.25">
      <c r="A236">
        <v>21449</v>
      </c>
      <c r="B236">
        <v>7.9515149999999997</v>
      </c>
      <c r="C236">
        <v>15504.75</v>
      </c>
      <c r="D236">
        <v>697528.76</v>
      </c>
      <c r="E236">
        <v>51052.19</v>
      </c>
      <c r="F236">
        <v>0</v>
      </c>
      <c r="G236">
        <v>233251.66</v>
      </c>
      <c r="H236">
        <v>155832.89000000001</v>
      </c>
      <c r="I236">
        <v>104157.08</v>
      </c>
      <c r="J236">
        <v>0</v>
      </c>
      <c r="K236">
        <v>85.060608999999999</v>
      </c>
      <c r="L236">
        <f>IFERROR(SUM(Table5[[#This Row],[reg_salben]:[pupil_gf_total]])/Table5[[#This Row],[adm1]],0)+IFERROR(Table5[[#This Row],[disability_salben]]/Table5[[#This Row],[disadm_nospch]], 0)</f>
        <v>16549.178879023009</v>
      </c>
    </row>
    <row r="237" spans="1:12" x14ac:dyDescent="0.25">
      <c r="A237">
        <v>21450</v>
      </c>
      <c r="B237">
        <v>16.547771000000001</v>
      </c>
      <c r="C237">
        <v>17166.740000000002</v>
      </c>
      <c r="D237">
        <v>916805.62</v>
      </c>
      <c r="E237">
        <v>37062.33</v>
      </c>
      <c r="F237">
        <v>0</v>
      </c>
      <c r="G237">
        <v>241876.32</v>
      </c>
      <c r="H237">
        <v>87570.33</v>
      </c>
      <c r="I237">
        <v>765.93</v>
      </c>
      <c r="J237">
        <v>0</v>
      </c>
      <c r="K237">
        <v>99.636947000000006</v>
      </c>
      <c r="L237">
        <f>IFERROR(SUM(Table5[[#This Row],[reg_salben]:[pupil_gf_total]])/Table5[[#This Row],[adm1]],0)+IFERROR(Table5[[#This Row],[disability_salben]]/Table5[[#This Row],[disadm_nospch]], 0)</f>
        <v>13924.99907438033</v>
      </c>
    </row>
    <row r="238" spans="1:12" x14ac:dyDescent="0.25">
      <c r="A238">
        <v>21456</v>
      </c>
      <c r="B238">
        <v>5.7763150000000003</v>
      </c>
      <c r="C238">
        <v>0</v>
      </c>
      <c r="D238">
        <v>0</v>
      </c>
      <c r="E238">
        <v>8952.41</v>
      </c>
      <c r="F238">
        <v>0</v>
      </c>
      <c r="G238">
        <v>246166.14</v>
      </c>
      <c r="H238">
        <v>110720.63</v>
      </c>
      <c r="I238">
        <v>6744.36</v>
      </c>
      <c r="J238">
        <v>14899.68</v>
      </c>
      <c r="K238">
        <v>25.644741</v>
      </c>
      <c r="L238">
        <f>IFERROR(SUM(Table5[[#This Row],[reg_salben]:[pupil_gf_total]])/Table5[[#This Row],[adm1]],0)+IFERROR(Table5[[#This Row],[disability_salben]]/Table5[[#This Row],[disadm_nospch]], 0)</f>
        <v>15109.656205925419</v>
      </c>
    </row>
    <row r="239" spans="1:12" x14ac:dyDescent="0.25">
      <c r="A239">
        <v>21457</v>
      </c>
      <c r="B239">
        <v>3.3609460000000002</v>
      </c>
      <c r="C239">
        <v>0</v>
      </c>
      <c r="D239">
        <v>0</v>
      </c>
      <c r="E239">
        <v>33764.06</v>
      </c>
      <c r="F239">
        <v>29125</v>
      </c>
      <c r="G239">
        <v>349099.76</v>
      </c>
      <c r="H239">
        <v>31708.78</v>
      </c>
      <c r="I239">
        <v>3223.5</v>
      </c>
      <c r="J239">
        <v>10378.719999999999</v>
      </c>
      <c r="K239">
        <v>51.467457000000003</v>
      </c>
      <c r="L239">
        <f>IFERROR(SUM(Table5[[#This Row],[reg_salben]:[pupil_gf_total]])/Table5[[#This Row],[adm1]],0)+IFERROR(Table5[[#This Row],[disability_salben]]/Table5[[#This Row],[disadm_nospch]], 0)</f>
        <v>8885.2227534770154</v>
      </c>
    </row>
    <row r="240" spans="1:12" x14ac:dyDescent="0.25">
      <c r="A240">
        <v>21458</v>
      </c>
      <c r="B240">
        <v>0.39380100000000001</v>
      </c>
      <c r="C240">
        <v>0</v>
      </c>
      <c r="D240">
        <v>0</v>
      </c>
      <c r="E240">
        <v>6099.11</v>
      </c>
      <c r="F240">
        <v>0</v>
      </c>
      <c r="G240">
        <v>340424.36</v>
      </c>
      <c r="H240">
        <v>59812.68</v>
      </c>
      <c r="I240">
        <v>4601.96</v>
      </c>
      <c r="J240">
        <v>5352.71</v>
      </c>
      <c r="K240">
        <v>23.376480000000001</v>
      </c>
      <c r="L240">
        <f>IFERROR(SUM(Table5[[#This Row],[reg_salben]:[pupil_gf_total]])/Table5[[#This Row],[adm1]],0)+IFERROR(Table5[[#This Row],[disability_salben]]/Table5[[#This Row],[disadm_nospch]], 0)</f>
        <v>17808.105411935416</v>
      </c>
    </row>
    <row r="241" spans="1:12" x14ac:dyDescent="0.25">
      <c r="A241">
        <v>21487</v>
      </c>
      <c r="B241">
        <v>0.99397599999999997</v>
      </c>
      <c r="C241">
        <v>0</v>
      </c>
      <c r="D241">
        <v>0</v>
      </c>
      <c r="E241">
        <v>50181.17</v>
      </c>
      <c r="F241">
        <v>54807</v>
      </c>
      <c r="G241">
        <v>443827.92</v>
      </c>
      <c r="H241">
        <v>217864.95</v>
      </c>
      <c r="I241">
        <v>11571.97</v>
      </c>
      <c r="J241">
        <v>7672.49</v>
      </c>
      <c r="K241">
        <v>62.686751999999998</v>
      </c>
      <c r="L241">
        <f>IFERROR(SUM(Table5[[#This Row],[reg_salben]:[pupil_gf_total]])/Table5[[#This Row],[adm1]],0)+IFERROR(Table5[[#This Row],[disability_salben]]/Table5[[#This Row],[disadm_nospch]], 0)</f>
        <v>12537.346008930244</v>
      </c>
    </row>
    <row r="242" spans="1:12" x14ac:dyDescent="0.25">
      <c r="A242">
        <v>21509</v>
      </c>
      <c r="B242">
        <v>2.5467840000000002</v>
      </c>
      <c r="C242">
        <v>0</v>
      </c>
      <c r="D242">
        <v>2375</v>
      </c>
      <c r="E242">
        <v>0</v>
      </c>
      <c r="F242">
        <v>0</v>
      </c>
      <c r="G242">
        <v>532733.96</v>
      </c>
      <c r="H242">
        <v>105.75</v>
      </c>
      <c r="I242">
        <v>0</v>
      </c>
      <c r="J242">
        <v>0</v>
      </c>
      <c r="K242">
        <v>27.309593</v>
      </c>
      <c r="L242">
        <f>IFERROR(SUM(Table5[[#This Row],[reg_salben]:[pupil_gf_total]])/Table5[[#This Row],[adm1]],0)+IFERROR(Table5[[#This Row],[disability_salben]]/Table5[[#This Row],[disadm_nospch]], 0)</f>
        <v>19598.047836157792</v>
      </c>
    </row>
    <row r="243" spans="1:12" x14ac:dyDescent="0.25">
      <c r="A243">
        <v>21513</v>
      </c>
      <c r="B243">
        <v>44.132641999999997</v>
      </c>
      <c r="C243">
        <v>0</v>
      </c>
      <c r="D243">
        <v>59200</v>
      </c>
      <c r="E243">
        <v>0</v>
      </c>
      <c r="F243">
        <v>0</v>
      </c>
      <c r="G243">
        <v>83570.62</v>
      </c>
      <c r="H243">
        <v>0</v>
      </c>
      <c r="I243">
        <v>0</v>
      </c>
      <c r="J243">
        <v>39900</v>
      </c>
      <c r="K243">
        <v>194.01864800000001</v>
      </c>
      <c r="L243">
        <f>IFERROR(SUM(Table5[[#This Row],[reg_salben]:[pupil_gf_total]])/Table5[[#This Row],[adm1]],0)+IFERROR(Table5[[#This Row],[disability_salben]]/Table5[[#This Row],[disadm_nospch]], 0)</f>
        <v>941.51063252435392</v>
      </c>
    </row>
    <row r="244" spans="1:12" x14ac:dyDescent="0.25">
      <c r="A244">
        <v>43489</v>
      </c>
      <c r="B244">
        <v>4153.1812339999997</v>
      </c>
      <c r="C244">
        <v>35827496.619999997</v>
      </c>
      <c r="D244">
        <v>119501882.40000001</v>
      </c>
      <c r="E244">
        <v>9740581.7599999998</v>
      </c>
      <c r="F244">
        <v>265029.39</v>
      </c>
      <c r="G244">
        <v>53192489.090000004</v>
      </c>
      <c r="H244">
        <v>56616254.460000001</v>
      </c>
      <c r="I244">
        <v>12696215.609999999</v>
      </c>
      <c r="J244">
        <v>26416353.149999999</v>
      </c>
      <c r="K244">
        <v>19704.1373899998</v>
      </c>
      <c r="L244">
        <f>IFERROR(SUM(Table5[[#This Row],[reg_salben]:[pupil_gf_total]])/Table5[[#This Row],[adm1]],0)+IFERROR(Table5[[#This Row],[disability_salben]]/Table5[[#This Row],[disadm_nospch]], 0)</f>
        <v>22756.993193005434</v>
      </c>
    </row>
    <row r="245" spans="1:12" x14ac:dyDescent="0.25">
      <c r="A245">
        <v>43497</v>
      </c>
      <c r="B245">
        <v>570.45345799999996</v>
      </c>
      <c r="C245">
        <v>4912127.0999999996</v>
      </c>
      <c r="D245">
        <v>12020705.140000001</v>
      </c>
      <c r="E245">
        <v>2115200.75</v>
      </c>
      <c r="F245">
        <v>160919.32</v>
      </c>
      <c r="G245">
        <v>6083663.3700000001</v>
      </c>
      <c r="H245">
        <v>6672438.6200000001</v>
      </c>
      <c r="I245">
        <v>1223268.23</v>
      </c>
      <c r="J245">
        <v>3090027.95</v>
      </c>
      <c r="K245">
        <v>2877.3143089999999</v>
      </c>
      <c r="L245">
        <f>IFERROR(SUM(Table5[[#This Row],[reg_salben]:[pupil_gf_total]])/Table5[[#This Row],[adm1]],0)+IFERROR(Table5[[#This Row],[disability_salben]]/Table5[[#This Row],[disadm_nospch]], 0)</f>
        <v>19512.132023198959</v>
      </c>
    </row>
    <row r="246" spans="1:12" x14ac:dyDescent="0.25">
      <c r="A246">
        <v>43505</v>
      </c>
      <c r="B246">
        <v>332.900012</v>
      </c>
      <c r="C246">
        <v>2398550.2400000002</v>
      </c>
      <c r="D246">
        <v>15347558.220000001</v>
      </c>
      <c r="E246">
        <v>627970.81999999995</v>
      </c>
      <c r="F246">
        <v>0</v>
      </c>
      <c r="G246">
        <v>5475744.2300000004</v>
      </c>
      <c r="H246">
        <v>3860030.97</v>
      </c>
      <c r="I246">
        <v>1293740.8500000001</v>
      </c>
      <c r="J246">
        <v>2639094.5699999998</v>
      </c>
      <c r="K246">
        <v>2895.62971500001</v>
      </c>
      <c r="L246">
        <f>IFERROR(SUM(Table5[[#This Row],[reg_salben]:[pupil_gf_total]])/Table5[[#This Row],[adm1]],0)+IFERROR(Table5[[#This Row],[disability_salben]]/Table5[[#This Row],[disadm_nospch]], 0)</f>
        <v>17304.422824717654</v>
      </c>
    </row>
    <row r="247" spans="1:12" x14ac:dyDescent="0.25">
      <c r="A247">
        <v>43513</v>
      </c>
      <c r="B247">
        <v>616.73602300000005</v>
      </c>
      <c r="C247">
        <v>2249381.7400000002</v>
      </c>
      <c r="D247">
        <v>11906212.08</v>
      </c>
      <c r="E247">
        <v>48584.84</v>
      </c>
      <c r="F247">
        <v>20300.330000000002</v>
      </c>
      <c r="G247">
        <v>4985823.0199999996</v>
      </c>
      <c r="H247">
        <v>10530165.970000001</v>
      </c>
      <c r="I247">
        <v>532339.81999999995</v>
      </c>
      <c r="J247">
        <v>3271739.48</v>
      </c>
      <c r="K247">
        <v>2597.6298270000002</v>
      </c>
      <c r="L247">
        <f>IFERROR(SUM(Table5[[#This Row],[reg_salben]:[pupil_gf_total]])/Table5[[#This Row],[adm1]],0)+IFERROR(Table5[[#This Row],[disability_salben]]/Table5[[#This Row],[disadm_nospch]], 0)</f>
        <v>15694.820630516126</v>
      </c>
    </row>
    <row r="248" spans="1:12" x14ac:dyDescent="0.25">
      <c r="A248">
        <v>43521</v>
      </c>
      <c r="B248">
        <v>522.63147200000003</v>
      </c>
      <c r="C248">
        <v>3026239.86</v>
      </c>
      <c r="D248">
        <v>15255373.4</v>
      </c>
      <c r="E248">
        <v>184575.82</v>
      </c>
      <c r="F248">
        <v>531793.11</v>
      </c>
      <c r="G248">
        <v>4240583.6399999997</v>
      </c>
      <c r="H248">
        <v>5124104.38</v>
      </c>
      <c r="I248">
        <v>792742.59</v>
      </c>
      <c r="J248">
        <v>3094878.77</v>
      </c>
      <c r="K248">
        <v>2214.7097020000001</v>
      </c>
      <c r="L248">
        <f>IFERROR(SUM(Table5[[#This Row],[reg_salben]:[pupil_gf_total]])/Table5[[#This Row],[adm1]],0)+IFERROR(Table5[[#This Row],[disability_salben]]/Table5[[#This Row],[disadm_nospch]], 0)</f>
        <v>18985.821835624967</v>
      </c>
    </row>
    <row r="249" spans="1:12" x14ac:dyDescent="0.25">
      <c r="A249">
        <v>43539</v>
      </c>
      <c r="B249">
        <v>560.73881500000005</v>
      </c>
      <c r="C249">
        <v>4822980.3099999996</v>
      </c>
      <c r="D249">
        <v>19106891.59</v>
      </c>
      <c r="E249">
        <v>466021.84</v>
      </c>
      <c r="F249">
        <v>246.15</v>
      </c>
      <c r="G249">
        <v>7250803.2800000003</v>
      </c>
      <c r="H249">
        <v>8215711.2699999996</v>
      </c>
      <c r="I249">
        <v>701260.48</v>
      </c>
      <c r="J249">
        <v>4152171.14</v>
      </c>
      <c r="K249">
        <v>3249.3998080000001</v>
      </c>
      <c r="L249">
        <f>IFERROR(SUM(Table5[[#This Row],[reg_salben]:[pupil_gf_total]])/Table5[[#This Row],[adm1]],0)+IFERROR(Table5[[#This Row],[disability_salben]]/Table5[[#This Row],[disadm_nospch]], 0)</f>
        <v>20878.18630809043</v>
      </c>
    </row>
    <row r="250" spans="1:12" x14ac:dyDescent="0.25">
      <c r="A250">
        <v>43547</v>
      </c>
      <c r="B250">
        <v>234.57848799999999</v>
      </c>
      <c r="C250">
        <v>2352661.6</v>
      </c>
      <c r="D250">
        <v>17503130.469999999</v>
      </c>
      <c r="E250">
        <v>757511.82</v>
      </c>
      <c r="F250">
        <v>0</v>
      </c>
      <c r="G250">
        <v>5667512.0599999996</v>
      </c>
      <c r="H250">
        <v>4840040.72</v>
      </c>
      <c r="I250">
        <v>1690543.75</v>
      </c>
      <c r="J250">
        <v>3468168.84</v>
      </c>
      <c r="K250">
        <v>2327.1005879999998</v>
      </c>
      <c r="L250">
        <f>IFERROR(SUM(Table5[[#This Row],[reg_salben]:[pupil_gf_total]])/Table5[[#This Row],[adm1]],0)+IFERROR(Table5[[#This Row],[disability_salben]]/Table5[[#This Row],[disadm_nospch]], 0)</f>
        <v>24608.361710348261</v>
      </c>
    </row>
    <row r="251" spans="1:12" x14ac:dyDescent="0.25">
      <c r="A251">
        <v>43554</v>
      </c>
      <c r="B251">
        <v>218.80333300000001</v>
      </c>
      <c r="C251">
        <v>2841235.74</v>
      </c>
      <c r="D251">
        <v>13060390.07</v>
      </c>
      <c r="E251">
        <v>556449.43000000005</v>
      </c>
      <c r="F251">
        <v>125679.19</v>
      </c>
      <c r="G251">
        <v>5402883.9400000004</v>
      </c>
      <c r="H251">
        <v>7260530.3499999996</v>
      </c>
      <c r="I251">
        <v>1748040.26</v>
      </c>
      <c r="J251">
        <v>2528865.46</v>
      </c>
      <c r="K251">
        <v>1525.2086429999999</v>
      </c>
      <c r="L251">
        <f>IFERROR(SUM(Table5[[#This Row],[reg_salben]:[pupil_gf_total]])/Table5[[#This Row],[adm1]],0)+IFERROR(Table5[[#This Row],[disability_salben]]/Table5[[#This Row],[disadm_nospch]], 0)</f>
        <v>33102.482211239716</v>
      </c>
    </row>
    <row r="252" spans="1:12" x14ac:dyDescent="0.25">
      <c r="A252">
        <v>43562</v>
      </c>
      <c r="B252">
        <v>625.83166200000005</v>
      </c>
      <c r="C252">
        <v>4191334.3999999999</v>
      </c>
      <c r="D252">
        <v>20034040.829999998</v>
      </c>
      <c r="E252">
        <v>213658.32</v>
      </c>
      <c r="F252">
        <v>0</v>
      </c>
      <c r="G252">
        <v>11618917.49</v>
      </c>
      <c r="H252">
        <v>9624143.3000000007</v>
      </c>
      <c r="I252">
        <v>418566.51</v>
      </c>
      <c r="J252">
        <v>4272117.1900000004</v>
      </c>
      <c r="K252">
        <v>2844.0709980000001</v>
      </c>
      <c r="L252">
        <f>IFERROR(SUM(Table5[[#This Row],[reg_salben]:[pupil_gf_total]])/Table5[[#This Row],[adm1]],0)+IFERROR(Table5[[#This Row],[disability_salben]]/Table5[[#This Row],[disadm_nospch]], 0)</f>
        <v>22935.018954248037</v>
      </c>
    </row>
    <row r="253" spans="1:12" x14ac:dyDescent="0.25">
      <c r="A253">
        <v>43570</v>
      </c>
      <c r="B253">
        <v>235.35766799999999</v>
      </c>
      <c r="C253">
        <v>1075719.0900000001</v>
      </c>
      <c r="D253">
        <v>3747870.79</v>
      </c>
      <c r="E253">
        <v>163791.98000000001</v>
      </c>
      <c r="F253">
        <v>137290.29999999999</v>
      </c>
      <c r="G253">
        <v>2121161.2200000002</v>
      </c>
      <c r="H253">
        <v>2996978.88</v>
      </c>
      <c r="I253">
        <v>320545.34000000003</v>
      </c>
      <c r="J253">
        <v>813146.44</v>
      </c>
      <c r="K253">
        <v>1162.55115</v>
      </c>
      <c r="L253">
        <f>IFERROR(SUM(Table5[[#This Row],[reg_salben]:[pupil_gf_total]])/Table5[[#This Row],[adm1]],0)+IFERROR(Table5[[#This Row],[disability_salben]]/Table5[[#This Row],[disadm_nospch]], 0)</f>
        <v>13431.072088919371</v>
      </c>
    </row>
    <row r="254" spans="1:12" x14ac:dyDescent="0.25">
      <c r="A254">
        <v>43588</v>
      </c>
      <c r="B254">
        <v>336.11702400000001</v>
      </c>
      <c r="C254">
        <v>1982077.1</v>
      </c>
      <c r="D254">
        <v>11015202.4</v>
      </c>
      <c r="E254">
        <v>86828.03</v>
      </c>
      <c r="F254">
        <v>6578.11</v>
      </c>
      <c r="G254">
        <v>4795182.1100000003</v>
      </c>
      <c r="H254">
        <v>3177418.42</v>
      </c>
      <c r="I254">
        <v>389755.57</v>
      </c>
      <c r="J254">
        <v>2237922.7999999998</v>
      </c>
      <c r="K254">
        <v>2162.1018079999999</v>
      </c>
      <c r="L254">
        <f>IFERROR(SUM(Table5[[#This Row],[reg_salben]:[pupil_gf_total]])/Table5[[#This Row],[adm1]],0)+IFERROR(Table5[[#This Row],[disability_salben]]/Table5[[#This Row],[disadm_nospch]], 0)</f>
        <v>15937.625865846047</v>
      </c>
    </row>
    <row r="255" spans="1:12" x14ac:dyDescent="0.25">
      <c r="A255">
        <v>43596</v>
      </c>
      <c r="B255">
        <v>250.61873299999999</v>
      </c>
      <c r="C255">
        <v>1788730.56</v>
      </c>
      <c r="D255">
        <v>8893549.6600000001</v>
      </c>
      <c r="E255">
        <v>178840.39</v>
      </c>
      <c r="F255">
        <v>8271.08</v>
      </c>
      <c r="G255">
        <v>2431120.02</v>
      </c>
      <c r="H255">
        <v>3757040.13</v>
      </c>
      <c r="I255">
        <v>1041322.59</v>
      </c>
      <c r="J255">
        <v>2529764.19</v>
      </c>
      <c r="K255">
        <v>1664.703814</v>
      </c>
      <c r="L255">
        <f>IFERROR(SUM(Table5[[#This Row],[reg_salben]:[pupil_gf_total]])/Table5[[#This Row],[adm1]],0)+IFERROR(Table5[[#This Row],[disability_salben]]/Table5[[#This Row],[disadm_nospch]], 0)</f>
        <v>18454.53133182387</v>
      </c>
    </row>
    <row r="256" spans="1:12" x14ac:dyDescent="0.25">
      <c r="A256">
        <v>43604</v>
      </c>
      <c r="B256">
        <v>154.883771</v>
      </c>
      <c r="C256">
        <v>912583.24</v>
      </c>
      <c r="D256">
        <v>3884603.17</v>
      </c>
      <c r="E256">
        <v>99835.39</v>
      </c>
      <c r="F256">
        <v>0</v>
      </c>
      <c r="G256">
        <v>2032026.42</v>
      </c>
      <c r="H256">
        <v>1700196.07</v>
      </c>
      <c r="I256">
        <v>688846.54</v>
      </c>
      <c r="J256">
        <v>651746.4</v>
      </c>
      <c r="K256">
        <v>870.45155699999998</v>
      </c>
      <c r="L256">
        <f>IFERROR(SUM(Table5[[#This Row],[reg_salben]:[pupil_gf_total]])/Table5[[#This Row],[adm1]],0)+IFERROR(Table5[[#This Row],[disability_salben]]/Table5[[#This Row],[disadm_nospch]], 0)</f>
        <v>16297.288176851536</v>
      </c>
    </row>
    <row r="257" spans="1:12" x14ac:dyDescent="0.25">
      <c r="A257">
        <v>43612</v>
      </c>
      <c r="B257">
        <v>768.51429199999995</v>
      </c>
      <c r="C257">
        <v>7511813.2199999997</v>
      </c>
      <c r="D257">
        <v>30218942.629999999</v>
      </c>
      <c r="E257">
        <v>740393.99</v>
      </c>
      <c r="F257">
        <v>5103.17</v>
      </c>
      <c r="G257">
        <v>10559104.630000001</v>
      </c>
      <c r="H257">
        <v>12750319.02</v>
      </c>
      <c r="I257">
        <v>2268885.42</v>
      </c>
      <c r="J257">
        <v>6327100.71</v>
      </c>
      <c r="K257">
        <v>5048.5096329999396</v>
      </c>
      <c r="L257">
        <f>IFERROR(SUM(Table5[[#This Row],[reg_salben]:[pupil_gf_total]])/Table5[[#This Row],[adm1]],0)+IFERROR(Table5[[#This Row],[disability_salben]]/Table5[[#This Row],[disadm_nospch]], 0)</f>
        <v>22227.611681908478</v>
      </c>
    </row>
    <row r="258" spans="1:12" x14ac:dyDescent="0.25">
      <c r="A258">
        <v>43620</v>
      </c>
      <c r="B258">
        <v>372.69313799999998</v>
      </c>
      <c r="C258">
        <v>3746234.75</v>
      </c>
      <c r="D258">
        <v>19415583.989999998</v>
      </c>
      <c r="E258">
        <v>2246653.94</v>
      </c>
      <c r="F258">
        <v>436256.99</v>
      </c>
      <c r="G258">
        <v>6492598.9800000004</v>
      </c>
      <c r="H258">
        <v>6307427.7999999998</v>
      </c>
      <c r="I258">
        <v>2135417.92</v>
      </c>
      <c r="J258">
        <v>3064639.85</v>
      </c>
      <c r="K258">
        <v>2481.91221</v>
      </c>
      <c r="L258">
        <f>IFERROR(SUM(Table5[[#This Row],[reg_salben]:[pupil_gf_total]])/Table5[[#This Row],[adm1]],0)+IFERROR(Table5[[#This Row],[disability_salben]]/Table5[[#This Row],[disadm_nospch]], 0)</f>
        <v>26208.118943767593</v>
      </c>
    </row>
    <row r="259" spans="1:12" x14ac:dyDescent="0.25">
      <c r="A259">
        <v>43638</v>
      </c>
      <c r="B259">
        <v>383.69231600000001</v>
      </c>
      <c r="C259">
        <v>3353863.52</v>
      </c>
      <c r="D259">
        <v>15820649.35</v>
      </c>
      <c r="E259">
        <v>857999.77</v>
      </c>
      <c r="F259">
        <v>39234.86</v>
      </c>
      <c r="G259">
        <v>4563656.2</v>
      </c>
      <c r="H259">
        <v>4354815.99</v>
      </c>
      <c r="I259">
        <v>1443653.86</v>
      </c>
      <c r="J259">
        <v>2846069.69</v>
      </c>
      <c r="K259">
        <v>2454.6101489999901</v>
      </c>
      <c r="L259">
        <f>IFERROR(SUM(Table5[[#This Row],[reg_salben]:[pupil_gf_total]])/Table5[[#This Row],[adm1]],0)+IFERROR(Table5[[#This Row],[disability_salben]]/Table5[[#This Row],[disadm_nospch]], 0)</f>
        <v>20932.80863311022</v>
      </c>
    </row>
    <row r="260" spans="1:12" x14ac:dyDescent="0.25">
      <c r="A260">
        <v>43646</v>
      </c>
      <c r="B260">
        <v>337.365703</v>
      </c>
      <c r="C260">
        <v>3831561.68</v>
      </c>
      <c r="D260">
        <v>22269336.100000001</v>
      </c>
      <c r="E260">
        <v>457391.43</v>
      </c>
      <c r="F260">
        <v>6997.89</v>
      </c>
      <c r="G260">
        <v>6780110.0099999998</v>
      </c>
      <c r="H260">
        <v>8412920.5500000007</v>
      </c>
      <c r="I260">
        <v>1529797.11</v>
      </c>
      <c r="J260">
        <v>3304491.82</v>
      </c>
      <c r="K260">
        <v>3597.4444400000002</v>
      </c>
      <c r="L260">
        <f>IFERROR(SUM(Table5[[#This Row],[reg_salben]:[pupil_gf_total]])/Table5[[#This Row],[adm1]],0)+IFERROR(Table5[[#This Row],[disability_salben]]/Table5[[#This Row],[disadm_nospch]], 0)</f>
        <v>23243.800606186047</v>
      </c>
    </row>
    <row r="261" spans="1:12" x14ac:dyDescent="0.25">
      <c r="A261">
        <v>43653</v>
      </c>
      <c r="B261">
        <v>173.12573599999999</v>
      </c>
      <c r="C261">
        <v>1988227.01</v>
      </c>
      <c r="D261">
        <v>7732737.1500000004</v>
      </c>
      <c r="E261">
        <v>384929.04</v>
      </c>
      <c r="F261">
        <v>103440</v>
      </c>
      <c r="G261">
        <v>3287712.46</v>
      </c>
      <c r="H261">
        <v>2419538.92</v>
      </c>
      <c r="I261">
        <v>263476.63</v>
      </c>
      <c r="J261">
        <v>1422308.01</v>
      </c>
      <c r="K261">
        <v>1027.6705850000001</v>
      </c>
      <c r="L261">
        <f>IFERROR(SUM(Table5[[#This Row],[reg_salben]:[pupil_gf_total]])/Table5[[#This Row],[adm1]],0)+IFERROR(Table5[[#This Row],[disability_salben]]/Table5[[#This Row],[disadm_nospch]], 0)</f>
        <v>26678.017923401399</v>
      </c>
    </row>
    <row r="262" spans="1:12" x14ac:dyDescent="0.25">
      <c r="A262">
        <v>43661</v>
      </c>
      <c r="B262">
        <v>773.00563799999998</v>
      </c>
      <c r="C262">
        <v>6953997.4199999999</v>
      </c>
      <c r="D262">
        <v>33847391.880000003</v>
      </c>
      <c r="E262">
        <v>766338.01</v>
      </c>
      <c r="F262">
        <v>42300.13</v>
      </c>
      <c r="G262">
        <v>9473308.6699999906</v>
      </c>
      <c r="H262">
        <v>12183004.32</v>
      </c>
      <c r="I262">
        <v>1854181.69</v>
      </c>
      <c r="J262">
        <v>10847161.51</v>
      </c>
      <c r="K262">
        <v>5726.9552200000298</v>
      </c>
      <c r="L262">
        <f>IFERROR(SUM(Table5[[#This Row],[reg_salben]:[pupil_gf_total]])/Table5[[#This Row],[adm1]],0)+IFERROR(Table5[[#This Row],[disability_salben]]/Table5[[#This Row],[disadm_nospch]], 0)</f>
        <v>21046.726831105894</v>
      </c>
    </row>
    <row r="263" spans="1:12" x14ac:dyDescent="0.25">
      <c r="A263">
        <v>43679</v>
      </c>
      <c r="B263">
        <v>330.16415499999999</v>
      </c>
      <c r="C263">
        <v>2119407.69</v>
      </c>
      <c r="D263">
        <v>9605845.3399999999</v>
      </c>
      <c r="E263">
        <v>121945.78</v>
      </c>
      <c r="F263">
        <v>0</v>
      </c>
      <c r="G263">
        <v>3159748.99</v>
      </c>
      <c r="H263">
        <v>2790680.48</v>
      </c>
      <c r="I263">
        <v>669674.89</v>
      </c>
      <c r="J263">
        <v>1852368.51</v>
      </c>
      <c r="K263">
        <v>1734.4833940000001</v>
      </c>
      <c r="L263">
        <f>IFERROR(SUM(Table5[[#This Row],[reg_salben]:[pupil_gf_total]])/Table5[[#This Row],[adm1]],0)+IFERROR(Table5[[#This Row],[disability_salben]]/Table5[[#This Row],[disadm_nospch]], 0)</f>
        <v>16912.444462068346</v>
      </c>
    </row>
    <row r="264" spans="1:12" x14ac:dyDescent="0.25">
      <c r="A264">
        <v>43687</v>
      </c>
      <c r="B264">
        <v>188.21996799999999</v>
      </c>
      <c r="C264">
        <v>1487738.48</v>
      </c>
      <c r="D264">
        <v>5538866.8099999996</v>
      </c>
      <c r="E264">
        <v>191536.61</v>
      </c>
      <c r="F264">
        <v>5000</v>
      </c>
      <c r="G264">
        <v>3897370.39</v>
      </c>
      <c r="H264">
        <v>2572018.4900000002</v>
      </c>
      <c r="I264">
        <v>323051.96999999997</v>
      </c>
      <c r="J264">
        <v>746285.7</v>
      </c>
      <c r="K264">
        <v>1005.660934</v>
      </c>
      <c r="L264">
        <f>IFERROR(SUM(Table5[[#This Row],[reg_salben]:[pupil_gf_total]])/Table5[[#This Row],[adm1]],0)+IFERROR(Table5[[#This Row],[disability_salben]]/Table5[[#This Row],[disadm_nospch]], 0)</f>
        <v>21103.663226266399</v>
      </c>
    </row>
    <row r="265" spans="1:12" x14ac:dyDescent="0.25">
      <c r="A265">
        <v>43695</v>
      </c>
      <c r="B265">
        <v>341.93606699999998</v>
      </c>
      <c r="C265">
        <v>2185449.8199999998</v>
      </c>
      <c r="D265">
        <v>9372403.6099999994</v>
      </c>
      <c r="E265">
        <v>532744.26</v>
      </c>
      <c r="F265">
        <v>0</v>
      </c>
      <c r="G265">
        <v>3335390.65</v>
      </c>
      <c r="H265">
        <v>3847124.75</v>
      </c>
      <c r="I265">
        <v>191886.21</v>
      </c>
      <c r="J265">
        <v>2549853.96</v>
      </c>
      <c r="K265">
        <v>1787.2618890000001</v>
      </c>
      <c r="L265">
        <f>IFERROR(SUM(Table5[[#This Row],[reg_salben]:[pupil_gf_total]])/Table5[[#This Row],[adm1]],0)+IFERROR(Table5[[#This Row],[disability_salben]]/Table5[[#This Row],[disadm_nospch]], 0)</f>
        <v>17486.249438437939</v>
      </c>
    </row>
    <row r="266" spans="1:12" x14ac:dyDescent="0.25">
      <c r="A266">
        <v>43703</v>
      </c>
      <c r="B266">
        <v>163.71221299999999</v>
      </c>
      <c r="C266">
        <v>1537335</v>
      </c>
      <c r="D266">
        <v>6560006.96</v>
      </c>
      <c r="E266">
        <v>420406.32</v>
      </c>
      <c r="F266">
        <v>12500</v>
      </c>
      <c r="G266">
        <v>2875567.57</v>
      </c>
      <c r="H266">
        <v>3164107.15</v>
      </c>
      <c r="I266">
        <v>238727.48</v>
      </c>
      <c r="J266">
        <v>774300.33</v>
      </c>
      <c r="K266">
        <v>1031.4756460000001</v>
      </c>
      <c r="L266">
        <f>IFERROR(SUM(Table5[[#This Row],[reg_salben]:[pupil_gf_total]])/Table5[[#This Row],[adm1]],0)+IFERROR(Table5[[#This Row],[disability_salben]]/Table5[[#This Row],[disadm_nospch]], 0)</f>
        <v>23007.483865880065</v>
      </c>
    </row>
    <row r="267" spans="1:12" x14ac:dyDescent="0.25">
      <c r="A267">
        <v>43711</v>
      </c>
      <c r="B267">
        <v>1145.31052</v>
      </c>
      <c r="C267">
        <v>8963409.6999999993</v>
      </c>
      <c r="D267">
        <v>47987431.259999998</v>
      </c>
      <c r="E267">
        <v>3141365.9</v>
      </c>
      <c r="F267">
        <v>529775.05000000005</v>
      </c>
      <c r="G267">
        <v>21195490.829999998</v>
      </c>
      <c r="H267">
        <v>22710352.579999998</v>
      </c>
      <c r="I267">
        <v>4180075.23</v>
      </c>
      <c r="J267">
        <v>11615532.92</v>
      </c>
      <c r="K267">
        <v>7318.63710299999</v>
      </c>
      <c r="L267">
        <f>IFERROR(SUM(Table5[[#This Row],[reg_salben]:[pupil_gf_total]])/Table5[[#This Row],[adm1]],0)+IFERROR(Table5[[#This Row],[disability_salben]]/Table5[[#This Row],[disadm_nospch]], 0)</f>
        <v>23042.134011965711</v>
      </c>
    </row>
    <row r="268" spans="1:12" x14ac:dyDescent="0.25">
      <c r="A268">
        <v>43729</v>
      </c>
      <c r="B268">
        <v>413.48163199999999</v>
      </c>
      <c r="C268">
        <v>2849359.68</v>
      </c>
      <c r="D268">
        <v>12992572.32</v>
      </c>
      <c r="E268">
        <v>469202.48</v>
      </c>
      <c r="F268">
        <v>18792.13</v>
      </c>
      <c r="G268">
        <v>4071287.7</v>
      </c>
      <c r="H268">
        <v>4108023.31</v>
      </c>
      <c r="I268">
        <v>710240.13</v>
      </c>
      <c r="J268">
        <v>2154106.46</v>
      </c>
      <c r="K268">
        <v>2576.3602249999999</v>
      </c>
      <c r="L268">
        <f>IFERROR(SUM(Table5[[#This Row],[reg_salben]:[pupil_gf_total]])/Table5[[#This Row],[adm1]],0)+IFERROR(Table5[[#This Row],[disability_salben]]/Table5[[#This Row],[disadm_nospch]], 0)</f>
        <v>16410.082056297048</v>
      </c>
    </row>
    <row r="269" spans="1:12" x14ac:dyDescent="0.25">
      <c r="A269">
        <v>43737</v>
      </c>
      <c r="B269">
        <v>897.63741800000003</v>
      </c>
      <c r="C269">
        <v>6010496.3399999999</v>
      </c>
      <c r="D269">
        <v>51520249.68</v>
      </c>
      <c r="E269">
        <v>1628452.61</v>
      </c>
      <c r="F269">
        <v>60968.21</v>
      </c>
      <c r="G269">
        <v>14143637.65</v>
      </c>
      <c r="H269">
        <v>14797904.07</v>
      </c>
      <c r="I269">
        <v>2131225.27</v>
      </c>
      <c r="J269">
        <v>15660021.529999999</v>
      </c>
      <c r="K269">
        <v>7958.1638949999897</v>
      </c>
      <c r="L269">
        <f>IFERROR(SUM(Table5[[#This Row],[reg_salben]:[pupil_gf_total]])/Table5[[#This Row],[adm1]],0)+IFERROR(Table5[[#This Row],[disability_salben]]/Table5[[#This Row],[disadm_nospch]], 0)</f>
        <v>19254.388756246924</v>
      </c>
    </row>
    <row r="270" spans="1:12" x14ac:dyDescent="0.25">
      <c r="A270">
        <v>43745</v>
      </c>
      <c r="B270">
        <v>381.48351500000001</v>
      </c>
      <c r="C270">
        <v>1761613.97</v>
      </c>
      <c r="D270">
        <v>12266948.859999999</v>
      </c>
      <c r="E270">
        <v>471089.01</v>
      </c>
      <c r="F270">
        <v>93078</v>
      </c>
      <c r="G270">
        <v>5231254.26</v>
      </c>
      <c r="H270">
        <v>5645055.5800000001</v>
      </c>
      <c r="I270">
        <v>456514.08</v>
      </c>
      <c r="J270">
        <v>2643795.31</v>
      </c>
      <c r="K270">
        <v>2448.6516349999902</v>
      </c>
      <c r="L270">
        <f>IFERROR(SUM(Table5[[#This Row],[reg_salben]:[pupil_gf_total]])/Table5[[#This Row],[adm1]],0)+IFERROR(Table5[[#This Row],[disability_salben]]/Table5[[#This Row],[disadm_nospch]], 0)</f>
        <v>15565.756348641673</v>
      </c>
    </row>
    <row r="271" spans="1:12" x14ac:dyDescent="0.25">
      <c r="A271">
        <v>43752</v>
      </c>
      <c r="B271">
        <v>7031.1229169999997</v>
      </c>
      <c r="C271">
        <v>55671587.780000001</v>
      </c>
      <c r="D271">
        <v>195709553.99000001</v>
      </c>
      <c r="E271">
        <v>6409572.9100000001</v>
      </c>
      <c r="F271">
        <v>22369</v>
      </c>
      <c r="G271">
        <v>84326543.450000003</v>
      </c>
      <c r="H271">
        <v>97429873.840000004</v>
      </c>
      <c r="I271">
        <v>24586224.030000001</v>
      </c>
      <c r="J271">
        <v>51191622.759999998</v>
      </c>
      <c r="K271">
        <v>34384.434058999403</v>
      </c>
      <c r="L271">
        <f>IFERROR(SUM(Table5[[#This Row],[reg_salben]:[pupil_gf_total]])/Table5[[#This Row],[adm1]],0)+IFERROR(Table5[[#This Row],[disability_salben]]/Table5[[#This Row],[disadm_nospch]], 0)</f>
        <v>21286.596799371553</v>
      </c>
    </row>
    <row r="272" spans="1:12" x14ac:dyDescent="0.25">
      <c r="A272">
        <v>43760</v>
      </c>
      <c r="B272">
        <v>386.10937899999999</v>
      </c>
      <c r="C272">
        <v>1983959.9</v>
      </c>
      <c r="D272">
        <v>10741744.58</v>
      </c>
      <c r="E272">
        <v>801481.99</v>
      </c>
      <c r="F272">
        <v>3822</v>
      </c>
      <c r="G272">
        <v>4201553.95</v>
      </c>
      <c r="H272">
        <v>4342614.62</v>
      </c>
      <c r="I272">
        <v>2399998.63</v>
      </c>
      <c r="J272">
        <v>1574021.56</v>
      </c>
      <c r="K272">
        <v>2032.3308070000101</v>
      </c>
      <c r="L272">
        <f>IFERROR(SUM(Table5[[#This Row],[reg_salben]:[pupil_gf_total]])/Table5[[#This Row],[adm1]],0)+IFERROR(Table5[[#This Row],[disability_salben]]/Table5[[#This Row],[disadm_nospch]], 0)</f>
        <v>16979.537335803212</v>
      </c>
    </row>
    <row r="273" spans="1:12" x14ac:dyDescent="0.25">
      <c r="A273">
        <v>43778</v>
      </c>
      <c r="B273">
        <v>219.812836</v>
      </c>
      <c r="C273">
        <v>1748455.35</v>
      </c>
      <c r="D273">
        <v>8779499.9600000009</v>
      </c>
      <c r="E273">
        <v>250226.81</v>
      </c>
      <c r="F273">
        <v>39045</v>
      </c>
      <c r="G273">
        <v>2577990.2599999998</v>
      </c>
      <c r="H273">
        <v>3570937.91</v>
      </c>
      <c r="I273">
        <v>382994.09</v>
      </c>
      <c r="J273">
        <v>1504598.41</v>
      </c>
      <c r="K273">
        <v>1502.6701840000001</v>
      </c>
      <c r="L273">
        <f>IFERROR(SUM(Table5[[#This Row],[reg_salben]:[pupil_gf_total]])/Table5[[#This Row],[adm1]],0)+IFERROR(Table5[[#This Row],[disability_salben]]/Table5[[#This Row],[disadm_nospch]], 0)</f>
        <v>19337.556081276005</v>
      </c>
    </row>
    <row r="274" spans="1:12" x14ac:dyDescent="0.25">
      <c r="A274">
        <v>43786</v>
      </c>
      <c r="B274">
        <v>8957.3263659999993</v>
      </c>
      <c r="C274">
        <v>85775191.640000001</v>
      </c>
      <c r="D274">
        <v>212010153.19</v>
      </c>
      <c r="E274">
        <v>6716236.1699999999</v>
      </c>
      <c r="F274">
        <v>362191.72</v>
      </c>
      <c r="G274">
        <v>119832646.41</v>
      </c>
      <c r="H274">
        <v>125317353.7</v>
      </c>
      <c r="I274">
        <v>11835309.859999999</v>
      </c>
      <c r="J274">
        <v>48582723.030000001</v>
      </c>
      <c r="K274">
        <v>33384.4079200001</v>
      </c>
      <c r="L274">
        <f>IFERROR(SUM(Table5[[#This Row],[reg_salben]:[pupil_gf_total]])/Table5[[#This Row],[adm1]],0)+IFERROR(Table5[[#This Row],[disability_salben]]/Table5[[#This Row],[disadm_nospch]], 0)</f>
        <v>25291.599868823687</v>
      </c>
    </row>
    <row r="275" spans="1:12" x14ac:dyDescent="0.25">
      <c r="A275">
        <v>43794</v>
      </c>
      <c r="B275">
        <v>980.03989300000001</v>
      </c>
      <c r="C275">
        <v>10299606.390000001</v>
      </c>
      <c r="D275">
        <v>37997263.479999997</v>
      </c>
      <c r="E275">
        <v>2772948.59</v>
      </c>
      <c r="F275">
        <v>79172.429999999993</v>
      </c>
      <c r="G275">
        <v>19160977.969999999</v>
      </c>
      <c r="H275">
        <v>19312269.260000002</v>
      </c>
      <c r="I275">
        <v>4441999.21</v>
      </c>
      <c r="J275">
        <v>10271561.84</v>
      </c>
      <c r="K275">
        <v>4844.2128570000004</v>
      </c>
      <c r="L275">
        <f>IFERROR(SUM(Table5[[#This Row],[reg_salben]:[pupil_gf_total]])/Table5[[#This Row],[adm1]],0)+IFERROR(Table5[[#This Row],[disability_salben]]/Table5[[#This Row],[disadm_nospch]], 0)</f>
        <v>29921.443332675593</v>
      </c>
    </row>
    <row r="276" spans="1:12" x14ac:dyDescent="0.25">
      <c r="A276">
        <v>43802</v>
      </c>
      <c r="B276">
        <v>8026.6064539999998</v>
      </c>
      <c r="C276">
        <v>74677389.260000005</v>
      </c>
      <c r="D276">
        <v>279512309.47000003</v>
      </c>
      <c r="E276">
        <v>6801861.0999999996</v>
      </c>
      <c r="F276">
        <v>692351.62</v>
      </c>
      <c r="G276">
        <v>151919264.41</v>
      </c>
      <c r="H276">
        <v>172403692.59</v>
      </c>
      <c r="I276">
        <v>34385074.369999997</v>
      </c>
      <c r="J276">
        <v>115563181.530001</v>
      </c>
      <c r="K276">
        <v>45996.738614000002</v>
      </c>
      <c r="L276">
        <f>IFERROR(SUM(Table5[[#This Row],[reg_salben]:[pupil_gf_total]])/Table5[[#This Row],[adm1]],0)+IFERROR(Table5[[#This Row],[disability_salben]]/Table5[[#This Row],[disadm_nospch]], 0)</f>
        <v>25854.420664384175</v>
      </c>
    </row>
    <row r="277" spans="1:12" x14ac:dyDescent="0.25">
      <c r="A277">
        <v>43810</v>
      </c>
      <c r="B277">
        <v>282.47717599999999</v>
      </c>
      <c r="C277">
        <v>1548996.21</v>
      </c>
      <c r="D277">
        <v>7867142.6900000004</v>
      </c>
      <c r="E277">
        <v>94888.85</v>
      </c>
      <c r="F277">
        <v>8367.49</v>
      </c>
      <c r="G277">
        <v>3454310.04</v>
      </c>
      <c r="H277">
        <v>3919365.44</v>
      </c>
      <c r="I277">
        <v>286906.90000000002</v>
      </c>
      <c r="J277">
        <v>1443468.22</v>
      </c>
      <c r="K277">
        <v>1558.3281300000001</v>
      </c>
      <c r="L277">
        <f>IFERROR(SUM(Table5[[#This Row],[reg_salben]:[pupil_gf_total]])/Table5[[#This Row],[adm1]],0)+IFERROR(Table5[[#This Row],[disability_salben]]/Table5[[#This Row],[disadm_nospch]], 0)</f>
        <v>16440.518120321438</v>
      </c>
    </row>
    <row r="278" spans="1:12" x14ac:dyDescent="0.25">
      <c r="A278">
        <v>43828</v>
      </c>
      <c r="B278">
        <v>274.91303199999999</v>
      </c>
      <c r="C278">
        <v>1894357.87</v>
      </c>
      <c r="D278">
        <v>8065613.7599999998</v>
      </c>
      <c r="E278">
        <v>423614.14</v>
      </c>
      <c r="F278">
        <v>0</v>
      </c>
      <c r="G278">
        <v>3873308.56</v>
      </c>
      <c r="H278">
        <v>2546192.5099999998</v>
      </c>
      <c r="I278">
        <v>534453.12</v>
      </c>
      <c r="J278">
        <v>1405274.27</v>
      </c>
      <c r="K278">
        <v>1469.3198199999999</v>
      </c>
      <c r="L278">
        <f>IFERROR(SUM(Table5[[#This Row],[reg_salben]:[pupil_gf_total]])/Table5[[#This Row],[adm1]],0)+IFERROR(Table5[[#This Row],[disability_salben]]/Table5[[#This Row],[disadm_nospch]], 0)</f>
        <v>18357.593986439493</v>
      </c>
    </row>
    <row r="279" spans="1:12" x14ac:dyDescent="0.25">
      <c r="A279">
        <v>43836</v>
      </c>
      <c r="B279">
        <v>593.39157999999998</v>
      </c>
      <c r="C279">
        <v>4615986.34</v>
      </c>
      <c r="D279">
        <v>23752611.940000001</v>
      </c>
      <c r="E279">
        <v>717230.76</v>
      </c>
      <c r="F279">
        <v>887446.61</v>
      </c>
      <c r="G279">
        <v>9008691.2300000004</v>
      </c>
      <c r="H279">
        <v>7060065.1299999999</v>
      </c>
      <c r="I279">
        <v>1974463.79</v>
      </c>
      <c r="J279">
        <v>4545332.71</v>
      </c>
      <c r="K279">
        <v>3706.6800159999898</v>
      </c>
      <c r="L279">
        <f>IFERROR(SUM(Table5[[#This Row],[reg_salben]:[pupil_gf_total]])/Table5[[#This Row],[adm1]],0)+IFERROR(Table5[[#This Row],[disability_salben]]/Table5[[#This Row],[disadm_nospch]], 0)</f>
        <v>20713.97138433866</v>
      </c>
    </row>
    <row r="280" spans="1:12" x14ac:dyDescent="0.25">
      <c r="A280">
        <v>43844</v>
      </c>
      <c r="B280">
        <v>2150.7966609999999</v>
      </c>
      <c r="C280">
        <v>15111416.24</v>
      </c>
      <c r="D280">
        <v>62657780.829999998</v>
      </c>
      <c r="E280">
        <v>3567578.46</v>
      </c>
      <c r="F280">
        <v>511793.09</v>
      </c>
      <c r="G280">
        <v>40878149.93</v>
      </c>
      <c r="H280">
        <v>44300895.649999999</v>
      </c>
      <c r="I280">
        <v>5142629.24</v>
      </c>
      <c r="J280">
        <v>15225736.15</v>
      </c>
      <c r="K280">
        <v>12757.611156000001</v>
      </c>
      <c r="L280">
        <f>IFERROR(SUM(Table5[[#This Row],[reg_salben]:[pupil_gf_total]])/Table5[[#This Row],[adm1]],0)+IFERROR(Table5[[#This Row],[disability_salben]]/Table5[[#This Row],[disadm_nospch]], 0)</f>
        <v>20530.415536066754</v>
      </c>
    </row>
    <row r="281" spans="1:12" x14ac:dyDescent="0.25">
      <c r="A281">
        <v>43851</v>
      </c>
      <c r="B281">
        <v>145.29058000000001</v>
      </c>
      <c r="C281">
        <v>1653268.23</v>
      </c>
      <c r="D281">
        <v>6362868.6900000004</v>
      </c>
      <c r="E281">
        <v>369183.22</v>
      </c>
      <c r="F281">
        <v>20110.5</v>
      </c>
      <c r="G281">
        <v>3301817.38</v>
      </c>
      <c r="H281">
        <v>2470408.64</v>
      </c>
      <c r="I281">
        <v>503343.93</v>
      </c>
      <c r="J281">
        <v>1308855.93</v>
      </c>
      <c r="K281">
        <v>1044.22173</v>
      </c>
      <c r="L281">
        <f>IFERROR(SUM(Table5[[#This Row],[reg_salben]:[pupil_gf_total]])/Table5[[#This Row],[adm1]],0)+IFERROR(Table5[[#This Row],[disability_salben]]/Table5[[#This Row],[disadm_nospch]], 0)</f>
        <v>25108.494586156099</v>
      </c>
    </row>
    <row r="282" spans="1:12" x14ac:dyDescent="0.25">
      <c r="A282">
        <v>43869</v>
      </c>
      <c r="B282">
        <v>315.52522299999998</v>
      </c>
      <c r="C282">
        <v>2075002.06</v>
      </c>
      <c r="D282">
        <v>13079805.060000001</v>
      </c>
      <c r="E282">
        <v>1263329.81</v>
      </c>
      <c r="F282">
        <v>9728.1299999999992</v>
      </c>
      <c r="G282">
        <v>3191779.56</v>
      </c>
      <c r="H282">
        <v>4172012.55</v>
      </c>
      <c r="I282">
        <v>1095324.17</v>
      </c>
      <c r="J282">
        <v>2322816.33</v>
      </c>
      <c r="K282">
        <v>2314.9707880000001</v>
      </c>
      <c r="L282">
        <f>IFERROR(SUM(Table5[[#This Row],[reg_salben]:[pupil_gf_total]])/Table5[[#This Row],[adm1]],0)+IFERROR(Table5[[#This Row],[disability_salben]]/Table5[[#This Row],[disadm_nospch]], 0)</f>
        <v>17433.843020496301</v>
      </c>
    </row>
    <row r="283" spans="1:12" x14ac:dyDescent="0.25">
      <c r="A283">
        <v>43877</v>
      </c>
      <c r="B283">
        <v>860.38255000000004</v>
      </c>
      <c r="C283">
        <v>6717207.96</v>
      </c>
      <c r="D283">
        <v>29218919.739999998</v>
      </c>
      <c r="E283">
        <v>934916.89</v>
      </c>
      <c r="F283">
        <v>41037.42</v>
      </c>
      <c r="G283">
        <v>10724906.130000001</v>
      </c>
      <c r="H283">
        <v>10528682.970000001</v>
      </c>
      <c r="I283">
        <v>2005572.73</v>
      </c>
      <c r="J283">
        <v>6265597.2699999996</v>
      </c>
      <c r="K283">
        <v>5428.9411639999898</v>
      </c>
      <c r="L283">
        <f>IFERROR(SUM(Table5[[#This Row],[reg_salben]:[pupil_gf_total]])/Table5[[#This Row],[adm1]],0)+IFERROR(Table5[[#This Row],[disability_salben]]/Table5[[#This Row],[disadm_nospch]], 0)</f>
        <v>18807.46990994491</v>
      </c>
    </row>
    <row r="284" spans="1:12" x14ac:dyDescent="0.25">
      <c r="A284">
        <v>43885</v>
      </c>
      <c r="B284">
        <v>90.084401999999997</v>
      </c>
      <c r="C284">
        <v>654212.29</v>
      </c>
      <c r="D284">
        <v>4376265.5199999996</v>
      </c>
      <c r="E284">
        <v>288574.78000000003</v>
      </c>
      <c r="F284">
        <v>35650.949999999997</v>
      </c>
      <c r="G284">
        <v>1636068.29</v>
      </c>
      <c r="H284">
        <v>1954626.49</v>
      </c>
      <c r="I284">
        <v>247959.26</v>
      </c>
      <c r="J284">
        <v>725191.7</v>
      </c>
      <c r="K284">
        <v>897.85449300000005</v>
      </c>
      <c r="L284">
        <f>IFERROR(SUM(Table5[[#This Row],[reg_salben]:[pupil_gf_total]])/Table5[[#This Row],[adm1]],0)+IFERROR(Table5[[#This Row],[disability_salben]]/Table5[[#This Row],[disadm_nospch]], 0)</f>
        <v>17580.520480125542</v>
      </c>
    </row>
    <row r="285" spans="1:12" x14ac:dyDescent="0.25">
      <c r="A285">
        <v>43893</v>
      </c>
      <c r="B285">
        <v>286.27576800000003</v>
      </c>
      <c r="C285">
        <v>1833197.63</v>
      </c>
      <c r="D285">
        <v>13332955.460000001</v>
      </c>
      <c r="E285">
        <v>459272.32</v>
      </c>
      <c r="F285">
        <v>3200</v>
      </c>
      <c r="G285">
        <v>3264033.03</v>
      </c>
      <c r="H285">
        <v>3722286.08</v>
      </c>
      <c r="I285">
        <v>796684.25</v>
      </c>
      <c r="J285">
        <v>1592801.42</v>
      </c>
      <c r="K285">
        <v>2576.2033219999998</v>
      </c>
      <c r="L285">
        <f>IFERROR(SUM(Table5[[#This Row],[reg_salben]:[pupil_gf_total]])/Table5[[#This Row],[adm1]],0)+IFERROR(Table5[[#This Row],[disability_salben]]/Table5[[#This Row],[disadm_nospch]], 0)</f>
        <v>15397.941191309023</v>
      </c>
    </row>
    <row r="286" spans="1:12" x14ac:dyDescent="0.25">
      <c r="A286">
        <v>43901</v>
      </c>
      <c r="B286">
        <v>241.33604500000001</v>
      </c>
      <c r="C286">
        <v>2653912.77</v>
      </c>
      <c r="D286">
        <v>8835847.0199999996</v>
      </c>
      <c r="E286">
        <v>1068201.53</v>
      </c>
      <c r="F286">
        <v>0</v>
      </c>
      <c r="G286">
        <v>10208988.43</v>
      </c>
      <c r="H286">
        <v>8314117.2599999998</v>
      </c>
      <c r="I286">
        <v>1729491.93</v>
      </c>
      <c r="J286">
        <v>2259821.1</v>
      </c>
      <c r="K286">
        <v>1158.7649939999999</v>
      </c>
      <c r="L286">
        <f>IFERROR(SUM(Table5[[#This Row],[reg_salben]:[pupil_gf_total]])/Table5[[#This Row],[adm1]],0)+IFERROR(Table5[[#This Row],[disability_salben]]/Table5[[#This Row],[disadm_nospch]], 0)</f>
        <v>38971.766850743836</v>
      </c>
    </row>
    <row r="287" spans="1:12" x14ac:dyDescent="0.25">
      <c r="A287">
        <v>43919</v>
      </c>
      <c r="B287">
        <v>406.77846599999998</v>
      </c>
      <c r="C287">
        <v>4188575.16</v>
      </c>
      <c r="D287">
        <v>10877252.07</v>
      </c>
      <c r="E287">
        <v>344552.56</v>
      </c>
      <c r="F287">
        <v>0</v>
      </c>
      <c r="G287">
        <v>2761811.99</v>
      </c>
      <c r="H287">
        <v>4799768.3899999997</v>
      </c>
      <c r="I287">
        <v>595614</v>
      </c>
      <c r="J287">
        <v>1594757.54</v>
      </c>
      <c r="K287">
        <v>1941.5418549999899</v>
      </c>
      <c r="L287">
        <f>IFERROR(SUM(Table5[[#This Row],[reg_salben]:[pupil_gf_total]])/Table5[[#This Row],[adm1]],0)+IFERROR(Table5[[#This Row],[disability_salben]]/Table5[[#This Row],[disadm_nospch]], 0)</f>
        <v>21099.573289127435</v>
      </c>
    </row>
    <row r="288" spans="1:12" x14ac:dyDescent="0.25">
      <c r="A288">
        <v>43927</v>
      </c>
      <c r="B288">
        <v>152.44878299999999</v>
      </c>
      <c r="C288">
        <v>927389.03</v>
      </c>
      <c r="D288">
        <v>4409524.1100000003</v>
      </c>
      <c r="E288">
        <v>111410.03</v>
      </c>
      <c r="F288">
        <v>20941.740000000002</v>
      </c>
      <c r="G288">
        <v>1864837.48</v>
      </c>
      <c r="H288">
        <v>2070285.97</v>
      </c>
      <c r="I288">
        <v>422375.04</v>
      </c>
      <c r="J288">
        <v>830449.19</v>
      </c>
      <c r="K288">
        <v>929.87419399999999</v>
      </c>
      <c r="L288">
        <f>IFERROR(SUM(Table5[[#This Row],[reg_salben]:[pupil_gf_total]])/Table5[[#This Row],[adm1]],0)+IFERROR(Table5[[#This Row],[disability_salben]]/Table5[[#This Row],[disadm_nospch]], 0)</f>
        <v>16546.873942559218</v>
      </c>
    </row>
    <row r="289" spans="1:12" x14ac:dyDescent="0.25">
      <c r="A289">
        <v>43935</v>
      </c>
      <c r="B289">
        <v>313.716159</v>
      </c>
      <c r="C289">
        <v>2138541.0299999998</v>
      </c>
      <c r="D289">
        <v>9962161.4000000004</v>
      </c>
      <c r="E289">
        <v>504775.9</v>
      </c>
      <c r="F289">
        <v>32265.27</v>
      </c>
      <c r="G289">
        <v>4368289.95</v>
      </c>
      <c r="H289">
        <v>4338352.22</v>
      </c>
      <c r="I289">
        <v>357827.67</v>
      </c>
      <c r="J289">
        <v>2059921.5</v>
      </c>
      <c r="K289">
        <v>1717.4299229999999</v>
      </c>
      <c r="L289">
        <f>IFERROR(SUM(Table5[[#This Row],[reg_salben]:[pupil_gf_total]])/Table5[[#This Row],[adm1]],0)+IFERROR(Table5[[#This Row],[disability_salben]]/Table5[[#This Row],[disadm_nospch]], 0)</f>
        <v>19407.472578490706</v>
      </c>
    </row>
    <row r="290" spans="1:12" x14ac:dyDescent="0.25">
      <c r="A290">
        <v>43943</v>
      </c>
      <c r="B290">
        <v>1009.853916</v>
      </c>
      <c r="C290">
        <v>6870500.54</v>
      </c>
      <c r="D290">
        <v>33613626.759999998</v>
      </c>
      <c r="E290">
        <v>333311.86</v>
      </c>
      <c r="F290">
        <v>0</v>
      </c>
      <c r="G290">
        <v>10573240.32</v>
      </c>
      <c r="H290">
        <v>13871587.130000001</v>
      </c>
      <c r="I290">
        <v>819910.89</v>
      </c>
      <c r="J290">
        <v>6238161.8499999996</v>
      </c>
      <c r="K290">
        <v>5632.3284229999699</v>
      </c>
      <c r="L290">
        <f>IFERROR(SUM(Table5[[#This Row],[reg_salben]:[pupil_gf_total]])/Table5[[#This Row],[adm1]],0)+IFERROR(Table5[[#This Row],[disability_salben]]/Table5[[#This Row],[disadm_nospch]], 0)</f>
        <v>18423.847319767134</v>
      </c>
    </row>
    <row r="291" spans="1:12" x14ac:dyDescent="0.25">
      <c r="A291">
        <v>43950</v>
      </c>
      <c r="B291">
        <v>911.50862299999994</v>
      </c>
      <c r="C291">
        <v>8639820.1500000004</v>
      </c>
      <c r="D291">
        <v>26839250.530000001</v>
      </c>
      <c r="E291">
        <v>1914260.86</v>
      </c>
      <c r="F291">
        <v>6436.66</v>
      </c>
      <c r="G291">
        <v>13118536.630000001</v>
      </c>
      <c r="H291">
        <v>15539876.09</v>
      </c>
      <c r="I291">
        <v>1879715.51</v>
      </c>
      <c r="J291">
        <v>9916806.4299999997</v>
      </c>
      <c r="K291">
        <v>4302.3717669999996</v>
      </c>
      <c r="L291">
        <f>IFERROR(SUM(Table5[[#This Row],[reg_salben]:[pupil_gf_total]])/Table5[[#This Row],[adm1]],0)+IFERROR(Table5[[#This Row],[disability_salben]]/Table5[[#This Row],[disadm_nospch]], 0)</f>
        <v>25566.204831422452</v>
      </c>
    </row>
    <row r="292" spans="1:12" x14ac:dyDescent="0.25">
      <c r="A292">
        <v>43968</v>
      </c>
      <c r="B292">
        <v>708.02595299999996</v>
      </c>
      <c r="C292">
        <v>4757022.21</v>
      </c>
      <c r="D292">
        <v>22581690.199999999</v>
      </c>
      <c r="E292">
        <v>439888.61</v>
      </c>
      <c r="F292">
        <v>800695.46</v>
      </c>
      <c r="G292">
        <v>7778671.9199999999</v>
      </c>
      <c r="H292">
        <v>8893201.5700000003</v>
      </c>
      <c r="I292">
        <v>1407047.36</v>
      </c>
      <c r="J292">
        <v>4993440.9000000004</v>
      </c>
      <c r="K292">
        <v>4191.0451979999998</v>
      </c>
      <c r="L292">
        <f>IFERROR(SUM(Table5[[#This Row],[reg_salben]:[pupil_gf_total]])/Table5[[#This Row],[adm1]],0)+IFERROR(Table5[[#This Row],[disability_salben]]/Table5[[#This Row],[disadm_nospch]], 0)</f>
        <v>17907.9577095647</v>
      </c>
    </row>
    <row r="293" spans="1:12" x14ac:dyDescent="0.25">
      <c r="A293">
        <v>43976</v>
      </c>
      <c r="B293">
        <v>241.74439899999999</v>
      </c>
      <c r="C293">
        <v>2675406.75</v>
      </c>
      <c r="D293">
        <v>9470267.9199999999</v>
      </c>
      <c r="E293">
        <v>314717.03999999998</v>
      </c>
      <c r="F293">
        <v>423.36</v>
      </c>
      <c r="G293">
        <v>3168352.87</v>
      </c>
      <c r="H293">
        <v>2912259.89</v>
      </c>
      <c r="I293">
        <v>817713.57</v>
      </c>
      <c r="J293">
        <v>1678638.71</v>
      </c>
      <c r="K293">
        <v>1389.51743300001</v>
      </c>
      <c r="L293">
        <f>IFERROR(SUM(Table5[[#This Row],[reg_salben]:[pupil_gf_total]])/Table5[[#This Row],[adm1]],0)+IFERROR(Table5[[#This Row],[disability_salben]]/Table5[[#This Row],[disadm_nospch]], 0)</f>
        <v>24282.017260205874</v>
      </c>
    </row>
    <row r="294" spans="1:12" x14ac:dyDescent="0.25">
      <c r="A294">
        <v>43984</v>
      </c>
      <c r="B294">
        <v>793.43138899999997</v>
      </c>
      <c r="C294">
        <v>7946903.6100000003</v>
      </c>
      <c r="D294">
        <v>26911134.960000001</v>
      </c>
      <c r="E294">
        <v>1055404.01</v>
      </c>
      <c r="F294">
        <v>289680.08</v>
      </c>
      <c r="G294">
        <v>7076070.2999999998</v>
      </c>
      <c r="H294">
        <v>8887342.7699999996</v>
      </c>
      <c r="I294">
        <v>2117110.56</v>
      </c>
      <c r="J294">
        <v>4851247.1399999997</v>
      </c>
      <c r="K294">
        <v>5221.8475720000097</v>
      </c>
      <c r="L294">
        <f>IFERROR(SUM(Table5[[#This Row],[reg_salben]:[pupil_gf_total]])/Table5[[#This Row],[adm1]],0)+IFERROR(Table5[[#This Row],[disability_salben]]/Table5[[#This Row],[disadm_nospch]], 0)</f>
        <v>19818.526188952568</v>
      </c>
    </row>
    <row r="295" spans="1:12" x14ac:dyDescent="0.25">
      <c r="A295">
        <v>43992</v>
      </c>
      <c r="B295">
        <v>309.93993899999998</v>
      </c>
      <c r="C295">
        <v>1605231.27</v>
      </c>
      <c r="D295">
        <v>8374315.96</v>
      </c>
      <c r="E295">
        <v>335944.91</v>
      </c>
      <c r="F295">
        <v>0</v>
      </c>
      <c r="G295">
        <v>3442719.41</v>
      </c>
      <c r="H295">
        <v>3187856.14</v>
      </c>
      <c r="I295">
        <v>1636716.77</v>
      </c>
      <c r="J295">
        <v>1807123.52</v>
      </c>
      <c r="K295">
        <v>1715.5233229999999</v>
      </c>
      <c r="L295">
        <f>IFERROR(SUM(Table5[[#This Row],[reg_salben]:[pupil_gf_total]])/Table5[[#This Row],[adm1]],0)+IFERROR(Table5[[#This Row],[disability_salben]]/Table5[[#This Row],[disadm_nospch]], 0)</f>
        <v>16128.99180896255</v>
      </c>
    </row>
    <row r="296" spans="1:12" x14ac:dyDescent="0.25">
      <c r="A296">
        <v>44008</v>
      </c>
      <c r="B296">
        <v>552.49509999999998</v>
      </c>
      <c r="C296">
        <v>3521762.68</v>
      </c>
      <c r="D296">
        <v>15282944.939999999</v>
      </c>
      <c r="E296">
        <v>715758.7</v>
      </c>
      <c r="F296">
        <v>9941.25</v>
      </c>
      <c r="G296">
        <v>5050070.41</v>
      </c>
      <c r="H296">
        <v>5358893.93</v>
      </c>
      <c r="I296">
        <v>1075249.31</v>
      </c>
      <c r="J296">
        <v>4288588.12</v>
      </c>
      <c r="K296">
        <v>2544.02745800001</v>
      </c>
      <c r="L296">
        <f>IFERROR(SUM(Table5[[#This Row],[reg_salben]:[pupil_gf_total]])/Table5[[#This Row],[adm1]],0)+IFERROR(Table5[[#This Row],[disability_salben]]/Table5[[#This Row],[disadm_nospch]], 0)</f>
        <v>18866.859812289247</v>
      </c>
    </row>
    <row r="297" spans="1:12" x14ac:dyDescent="0.25">
      <c r="A297">
        <v>44016</v>
      </c>
      <c r="B297">
        <v>406.80435699999998</v>
      </c>
      <c r="C297">
        <v>3416545.54</v>
      </c>
      <c r="D297">
        <v>17304215.710000001</v>
      </c>
      <c r="E297">
        <v>878590.12</v>
      </c>
      <c r="F297">
        <v>595180.31999999995</v>
      </c>
      <c r="G297">
        <v>6551767.2999999998</v>
      </c>
      <c r="H297">
        <v>7800995.6299999999</v>
      </c>
      <c r="I297">
        <v>916426.75</v>
      </c>
      <c r="J297">
        <v>3242117.94</v>
      </c>
      <c r="K297">
        <v>3116.794398</v>
      </c>
      <c r="L297">
        <f>IFERROR(SUM(Table5[[#This Row],[reg_salben]:[pupil_gf_total]])/Table5[[#This Row],[adm1]],0)+IFERROR(Table5[[#This Row],[disability_salben]]/Table5[[#This Row],[disadm_nospch]], 0)</f>
        <v>20362.486865534636</v>
      </c>
    </row>
    <row r="298" spans="1:12" x14ac:dyDescent="0.25">
      <c r="A298">
        <v>44024</v>
      </c>
      <c r="B298">
        <v>236.32748100000001</v>
      </c>
      <c r="C298">
        <v>1716309.04</v>
      </c>
      <c r="D298">
        <v>7931823.04</v>
      </c>
      <c r="E298">
        <v>460269.61</v>
      </c>
      <c r="F298">
        <v>3285.82</v>
      </c>
      <c r="G298">
        <v>3319894.62</v>
      </c>
      <c r="H298">
        <v>3048880.93</v>
      </c>
      <c r="I298">
        <v>461030.43</v>
      </c>
      <c r="J298">
        <v>1846383.57</v>
      </c>
      <c r="K298">
        <v>1548.5461</v>
      </c>
      <c r="L298">
        <f>IFERROR(SUM(Table5[[#This Row],[reg_salben]:[pupil_gf_total]])/Table5[[#This Row],[adm1]],0)+IFERROR(Table5[[#This Row],[disability_salben]]/Table5[[#This Row],[disadm_nospch]], 0)</f>
        <v>18286.673976118327</v>
      </c>
    </row>
    <row r="299" spans="1:12" x14ac:dyDescent="0.25">
      <c r="A299">
        <v>44032</v>
      </c>
      <c r="B299">
        <v>228.67339899999999</v>
      </c>
      <c r="C299">
        <v>2302909.73</v>
      </c>
      <c r="D299">
        <v>7171692.5099999998</v>
      </c>
      <c r="E299">
        <v>561426.93999999994</v>
      </c>
      <c r="F299">
        <v>34498.379999999997</v>
      </c>
      <c r="G299">
        <v>2443915.5699999998</v>
      </c>
      <c r="H299">
        <v>4526108.09</v>
      </c>
      <c r="I299">
        <v>643401.39</v>
      </c>
      <c r="J299">
        <v>1539686.55</v>
      </c>
      <c r="K299">
        <v>1795.51280599999</v>
      </c>
      <c r="L299">
        <f>IFERROR(SUM(Table5[[#This Row],[reg_salben]:[pupil_gf_total]])/Table5[[#This Row],[adm1]],0)+IFERROR(Table5[[#This Row],[disability_salben]]/Table5[[#This Row],[disadm_nospch]], 0)</f>
        <v>19494.635243064673</v>
      </c>
    </row>
    <row r="300" spans="1:12" x14ac:dyDescent="0.25">
      <c r="A300">
        <v>44040</v>
      </c>
      <c r="B300">
        <v>505.06881399999997</v>
      </c>
      <c r="C300">
        <v>2467111.92</v>
      </c>
      <c r="D300">
        <v>17608981.050000001</v>
      </c>
      <c r="E300">
        <v>383194</v>
      </c>
      <c r="F300">
        <v>0</v>
      </c>
      <c r="G300">
        <v>9205771.3800000008</v>
      </c>
      <c r="H300">
        <v>6741449.8799999999</v>
      </c>
      <c r="I300">
        <v>1132709.32</v>
      </c>
      <c r="J300">
        <v>4254605.21</v>
      </c>
      <c r="K300">
        <v>2562.7697130000001</v>
      </c>
      <c r="L300">
        <f>IFERROR(SUM(Table5[[#This Row],[reg_salben]:[pupil_gf_total]])/Table5[[#This Row],[adm1]],0)+IFERROR(Table5[[#This Row],[disability_salben]]/Table5[[#This Row],[disadm_nospch]], 0)</f>
        <v>20230.098469103272</v>
      </c>
    </row>
    <row r="301" spans="1:12" x14ac:dyDescent="0.25">
      <c r="A301">
        <v>44057</v>
      </c>
      <c r="B301">
        <v>342.066101</v>
      </c>
      <c r="C301">
        <v>1483958</v>
      </c>
      <c r="D301">
        <v>11039666.16</v>
      </c>
      <c r="E301">
        <v>356306.39</v>
      </c>
      <c r="F301">
        <v>21017.4</v>
      </c>
      <c r="G301">
        <v>3904220.91</v>
      </c>
      <c r="H301">
        <v>4048337.26</v>
      </c>
      <c r="I301">
        <v>316320.3</v>
      </c>
      <c r="J301">
        <v>1096150.78</v>
      </c>
      <c r="K301">
        <v>1922.4210660000001</v>
      </c>
      <c r="L301">
        <f>IFERROR(SUM(Table5[[#This Row],[reg_salben]:[pupil_gf_total]])/Table5[[#This Row],[adm1]],0)+IFERROR(Table5[[#This Row],[disability_salben]]/Table5[[#This Row],[disadm_nospch]], 0)</f>
        <v>15148.556800677332</v>
      </c>
    </row>
    <row r="302" spans="1:12" x14ac:dyDescent="0.25">
      <c r="A302">
        <v>44065</v>
      </c>
      <c r="B302">
        <v>225.52290300000001</v>
      </c>
      <c r="C302">
        <v>2087361.79</v>
      </c>
      <c r="D302">
        <v>8471814.4100000001</v>
      </c>
      <c r="E302">
        <v>843142.67</v>
      </c>
      <c r="F302">
        <v>19871</v>
      </c>
      <c r="G302">
        <v>2858622.14</v>
      </c>
      <c r="H302">
        <v>2622176.36</v>
      </c>
      <c r="I302">
        <v>498113.14</v>
      </c>
      <c r="J302">
        <v>1574899.17</v>
      </c>
      <c r="K302">
        <v>1477.060829</v>
      </c>
      <c r="L302">
        <f>IFERROR(SUM(Table5[[#This Row],[reg_salben]:[pupil_gf_total]])/Table5[[#This Row],[adm1]],0)+IFERROR(Table5[[#This Row],[disability_salben]]/Table5[[#This Row],[disadm_nospch]], 0)</f>
        <v>20689.602724355726</v>
      </c>
    </row>
    <row r="303" spans="1:12" x14ac:dyDescent="0.25">
      <c r="A303">
        <v>44073</v>
      </c>
      <c r="B303">
        <v>133.03756000000001</v>
      </c>
      <c r="C303">
        <v>1305333.78</v>
      </c>
      <c r="D303">
        <v>9891920.3000000007</v>
      </c>
      <c r="E303">
        <v>319259.8</v>
      </c>
      <c r="F303">
        <v>46755.47</v>
      </c>
      <c r="G303">
        <v>3373756.82</v>
      </c>
      <c r="H303">
        <v>2215105.9</v>
      </c>
      <c r="I303">
        <v>1968333.5</v>
      </c>
      <c r="J303">
        <v>1876225.1</v>
      </c>
      <c r="K303">
        <v>1124.907841</v>
      </c>
      <c r="L303">
        <f>IFERROR(SUM(Table5[[#This Row],[reg_salben]:[pupil_gf_total]])/Table5[[#This Row],[adm1]],0)+IFERROR(Table5[[#This Row],[disability_salben]]/Table5[[#This Row],[disadm_nospch]], 0)</f>
        <v>27316.631126150587</v>
      </c>
    </row>
    <row r="304" spans="1:12" x14ac:dyDescent="0.25">
      <c r="A304">
        <v>44081</v>
      </c>
      <c r="B304">
        <v>568.13129500000002</v>
      </c>
      <c r="C304">
        <v>4336318.71</v>
      </c>
      <c r="D304">
        <v>18958911.190000001</v>
      </c>
      <c r="E304">
        <v>1250509.44</v>
      </c>
      <c r="F304">
        <v>3095.56</v>
      </c>
      <c r="G304">
        <v>8508488.4499999993</v>
      </c>
      <c r="H304">
        <v>8258216.5</v>
      </c>
      <c r="I304">
        <v>3689887.32</v>
      </c>
      <c r="J304">
        <v>4197617.13</v>
      </c>
      <c r="K304">
        <v>3969.9868980000101</v>
      </c>
      <c r="L304">
        <f>IFERROR(SUM(Table5[[#This Row],[reg_salben]:[pupil_gf_total]])/Table5[[#This Row],[adm1]],0)+IFERROR(Table5[[#This Row],[disability_salben]]/Table5[[#This Row],[disadm_nospch]], 0)</f>
        <v>18934.079138299741</v>
      </c>
    </row>
    <row r="305" spans="1:12" x14ac:dyDescent="0.25">
      <c r="A305">
        <v>44099</v>
      </c>
      <c r="B305">
        <v>251.394597</v>
      </c>
      <c r="C305">
        <v>2999350.89</v>
      </c>
      <c r="D305">
        <v>11659201.08</v>
      </c>
      <c r="E305">
        <v>373435.27</v>
      </c>
      <c r="F305">
        <v>40324.410000000003</v>
      </c>
      <c r="G305">
        <v>4700172.55</v>
      </c>
      <c r="H305">
        <v>3711866.59</v>
      </c>
      <c r="I305">
        <v>517254.27</v>
      </c>
      <c r="J305">
        <v>1057753.1200000001</v>
      </c>
      <c r="K305">
        <v>2223.7508539999999</v>
      </c>
      <c r="L305">
        <f>IFERROR(SUM(Table5[[#This Row],[reg_salben]:[pupil_gf_total]])/Table5[[#This Row],[adm1]],0)+IFERROR(Table5[[#This Row],[disability_salben]]/Table5[[#This Row],[disadm_nospch]], 0)</f>
        <v>21851.028001897328</v>
      </c>
    </row>
    <row r="306" spans="1:12" x14ac:dyDescent="0.25">
      <c r="A306">
        <v>44107</v>
      </c>
      <c r="B306">
        <v>1570.9546069999999</v>
      </c>
      <c r="C306">
        <v>11686932.34</v>
      </c>
      <c r="D306">
        <v>44909691.560000002</v>
      </c>
      <c r="E306">
        <v>916162.21</v>
      </c>
      <c r="F306">
        <v>0</v>
      </c>
      <c r="G306">
        <v>12607402.68</v>
      </c>
      <c r="H306">
        <v>18413163.210000001</v>
      </c>
      <c r="I306">
        <v>2326488.7200000002</v>
      </c>
      <c r="J306">
        <v>9201949.4000000004</v>
      </c>
      <c r="K306">
        <v>8659.1964499999904</v>
      </c>
      <c r="L306">
        <f>IFERROR(SUM(Table5[[#This Row],[reg_salben]:[pupil_gf_total]])/Table5[[#This Row],[adm1]],0)+IFERROR(Table5[[#This Row],[disability_salben]]/Table5[[#This Row],[disadm_nospch]], 0)</f>
        <v>17645.278508710202</v>
      </c>
    </row>
    <row r="307" spans="1:12" x14ac:dyDescent="0.25">
      <c r="A307">
        <v>44115</v>
      </c>
      <c r="B307">
        <v>285.56180000000001</v>
      </c>
      <c r="C307">
        <v>1687763.37</v>
      </c>
      <c r="D307">
        <v>8173484.5</v>
      </c>
      <c r="E307">
        <v>313929.08</v>
      </c>
      <c r="F307">
        <v>106997.06</v>
      </c>
      <c r="G307">
        <v>4211809.74</v>
      </c>
      <c r="H307">
        <v>2905084.12</v>
      </c>
      <c r="I307">
        <v>746566.09</v>
      </c>
      <c r="J307">
        <v>1207819.8999999999</v>
      </c>
      <c r="K307">
        <v>1523.7616800000101</v>
      </c>
      <c r="L307">
        <f>IFERROR(SUM(Table5[[#This Row],[reg_salben]:[pupil_gf_total]])/Table5[[#This Row],[adm1]],0)+IFERROR(Table5[[#This Row],[disability_salben]]/Table5[[#This Row],[disadm_nospch]], 0)</f>
        <v>17503.799526202005</v>
      </c>
    </row>
    <row r="308" spans="1:12" x14ac:dyDescent="0.25">
      <c r="A308">
        <v>44123</v>
      </c>
      <c r="B308">
        <v>270.37131099999999</v>
      </c>
      <c r="C308">
        <v>1312143.99</v>
      </c>
      <c r="D308">
        <v>11644143.16</v>
      </c>
      <c r="E308">
        <v>613729.5</v>
      </c>
      <c r="F308">
        <v>58674.02</v>
      </c>
      <c r="G308">
        <v>6558106.9199999999</v>
      </c>
      <c r="H308">
        <v>4739667.4800000004</v>
      </c>
      <c r="I308">
        <v>965149.66</v>
      </c>
      <c r="J308">
        <v>2057648.86</v>
      </c>
      <c r="K308">
        <v>2099.88651199999</v>
      </c>
      <c r="L308">
        <f>IFERROR(SUM(Table5[[#This Row],[reg_salben]:[pupil_gf_total]])/Table5[[#This Row],[adm1]],0)+IFERROR(Table5[[#This Row],[disability_salben]]/Table5[[#This Row],[disadm_nospch]], 0)</f>
        <v>17538.14661103308</v>
      </c>
    </row>
    <row r="309" spans="1:12" x14ac:dyDescent="0.25">
      <c r="A309">
        <v>44131</v>
      </c>
      <c r="B309">
        <v>105.396612</v>
      </c>
      <c r="C309">
        <v>526718.68999999994</v>
      </c>
      <c r="D309">
        <v>7075195.6299999999</v>
      </c>
      <c r="E309">
        <v>164193.76</v>
      </c>
      <c r="F309">
        <v>32803.480000000003</v>
      </c>
      <c r="G309">
        <v>2447347.88</v>
      </c>
      <c r="H309">
        <v>1954862.06</v>
      </c>
      <c r="I309">
        <v>262326.09999999998</v>
      </c>
      <c r="J309">
        <v>1097084.2</v>
      </c>
      <c r="K309">
        <v>1131.475334</v>
      </c>
      <c r="L309">
        <f>IFERROR(SUM(Table5[[#This Row],[reg_salben]:[pupil_gf_total]])/Table5[[#This Row],[adm1]],0)+IFERROR(Table5[[#This Row],[disability_salben]]/Table5[[#This Row],[disadm_nospch]], 0)</f>
        <v>16516.7998800879</v>
      </c>
    </row>
    <row r="310" spans="1:12" x14ac:dyDescent="0.25">
      <c r="A310">
        <v>44149</v>
      </c>
      <c r="B310">
        <v>147.555735</v>
      </c>
      <c r="C310">
        <v>1251916.81</v>
      </c>
      <c r="D310">
        <v>5815250.9000000004</v>
      </c>
      <c r="E310">
        <v>485332.89</v>
      </c>
      <c r="F310">
        <v>0</v>
      </c>
      <c r="G310">
        <v>3239509.6</v>
      </c>
      <c r="H310">
        <v>2334783.35</v>
      </c>
      <c r="I310">
        <v>52015.199999999997</v>
      </c>
      <c r="J310">
        <v>798001.47</v>
      </c>
      <c r="K310">
        <v>1226.2252129999999</v>
      </c>
      <c r="L310">
        <f>IFERROR(SUM(Table5[[#This Row],[reg_salben]:[pupil_gf_total]])/Table5[[#This Row],[adm1]],0)+IFERROR(Table5[[#This Row],[disability_salben]]/Table5[[#This Row],[disadm_nospch]], 0)</f>
        <v>18861.654649847704</v>
      </c>
    </row>
    <row r="311" spans="1:12" x14ac:dyDescent="0.25">
      <c r="A311">
        <v>44156</v>
      </c>
      <c r="B311">
        <v>314.34345300000001</v>
      </c>
      <c r="C311">
        <v>1928183.68</v>
      </c>
      <c r="D311">
        <v>10831837.75</v>
      </c>
      <c r="E311">
        <v>278414.56</v>
      </c>
      <c r="F311">
        <v>14816.84</v>
      </c>
      <c r="G311">
        <v>3327239.17</v>
      </c>
      <c r="H311">
        <v>4332090.92</v>
      </c>
      <c r="I311">
        <v>539854.43000000005</v>
      </c>
      <c r="J311">
        <v>1071536.78</v>
      </c>
      <c r="K311">
        <v>2153.1623089999898</v>
      </c>
      <c r="L311">
        <f>IFERROR(SUM(Table5[[#This Row],[reg_salben]:[pupil_gf_total]])/Table5[[#This Row],[adm1]],0)+IFERROR(Table5[[#This Row],[disability_salben]]/Table5[[#This Row],[disadm_nospch]], 0)</f>
        <v>15606.484632797572</v>
      </c>
    </row>
    <row r="312" spans="1:12" x14ac:dyDescent="0.25">
      <c r="A312">
        <v>44164</v>
      </c>
      <c r="B312">
        <v>612.26554299999998</v>
      </c>
      <c r="C312">
        <v>5377590.4000000004</v>
      </c>
      <c r="D312">
        <v>22799723.079999998</v>
      </c>
      <c r="E312">
        <v>581883.18999999994</v>
      </c>
      <c r="F312">
        <v>847113.6</v>
      </c>
      <c r="G312">
        <v>6202980.0199999996</v>
      </c>
      <c r="H312">
        <v>7170870.0300000003</v>
      </c>
      <c r="I312">
        <v>1579365.69</v>
      </c>
      <c r="J312">
        <v>4457843.55</v>
      </c>
      <c r="K312">
        <v>3023.34251299999</v>
      </c>
      <c r="L312">
        <f>IFERROR(SUM(Table5[[#This Row],[reg_salben]:[pupil_gf_total]])/Table5[[#This Row],[adm1]],0)+IFERROR(Table5[[#This Row],[disability_salben]]/Table5[[#This Row],[disadm_nospch]], 0)</f>
        <v>23217.383731441631</v>
      </c>
    </row>
    <row r="313" spans="1:12" x14ac:dyDescent="0.25">
      <c r="A313">
        <v>44172</v>
      </c>
      <c r="B313">
        <v>355.65130399999998</v>
      </c>
      <c r="C313">
        <v>1954061.22</v>
      </c>
      <c r="D313">
        <v>8556180.4199999999</v>
      </c>
      <c r="E313">
        <v>359977.49</v>
      </c>
      <c r="F313">
        <v>14926.03</v>
      </c>
      <c r="G313">
        <v>3767867.49</v>
      </c>
      <c r="H313">
        <v>3279005.86</v>
      </c>
      <c r="I313">
        <v>287171.12</v>
      </c>
      <c r="J313">
        <v>1619366.22</v>
      </c>
      <c r="K313">
        <v>1754.16440500001</v>
      </c>
      <c r="L313">
        <f>IFERROR(SUM(Table5[[#This Row],[reg_salben]:[pupil_gf_total]])/Table5[[#This Row],[adm1]],0)+IFERROR(Table5[[#This Row],[disability_salben]]/Table5[[#This Row],[disadm_nospch]], 0)</f>
        <v>15689.76711647987</v>
      </c>
    </row>
    <row r="314" spans="1:12" x14ac:dyDescent="0.25">
      <c r="A314">
        <v>44180</v>
      </c>
      <c r="B314">
        <v>1093.1371770000001</v>
      </c>
      <c r="C314">
        <v>9009209.6500000004</v>
      </c>
      <c r="D314">
        <v>45252920.640000001</v>
      </c>
      <c r="E314">
        <v>1384465.83</v>
      </c>
      <c r="F314">
        <v>24455</v>
      </c>
      <c r="G314">
        <v>14085116.51</v>
      </c>
      <c r="H314">
        <v>15648470.68</v>
      </c>
      <c r="I314">
        <v>3515058.07</v>
      </c>
      <c r="J314">
        <v>10940953.359999999</v>
      </c>
      <c r="K314">
        <v>7565.0557310000104</v>
      </c>
      <c r="L314">
        <f>IFERROR(SUM(Table5[[#This Row],[reg_salben]:[pupil_gf_total]])/Table5[[#This Row],[adm1]],0)+IFERROR(Table5[[#This Row],[disability_salben]]/Table5[[#This Row],[disadm_nospch]], 0)</f>
        <v>20250.96444443486</v>
      </c>
    </row>
    <row r="315" spans="1:12" x14ac:dyDescent="0.25">
      <c r="A315">
        <v>44198</v>
      </c>
      <c r="B315">
        <v>683.44651799999997</v>
      </c>
      <c r="C315">
        <v>8652499.0199999996</v>
      </c>
      <c r="D315">
        <v>31774015.829999998</v>
      </c>
      <c r="E315">
        <v>2242761.2400000002</v>
      </c>
      <c r="F315">
        <v>31693</v>
      </c>
      <c r="G315">
        <v>9438124.4299999997</v>
      </c>
      <c r="H315">
        <v>10131466.140000001</v>
      </c>
      <c r="I315">
        <v>3969674.42</v>
      </c>
      <c r="J315">
        <v>5663328.3600000003</v>
      </c>
      <c r="K315">
        <v>4314.4836079999995</v>
      </c>
      <c r="L315">
        <f>IFERROR(SUM(Table5[[#This Row],[reg_salben]:[pupil_gf_total]])/Table5[[#This Row],[adm1]],0)+IFERROR(Table5[[#This Row],[disability_salben]]/Table5[[#This Row],[disadm_nospch]], 0)</f>
        <v>27320.26678009631</v>
      </c>
    </row>
    <row r="316" spans="1:12" x14ac:dyDescent="0.25">
      <c r="A316">
        <v>44206</v>
      </c>
      <c r="B316">
        <v>1006.989154</v>
      </c>
      <c r="C316">
        <v>7912488.3799999999</v>
      </c>
      <c r="D316">
        <v>31983829.300000001</v>
      </c>
      <c r="E316">
        <v>1569540.11</v>
      </c>
      <c r="F316">
        <v>26773.53</v>
      </c>
      <c r="G316">
        <v>12549734.439999999</v>
      </c>
      <c r="H316">
        <v>11384328.720000001</v>
      </c>
      <c r="I316">
        <v>3864420.09</v>
      </c>
      <c r="J316">
        <v>9193887.5</v>
      </c>
      <c r="K316">
        <v>6075.031293</v>
      </c>
      <c r="L316">
        <f>IFERROR(SUM(Table5[[#This Row],[reg_salben]:[pupil_gf_total]])/Table5[[#This Row],[adm1]],0)+IFERROR(Table5[[#This Row],[disability_salben]]/Table5[[#This Row],[disadm_nospch]], 0)</f>
        <v>19474.38545092566</v>
      </c>
    </row>
    <row r="317" spans="1:12" x14ac:dyDescent="0.25">
      <c r="A317">
        <v>44214</v>
      </c>
      <c r="B317">
        <v>806.08856600000001</v>
      </c>
      <c r="C317">
        <v>5664135.3700000001</v>
      </c>
      <c r="D317">
        <v>25442626.489999998</v>
      </c>
      <c r="E317">
        <v>1778887.79</v>
      </c>
      <c r="F317">
        <v>164428.79999999999</v>
      </c>
      <c r="G317">
        <v>7220571.0899999999</v>
      </c>
      <c r="H317">
        <v>11496869.17</v>
      </c>
      <c r="I317">
        <v>2629068.85</v>
      </c>
      <c r="J317">
        <v>5688054.3300000001</v>
      </c>
      <c r="K317">
        <v>4834.6182099999796</v>
      </c>
      <c r="L317">
        <f>IFERROR(SUM(Table5[[#This Row],[reg_salben]:[pupil_gf_total]])/Table5[[#This Row],[adm1]],0)+IFERROR(Table5[[#This Row],[disability_salben]]/Table5[[#This Row],[disadm_nospch]], 0)</f>
        <v>18283.113895134215</v>
      </c>
    </row>
    <row r="318" spans="1:12" x14ac:dyDescent="0.25">
      <c r="A318">
        <v>44222</v>
      </c>
      <c r="B318">
        <v>531.42590900000005</v>
      </c>
      <c r="C318">
        <v>4205455.28</v>
      </c>
      <c r="D318">
        <v>17534483.52</v>
      </c>
      <c r="E318">
        <v>343192.74</v>
      </c>
      <c r="F318">
        <v>242594.09</v>
      </c>
      <c r="G318">
        <v>6308731.4100000001</v>
      </c>
      <c r="H318">
        <v>10174983.630000001</v>
      </c>
      <c r="I318">
        <v>3762700.56</v>
      </c>
      <c r="J318">
        <v>4266572.34</v>
      </c>
      <c r="K318">
        <v>3345.6275759999899</v>
      </c>
      <c r="L318">
        <f>IFERROR(SUM(Table5[[#This Row],[reg_salben]:[pupil_gf_total]])/Table5[[#This Row],[adm1]],0)+IFERROR(Table5[[#This Row],[disability_salben]]/Table5[[#This Row],[disadm_nospch]], 0)</f>
        <v>20656.508672833505</v>
      </c>
    </row>
    <row r="319" spans="1:12" x14ac:dyDescent="0.25">
      <c r="A319">
        <v>44230</v>
      </c>
      <c r="B319">
        <v>73.244331000000003</v>
      </c>
      <c r="C319">
        <v>257210.02</v>
      </c>
      <c r="D319">
        <v>2304458.6</v>
      </c>
      <c r="E319">
        <v>0</v>
      </c>
      <c r="F319">
        <v>0</v>
      </c>
      <c r="G319">
        <v>2523687.88</v>
      </c>
      <c r="H319">
        <v>1814705.5</v>
      </c>
      <c r="I319">
        <v>17537.86</v>
      </c>
      <c r="J319">
        <v>1151519.67</v>
      </c>
      <c r="K319">
        <v>410.73945700000002</v>
      </c>
      <c r="L319">
        <f>IFERROR(SUM(Table5[[#This Row],[reg_salben]:[pupil_gf_total]])/Table5[[#This Row],[adm1]],0)+IFERROR(Table5[[#This Row],[disability_salben]]/Table5[[#This Row],[disadm_nospch]], 0)</f>
        <v>22530.807164758862</v>
      </c>
    </row>
    <row r="320" spans="1:12" x14ac:dyDescent="0.25">
      <c r="A320">
        <v>44248</v>
      </c>
      <c r="B320">
        <v>774.216769</v>
      </c>
      <c r="C320">
        <v>5004893.54</v>
      </c>
      <c r="D320">
        <v>19991791.93</v>
      </c>
      <c r="E320">
        <v>184693.94</v>
      </c>
      <c r="F320">
        <v>43388.27</v>
      </c>
      <c r="G320">
        <v>5783916.4199999999</v>
      </c>
      <c r="H320">
        <v>7576217.2000000002</v>
      </c>
      <c r="I320">
        <v>1283081.6200000001</v>
      </c>
      <c r="J320">
        <v>3934289.64</v>
      </c>
      <c r="K320">
        <v>3350.4097710000001</v>
      </c>
      <c r="L320">
        <f>IFERROR(SUM(Table5[[#This Row],[reg_salben]:[pupil_gf_total]])/Table5[[#This Row],[adm1]],0)+IFERROR(Table5[[#This Row],[disability_salben]]/Table5[[#This Row],[disadm_nospch]], 0)</f>
        <v>18044.350986764024</v>
      </c>
    </row>
    <row r="321" spans="1:12" x14ac:dyDescent="0.25">
      <c r="A321">
        <v>44255</v>
      </c>
      <c r="B321">
        <v>333.01938899999999</v>
      </c>
      <c r="C321">
        <v>2064671.36</v>
      </c>
      <c r="D321">
        <v>9432370.3399999999</v>
      </c>
      <c r="E321">
        <v>455678.58</v>
      </c>
      <c r="F321">
        <v>302733.33</v>
      </c>
      <c r="G321">
        <v>3718659.97</v>
      </c>
      <c r="H321">
        <v>3731849.2</v>
      </c>
      <c r="I321">
        <v>587541.63</v>
      </c>
      <c r="J321">
        <v>1800705.27</v>
      </c>
      <c r="K321">
        <v>2032.42381399999</v>
      </c>
      <c r="L321">
        <f>IFERROR(SUM(Table5[[#This Row],[reg_salben]:[pupil_gf_total]])/Table5[[#This Row],[adm1]],0)+IFERROR(Table5[[#This Row],[disability_salben]]/Table5[[#This Row],[disadm_nospch]], 0)</f>
        <v>16054.854109928125</v>
      </c>
    </row>
    <row r="322" spans="1:12" x14ac:dyDescent="0.25">
      <c r="A322">
        <v>44263</v>
      </c>
      <c r="B322">
        <v>1188.8405519999999</v>
      </c>
      <c r="C322">
        <v>10198172.859999999</v>
      </c>
      <c r="D322">
        <v>33903560.060000002</v>
      </c>
      <c r="E322">
        <v>1531280.98</v>
      </c>
      <c r="F322">
        <v>135759.13</v>
      </c>
      <c r="G322">
        <v>15632784.220000001</v>
      </c>
      <c r="H322">
        <v>17229948.039999999</v>
      </c>
      <c r="I322">
        <v>1994268.7</v>
      </c>
      <c r="J322">
        <v>7472448.0700000003</v>
      </c>
      <c r="K322">
        <v>6069.6108960000101</v>
      </c>
      <c r="L322">
        <f>IFERROR(SUM(Table5[[#This Row],[reg_salben]:[pupil_gf_total]])/Table5[[#This Row],[adm1]],0)+IFERROR(Table5[[#This Row],[disability_salben]]/Table5[[#This Row],[disadm_nospch]], 0)</f>
        <v>21412.689909896468</v>
      </c>
    </row>
    <row r="323" spans="1:12" x14ac:dyDescent="0.25">
      <c r="A323">
        <v>44271</v>
      </c>
      <c r="B323">
        <v>524.38739899999996</v>
      </c>
      <c r="C323">
        <v>4246401.5199999996</v>
      </c>
      <c r="D323">
        <v>24415450.870000001</v>
      </c>
      <c r="E323">
        <v>519388.97</v>
      </c>
      <c r="F323">
        <v>0</v>
      </c>
      <c r="G323">
        <v>6971945.3899999997</v>
      </c>
      <c r="H323">
        <v>7147544.2000000002</v>
      </c>
      <c r="I323">
        <v>1708766.41</v>
      </c>
      <c r="J323">
        <v>4713927.84</v>
      </c>
      <c r="K323">
        <v>3932.1640640000001</v>
      </c>
      <c r="L323">
        <f>IFERROR(SUM(Table5[[#This Row],[reg_salben]:[pupil_gf_total]])/Table5[[#This Row],[adm1]],0)+IFERROR(Table5[[#This Row],[disability_salben]]/Table5[[#This Row],[disadm_nospch]], 0)</f>
        <v>19663.226116069967</v>
      </c>
    </row>
    <row r="324" spans="1:12" x14ac:dyDescent="0.25">
      <c r="A324">
        <v>44289</v>
      </c>
      <c r="B324">
        <v>125.54641700000001</v>
      </c>
      <c r="C324">
        <v>1232001.55</v>
      </c>
      <c r="D324">
        <v>11521441.23</v>
      </c>
      <c r="E324">
        <v>463276.38</v>
      </c>
      <c r="F324">
        <v>0</v>
      </c>
      <c r="G324">
        <v>3390777.93</v>
      </c>
      <c r="H324">
        <v>3725422</v>
      </c>
      <c r="I324">
        <v>871763.33</v>
      </c>
      <c r="J324">
        <v>1573006.42</v>
      </c>
      <c r="K324">
        <v>1738.49134</v>
      </c>
      <c r="L324">
        <f>IFERROR(SUM(Table5[[#This Row],[reg_salben]:[pupil_gf_total]])/Table5[[#This Row],[adm1]],0)+IFERROR(Table5[[#This Row],[disability_salben]]/Table5[[#This Row],[disadm_nospch]], 0)</f>
        <v>22206.440457310469</v>
      </c>
    </row>
    <row r="325" spans="1:12" x14ac:dyDescent="0.25">
      <c r="A325">
        <v>44297</v>
      </c>
      <c r="B325">
        <v>834.24895400000003</v>
      </c>
      <c r="C325">
        <v>5429867.0499999998</v>
      </c>
      <c r="D325">
        <v>18164141.66</v>
      </c>
      <c r="E325">
        <v>394181.32</v>
      </c>
      <c r="F325">
        <v>57777.14</v>
      </c>
      <c r="G325">
        <v>9714099.0099999998</v>
      </c>
      <c r="H325">
        <v>8731808.1799999997</v>
      </c>
      <c r="I325">
        <v>752216.46</v>
      </c>
      <c r="J325">
        <v>5069125.0199999996</v>
      </c>
      <c r="K325">
        <v>2924.5415619999999</v>
      </c>
      <c r="L325">
        <f>IFERROR(SUM(Table5[[#This Row],[reg_salben]:[pupil_gf_total]])/Table5[[#This Row],[adm1]],0)+IFERROR(Table5[[#This Row],[disability_salben]]/Table5[[#This Row],[disadm_nospch]], 0)</f>
        <v>21171.961205454274</v>
      </c>
    </row>
    <row r="326" spans="1:12" x14ac:dyDescent="0.25">
      <c r="A326">
        <v>44305</v>
      </c>
      <c r="B326">
        <v>574.23780399999998</v>
      </c>
      <c r="C326">
        <v>2432375.17</v>
      </c>
      <c r="D326">
        <v>16267980.779999999</v>
      </c>
      <c r="E326">
        <v>170033.62</v>
      </c>
      <c r="F326">
        <v>102600.67</v>
      </c>
      <c r="G326">
        <v>8047872.6600000001</v>
      </c>
      <c r="H326">
        <v>8572590</v>
      </c>
      <c r="I326">
        <v>1147964.58</v>
      </c>
      <c r="J326">
        <v>3048469.21</v>
      </c>
      <c r="K326">
        <v>2883.1603300000002</v>
      </c>
      <c r="L326">
        <f>IFERROR(SUM(Table5[[#This Row],[reg_salben]:[pupil_gf_total]])/Table5[[#This Row],[adm1]],0)+IFERROR(Table5[[#This Row],[disability_salben]]/Table5[[#This Row],[disadm_nospch]], 0)</f>
        <v>17192.97235000518</v>
      </c>
    </row>
    <row r="327" spans="1:12" x14ac:dyDescent="0.25">
      <c r="A327">
        <v>44313</v>
      </c>
      <c r="B327">
        <v>113.643523</v>
      </c>
      <c r="C327">
        <v>1428101.21</v>
      </c>
      <c r="D327">
        <v>11590922.75</v>
      </c>
      <c r="E327">
        <v>740577.23</v>
      </c>
      <c r="F327">
        <v>-6080.83</v>
      </c>
      <c r="G327">
        <v>4147730.84</v>
      </c>
      <c r="H327">
        <v>4528932.1100000003</v>
      </c>
      <c r="I327">
        <v>1203080.68</v>
      </c>
      <c r="J327">
        <v>1688902.67</v>
      </c>
      <c r="K327">
        <v>1497.197459</v>
      </c>
      <c r="L327">
        <f>IFERROR(SUM(Table5[[#This Row],[reg_salben]:[pupil_gf_total]])/Table5[[#This Row],[adm1]],0)+IFERROR(Table5[[#This Row],[disability_salben]]/Table5[[#This Row],[disadm_nospch]], 0)</f>
        <v>28525.693426346214</v>
      </c>
    </row>
    <row r="328" spans="1:12" x14ac:dyDescent="0.25">
      <c r="A328">
        <v>44321</v>
      </c>
      <c r="B328">
        <v>280.77057100000002</v>
      </c>
      <c r="C328">
        <v>1842887.83</v>
      </c>
      <c r="D328">
        <v>9493808.5600000005</v>
      </c>
      <c r="E328">
        <v>111624.26</v>
      </c>
      <c r="F328">
        <v>7112.45</v>
      </c>
      <c r="G328">
        <v>3684330.63</v>
      </c>
      <c r="H328">
        <v>4603761.33</v>
      </c>
      <c r="I328">
        <v>1835900.74</v>
      </c>
      <c r="J328">
        <v>1630545.75</v>
      </c>
      <c r="K328">
        <v>2033.5100970000001</v>
      </c>
      <c r="L328">
        <f>IFERROR(SUM(Table5[[#This Row],[reg_salben]:[pupil_gf_total]])/Table5[[#This Row],[adm1]],0)+IFERROR(Table5[[#This Row],[disability_salben]]/Table5[[#This Row],[disadm_nospch]], 0)</f>
        <v>17071.167130763468</v>
      </c>
    </row>
    <row r="329" spans="1:12" x14ac:dyDescent="0.25">
      <c r="A329">
        <v>44339</v>
      </c>
      <c r="B329">
        <v>727.59552199999996</v>
      </c>
      <c r="C329">
        <v>5688871.0599999996</v>
      </c>
      <c r="D329">
        <v>22315634.100000001</v>
      </c>
      <c r="E329">
        <v>1376009.73</v>
      </c>
      <c r="F329">
        <v>0</v>
      </c>
      <c r="G329">
        <v>8821213.0800000001</v>
      </c>
      <c r="H329">
        <v>7330723.0499999998</v>
      </c>
      <c r="I329">
        <v>1099592.3</v>
      </c>
      <c r="J329">
        <v>5179915.68</v>
      </c>
      <c r="K329">
        <v>3974.2243149999999</v>
      </c>
      <c r="L329">
        <f>IFERROR(SUM(Table5[[#This Row],[reg_salben]:[pupil_gf_total]])/Table5[[#This Row],[adm1]],0)+IFERROR(Table5[[#This Row],[disability_salben]]/Table5[[#This Row],[disadm_nospch]], 0)</f>
        <v>19424.284704208301</v>
      </c>
    </row>
    <row r="330" spans="1:12" x14ac:dyDescent="0.25">
      <c r="A330">
        <v>44347</v>
      </c>
      <c r="B330">
        <v>229.26380800000001</v>
      </c>
      <c r="C330">
        <v>803780.54</v>
      </c>
      <c r="D330">
        <v>5816474.3399999999</v>
      </c>
      <c r="E330">
        <v>340803.48</v>
      </c>
      <c r="F330">
        <v>5777.79</v>
      </c>
      <c r="G330">
        <v>3104181.72</v>
      </c>
      <c r="H330">
        <v>2551637.9900000002</v>
      </c>
      <c r="I330">
        <v>455587.95</v>
      </c>
      <c r="J330">
        <v>1027354.05</v>
      </c>
      <c r="K330">
        <v>1261.5914290000001</v>
      </c>
      <c r="L330">
        <f>IFERROR(SUM(Table5[[#This Row],[reg_salben]:[pupil_gf_total]])/Table5[[#This Row],[adm1]],0)+IFERROR(Table5[[#This Row],[disability_salben]]/Table5[[#This Row],[disadm_nospch]], 0)</f>
        <v>14049.600664406629</v>
      </c>
    </row>
    <row r="331" spans="1:12" x14ac:dyDescent="0.25">
      <c r="A331">
        <v>44354</v>
      </c>
      <c r="B331">
        <v>596.32422699999995</v>
      </c>
      <c r="C331">
        <v>3708365.43</v>
      </c>
      <c r="D331">
        <v>20573703.059999999</v>
      </c>
      <c r="E331">
        <v>686045.89</v>
      </c>
      <c r="F331">
        <v>421976.36</v>
      </c>
      <c r="G331">
        <v>5478899.0499999998</v>
      </c>
      <c r="H331">
        <v>7123697.3700000001</v>
      </c>
      <c r="I331">
        <v>1163050.57</v>
      </c>
      <c r="J331">
        <v>4606405.7300000004</v>
      </c>
      <c r="K331">
        <v>4051.9137639999999</v>
      </c>
      <c r="L331">
        <f>IFERROR(SUM(Table5[[#This Row],[reg_salben]:[pupil_gf_total]])/Table5[[#This Row],[adm1]],0)+IFERROR(Table5[[#This Row],[disability_salben]]/Table5[[#This Row],[disadm_nospch]], 0)</f>
        <v>16103.85730278281</v>
      </c>
    </row>
    <row r="332" spans="1:12" x14ac:dyDescent="0.25">
      <c r="A332">
        <v>44362</v>
      </c>
      <c r="B332">
        <v>263.320537</v>
      </c>
      <c r="C332">
        <v>2332763.16</v>
      </c>
      <c r="D332">
        <v>15947356.560000001</v>
      </c>
      <c r="E332">
        <v>713693.42</v>
      </c>
      <c r="F332">
        <v>23541.03</v>
      </c>
      <c r="G332">
        <v>5310067.2699999996</v>
      </c>
      <c r="H332">
        <v>5006879.34</v>
      </c>
      <c r="I332">
        <v>536982.31999999995</v>
      </c>
      <c r="J332">
        <v>2893481.5</v>
      </c>
      <c r="K332">
        <v>2051.1290330000002</v>
      </c>
      <c r="L332">
        <f>IFERROR(SUM(Table5[[#This Row],[reg_salben]:[pupil_gf_total]])/Table5[[#This Row],[adm1]],0)+IFERROR(Table5[[#This Row],[disability_salben]]/Table5[[#This Row],[disadm_nospch]], 0)</f>
        <v>23695.732238165467</v>
      </c>
    </row>
    <row r="333" spans="1:12" x14ac:dyDescent="0.25">
      <c r="A333">
        <v>44370</v>
      </c>
      <c r="B333">
        <v>617.60367099999996</v>
      </c>
      <c r="C333">
        <v>6034937.5700000003</v>
      </c>
      <c r="D333">
        <v>30336169.59</v>
      </c>
      <c r="E333">
        <v>952371.39</v>
      </c>
      <c r="F333">
        <v>74008.52</v>
      </c>
      <c r="G333">
        <v>10182152.92</v>
      </c>
      <c r="H333">
        <v>11925410.42</v>
      </c>
      <c r="I333">
        <v>5605178.5199999996</v>
      </c>
      <c r="J333">
        <v>4044605.8</v>
      </c>
      <c r="K333">
        <v>3956.3661910000101</v>
      </c>
      <c r="L333">
        <f>IFERROR(SUM(Table5[[#This Row],[reg_salben]:[pupil_gf_total]])/Table5[[#This Row],[adm1]],0)+IFERROR(Table5[[#This Row],[disability_salben]]/Table5[[#This Row],[disadm_nospch]], 0)</f>
        <v>25725.545547082882</v>
      </c>
    </row>
    <row r="334" spans="1:12" x14ac:dyDescent="0.25">
      <c r="A334">
        <v>44388</v>
      </c>
      <c r="B334">
        <v>767.51971000000003</v>
      </c>
      <c r="C334">
        <v>6673291.0800000001</v>
      </c>
      <c r="D334">
        <v>39697673.850000001</v>
      </c>
      <c r="E334">
        <v>1104023.5</v>
      </c>
      <c r="F334">
        <v>50504.6</v>
      </c>
      <c r="G334">
        <v>9390479.0600000005</v>
      </c>
      <c r="H334">
        <v>10958920.560000001</v>
      </c>
      <c r="I334">
        <v>1184769.03</v>
      </c>
      <c r="J334">
        <v>5943433.2199999997</v>
      </c>
      <c r="K334">
        <v>5734.7368180000203</v>
      </c>
      <c r="L334">
        <f>IFERROR(SUM(Table5[[#This Row],[reg_salben]:[pupil_gf_total]])/Table5[[#This Row],[adm1]],0)+IFERROR(Table5[[#This Row],[disability_salben]]/Table5[[#This Row],[disadm_nospch]], 0)</f>
        <v>20609.690815547674</v>
      </c>
    </row>
    <row r="335" spans="1:12" x14ac:dyDescent="0.25">
      <c r="A335">
        <v>44396</v>
      </c>
      <c r="B335">
        <v>766.24063100000001</v>
      </c>
      <c r="C335">
        <v>4620020.32</v>
      </c>
      <c r="D335">
        <v>24413703.109999999</v>
      </c>
      <c r="E335">
        <v>579603.9</v>
      </c>
      <c r="F335">
        <v>0</v>
      </c>
      <c r="G335">
        <v>6730838.7999999998</v>
      </c>
      <c r="H335">
        <v>9291480.0099999998</v>
      </c>
      <c r="I335">
        <v>2576572.4900000002</v>
      </c>
      <c r="J335">
        <v>6535401.04</v>
      </c>
      <c r="K335">
        <v>4747.1637809999902</v>
      </c>
      <c r="L335">
        <f>IFERROR(SUM(Table5[[#This Row],[reg_salben]:[pupil_gf_total]])/Table5[[#This Row],[adm1]],0)+IFERROR(Table5[[#This Row],[disability_salben]]/Table5[[#This Row],[disadm_nospch]], 0)</f>
        <v>16588.947891168224</v>
      </c>
    </row>
    <row r="336" spans="1:12" x14ac:dyDescent="0.25">
      <c r="A336">
        <v>44404</v>
      </c>
      <c r="B336">
        <v>1101.1857359999999</v>
      </c>
      <c r="C336">
        <v>8495107.8599999994</v>
      </c>
      <c r="D336">
        <v>31158463.91</v>
      </c>
      <c r="E336">
        <v>685061.14</v>
      </c>
      <c r="F336">
        <v>20670.97</v>
      </c>
      <c r="G336">
        <v>9744910.8299999908</v>
      </c>
      <c r="H336">
        <v>14266725.91</v>
      </c>
      <c r="I336">
        <v>487306.95</v>
      </c>
      <c r="J336">
        <v>7593898.9000000097</v>
      </c>
      <c r="K336">
        <v>5638.3890809999302</v>
      </c>
      <c r="L336">
        <f>IFERROR(SUM(Table5[[#This Row],[reg_salben]:[pupil_gf_total]])/Table5[[#This Row],[adm1]],0)+IFERROR(Table5[[#This Row],[disability_salben]]/Table5[[#This Row],[disadm_nospch]], 0)</f>
        <v>19057.649869995519</v>
      </c>
    </row>
    <row r="337" spans="1:12" x14ac:dyDescent="0.25">
      <c r="A337">
        <v>44412</v>
      </c>
      <c r="B337">
        <v>664.68439000000001</v>
      </c>
      <c r="C337">
        <v>4972390.43</v>
      </c>
      <c r="D337">
        <v>12677911.76</v>
      </c>
      <c r="E337">
        <v>294952.94</v>
      </c>
      <c r="F337">
        <v>0</v>
      </c>
      <c r="G337">
        <v>4906103.07</v>
      </c>
      <c r="H337">
        <v>7096840.3399999999</v>
      </c>
      <c r="I337">
        <v>1497852.09</v>
      </c>
      <c r="J337">
        <v>4021523.38</v>
      </c>
      <c r="K337">
        <v>2627.9704449999999</v>
      </c>
      <c r="L337">
        <f>IFERROR(SUM(Table5[[#This Row],[reg_salben]:[pupil_gf_total]])/Table5[[#This Row],[adm1]],0)+IFERROR(Table5[[#This Row],[disability_salben]]/Table5[[#This Row],[disadm_nospch]], 0)</f>
        <v>19084.910890624014</v>
      </c>
    </row>
    <row r="338" spans="1:12" x14ac:dyDescent="0.25">
      <c r="A338">
        <v>44420</v>
      </c>
      <c r="B338">
        <v>500.72201000000001</v>
      </c>
      <c r="C338">
        <v>2699289.64</v>
      </c>
      <c r="D338">
        <v>19085251.969999999</v>
      </c>
      <c r="E338">
        <v>976410.88</v>
      </c>
      <c r="F338">
        <v>23372.13</v>
      </c>
      <c r="G338">
        <v>8486758.8000000007</v>
      </c>
      <c r="H338">
        <v>5619903.2199999997</v>
      </c>
      <c r="I338">
        <v>2034888.13</v>
      </c>
      <c r="J338">
        <v>3459253.09</v>
      </c>
      <c r="K338">
        <v>3313.9131340000099</v>
      </c>
      <c r="L338">
        <f>IFERROR(SUM(Table5[[#This Row],[reg_salben]:[pupil_gf_total]])/Table5[[#This Row],[adm1]],0)+IFERROR(Table5[[#This Row],[disability_salben]]/Table5[[#This Row],[disadm_nospch]], 0)</f>
        <v>17366.316435207591</v>
      </c>
    </row>
    <row r="339" spans="1:12" x14ac:dyDescent="0.25">
      <c r="A339">
        <v>44438</v>
      </c>
      <c r="B339">
        <v>203.21761000000001</v>
      </c>
      <c r="C339">
        <v>2101822.87</v>
      </c>
      <c r="D339">
        <v>9924248.7400000002</v>
      </c>
      <c r="E339">
        <v>197834.28</v>
      </c>
      <c r="F339">
        <v>1070.8</v>
      </c>
      <c r="G339">
        <v>2668490.69</v>
      </c>
      <c r="H339">
        <v>2818494.25</v>
      </c>
      <c r="I339">
        <v>590297.21</v>
      </c>
      <c r="J339">
        <v>1773659.31</v>
      </c>
      <c r="K339">
        <v>1655.971665</v>
      </c>
      <c r="L339">
        <f>IFERROR(SUM(Table5[[#This Row],[reg_salben]:[pupil_gf_total]])/Table5[[#This Row],[adm1]],0)+IFERROR(Table5[[#This Row],[disability_salben]]/Table5[[#This Row],[disadm_nospch]], 0)</f>
        <v>21196.828140898331</v>
      </c>
    </row>
    <row r="340" spans="1:12" x14ac:dyDescent="0.25">
      <c r="A340">
        <v>44446</v>
      </c>
      <c r="B340">
        <v>219.63954200000001</v>
      </c>
      <c r="C340">
        <v>1354349.4</v>
      </c>
      <c r="D340">
        <v>4900627.99</v>
      </c>
      <c r="E340">
        <v>159492.21</v>
      </c>
      <c r="F340">
        <v>3494.22</v>
      </c>
      <c r="G340">
        <v>2039787.46</v>
      </c>
      <c r="H340">
        <v>2344358.89</v>
      </c>
      <c r="I340">
        <v>502072.77</v>
      </c>
      <c r="J340">
        <v>671954.2</v>
      </c>
      <c r="K340">
        <v>965.98904100000004</v>
      </c>
      <c r="L340">
        <f>IFERROR(SUM(Table5[[#This Row],[reg_salben]:[pupil_gf_total]])/Table5[[#This Row],[adm1]],0)+IFERROR(Table5[[#This Row],[disability_salben]]/Table5[[#This Row],[disadm_nospch]], 0)</f>
        <v>17162.000905095156</v>
      </c>
    </row>
    <row r="341" spans="1:12" x14ac:dyDescent="0.25">
      <c r="A341">
        <v>44453</v>
      </c>
      <c r="B341">
        <v>1255.466711</v>
      </c>
      <c r="C341">
        <v>8081345.0599999996</v>
      </c>
      <c r="D341">
        <v>33680453.170000002</v>
      </c>
      <c r="E341">
        <v>1405738.3</v>
      </c>
      <c r="F341">
        <v>0</v>
      </c>
      <c r="G341">
        <v>10166605.6</v>
      </c>
      <c r="H341">
        <v>13415666.08</v>
      </c>
      <c r="I341">
        <v>4414248.8899999997</v>
      </c>
      <c r="J341">
        <v>7417588.8200000003</v>
      </c>
      <c r="K341">
        <v>5616.2491630000104</v>
      </c>
      <c r="L341">
        <f>IFERROR(SUM(Table5[[#This Row],[reg_salben]:[pupil_gf_total]])/Table5[[#This Row],[adm1]],0)+IFERROR(Table5[[#This Row],[disability_salben]]/Table5[[#This Row],[disadm_nospch]], 0)</f>
        <v>18989.840445820453</v>
      </c>
    </row>
    <row r="342" spans="1:12" x14ac:dyDescent="0.25">
      <c r="A342">
        <v>44461</v>
      </c>
      <c r="B342">
        <v>47.188600999999998</v>
      </c>
      <c r="C342">
        <v>368561.6</v>
      </c>
      <c r="D342">
        <v>2630509.31</v>
      </c>
      <c r="E342">
        <v>154055.26</v>
      </c>
      <c r="F342">
        <v>0</v>
      </c>
      <c r="G342">
        <v>1181805.02</v>
      </c>
      <c r="H342">
        <v>1394520.47</v>
      </c>
      <c r="I342">
        <v>199123.37</v>
      </c>
      <c r="J342">
        <v>326313.57</v>
      </c>
      <c r="K342">
        <v>370.98783400000002</v>
      </c>
      <c r="L342">
        <f>IFERROR(SUM(Table5[[#This Row],[reg_salben]:[pupil_gf_total]])/Table5[[#This Row],[adm1]],0)+IFERROR(Table5[[#This Row],[disability_salben]]/Table5[[#This Row],[disadm_nospch]], 0)</f>
        <v>23677.025535867608</v>
      </c>
    </row>
    <row r="343" spans="1:12" x14ac:dyDescent="0.25">
      <c r="A343">
        <v>44479</v>
      </c>
      <c r="B343">
        <v>258.84162300000003</v>
      </c>
      <c r="C343">
        <v>2105832.7799999998</v>
      </c>
      <c r="D343">
        <v>10298363.529999999</v>
      </c>
      <c r="E343">
        <v>642407.84</v>
      </c>
      <c r="F343">
        <v>0</v>
      </c>
      <c r="G343">
        <v>3317710.9</v>
      </c>
      <c r="H343">
        <v>4545811.46</v>
      </c>
      <c r="I343">
        <v>657646.02</v>
      </c>
      <c r="J343">
        <v>853994.98</v>
      </c>
      <c r="K343">
        <v>1725.8342190000001</v>
      </c>
      <c r="L343">
        <f>IFERROR(SUM(Table5[[#This Row],[reg_salben]:[pupil_gf_total]])/Table5[[#This Row],[adm1]],0)+IFERROR(Table5[[#This Row],[disability_salben]]/Table5[[#This Row],[disadm_nospch]], 0)</f>
        <v>19907.263998719525</v>
      </c>
    </row>
    <row r="344" spans="1:12" x14ac:dyDescent="0.25">
      <c r="A344">
        <v>44487</v>
      </c>
      <c r="B344">
        <v>374.01796999999999</v>
      </c>
      <c r="C344">
        <v>2992456.06</v>
      </c>
      <c r="D344">
        <v>15207092.380000001</v>
      </c>
      <c r="E344">
        <v>1457892.16</v>
      </c>
      <c r="F344">
        <v>20544.39</v>
      </c>
      <c r="G344">
        <v>5108119.9400000004</v>
      </c>
      <c r="H344">
        <v>4624288.8600000003</v>
      </c>
      <c r="I344">
        <v>447868.49</v>
      </c>
      <c r="J344">
        <v>1897895.99</v>
      </c>
      <c r="K344">
        <v>2946.1708659999999</v>
      </c>
      <c r="L344">
        <f>IFERROR(SUM(Table5[[#This Row],[reg_salben]:[pupil_gf_total]])/Table5[[#This Row],[adm1]],0)+IFERROR(Table5[[#This Row],[disability_salben]]/Table5[[#This Row],[disadm_nospch]], 0)</f>
        <v>17763.915105950513</v>
      </c>
    </row>
    <row r="345" spans="1:12" x14ac:dyDescent="0.25">
      <c r="A345">
        <v>44495</v>
      </c>
      <c r="B345">
        <v>252.34346600000001</v>
      </c>
      <c r="C345">
        <v>1663653.05</v>
      </c>
      <c r="D345">
        <v>10011573.939999999</v>
      </c>
      <c r="E345">
        <v>236134.84</v>
      </c>
      <c r="F345">
        <v>0</v>
      </c>
      <c r="G345">
        <v>4623686.38</v>
      </c>
      <c r="H345">
        <v>5002250.4000000004</v>
      </c>
      <c r="I345">
        <v>895390.87</v>
      </c>
      <c r="J345">
        <v>1042523.64</v>
      </c>
      <c r="K345">
        <v>1869.9203419999999</v>
      </c>
      <c r="L345">
        <f>IFERROR(SUM(Table5[[#This Row],[reg_salben]:[pupil_gf_total]])/Table5[[#This Row],[adm1]],0)+IFERROR(Table5[[#This Row],[disability_salben]]/Table5[[#This Row],[disadm_nospch]], 0)</f>
        <v>18257.24482241445</v>
      </c>
    </row>
    <row r="346" spans="1:12" x14ac:dyDescent="0.25">
      <c r="A346">
        <v>44503</v>
      </c>
      <c r="B346">
        <v>545.46935299999996</v>
      </c>
      <c r="C346">
        <v>5505090.4299999997</v>
      </c>
      <c r="D346">
        <v>21485191.82</v>
      </c>
      <c r="E346">
        <v>466227.33</v>
      </c>
      <c r="F346">
        <v>185748.11</v>
      </c>
      <c r="G346">
        <v>7606324.0300000003</v>
      </c>
      <c r="H346">
        <v>7533211.1699999999</v>
      </c>
      <c r="I346">
        <v>1451248.9</v>
      </c>
      <c r="J346">
        <v>4176461.79</v>
      </c>
      <c r="K346">
        <v>4265.7339179999999</v>
      </c>
      <c r="L346">
        <f>IFERROR(SUM(Table5[[#This Row],[reg_salben]:[pupil_gf_total]])/Table5[[#This Row],[adm1]],0)+IFERROR(Table5[[#This Row],[disability_salben]]/Table5[[#This Row],[disadm_nospch]], 0)</f>
        <v>20150.31243240914</v>
      </c>
    </row>
    <row r="347" spans="1:12" x14ac:dyDescent="0.25">
      <c r="A347">
        <v>44511</v>
      </c>
      <c r="B347">
        <v>281.61554799999999</v>
      </c>
      <c r="C347">
        <v>2813747.14</v>
      </c>
      <c r="D347">
        <v>6408076.6200000001</v>
      </c>
      <c r="E347">
        <v>518000.28</v>
      </c>
      <c r="F347">
        <v>0</v>
      </c>
      <c r="G347">
        <v>3300595.36</v>
      </c>
      <c r="H347">
        <v>2498612.15</v>
      </c>
      <c r="I347">
        <v>414178.83</v>
      </c>
      <c r="J347">
        <v>1963097.47</v>
      </c>
      <c r="K347">
        <v>1291.6173510000001</v>
      </c>
      <c r="L347">
        <f>IFERROR(SUM(Table5[[#This Row],[reg_salben]:[pupil_gf_total]])/Table5[[#This Row],[adm1]],0)+IFERROR(Table5[[#This Row],[disability_salben]]/Table5[[#This Row],[disadm_nospch]], 0)</f>
        <v>21684.199621974803</v>
      </c>
    </row>
    <row r="348" spans="1:12" x14ac:dyDescent="0.25">
      <c r="A348">
        <v>44529</v>
      </c>
      <c r="B348">
        <v>482.80079899999998</v>
      </c>
      <c r="C348">
        <v>6094838.0800000001</v>
      </c>
      <c r="D348">
        <v>23670231.359999999</v>
      </c>
      <c r="E348">
        <v>503326.14</v>
      </c>
      <c r="F348">
        <v>5559.43</v>
      </c>
      <c r="G348">
        <v>7582009.2599999998</v>
      </c>
      <c r="H348">
        <v>7039121.7300000004</v>
      </c>
      <c r="I348">
        <v>1474059.18</v>
      </c>
      <c r="J348">
        <v>4525033.78</v>
      </c>
      <c r="K348">
        <v>3423.7843720000001</v>
      </c>
      <c r="L348">
        <f>IFERROR(SUM(Table5[[#This Row],[reg_salben]:[pupil_gf_total]])/Table5[[#This Row],[adm1]],0)+IFERROR(Table5[[#This Row],[disability_salben]]/Table5[[#This Row],[disadm_nospch]], 0)</f>
        <v>25708.662460852778</v>
      </c>
    </row>
    <row r="349" spans="1:12" x14ac:dyDescent="0.25">
      <c r="A349">
        <v>44537</v>
      </c>
      <c r="B349">
        <v>568.42947800000002</v>
      </c>
      <c r="C349">
        <v>4543759.99</v>
      </c>
      <c r="D349">
        <v>22219360.510000002</v>
      </c>
      <c r="E349">
        <v>994154.19</v>
      </c>
      <c r="F349">
        <v>291712.52</v>
      </c>
      <c r="G349">
        <v>7349397.8700000001</v>
      </c>
      <c r="H349">
        <v>6874381.5599999996</v>
      </c>
      <c r="I349">
        <v>2001553.69</v>
      </c>
      <c r="J349">
        <v>3609955.08</v>
      </c>
      <c r="K349">
        <v>4433.7527319999999</v>
      </c>
      <c r="L349">
        <f>IFERROR(SUM(Table5[[#This Row],[reg_salben]:[pupil_gf_total]])/Table5[[#This Row],[adm1]],0)+IFERROR(Table5[[#This Row],[disability_salben]]/Table5[[#This Row],[disadm_nospch]], 0)</f>
        <v>17768.66472143853</v>
      </c>
    </row>
    <row r="350" spans="1:12" x14ac:dyDescent="0.25">
      <c r="A350">
        <v>44545</v>
      </c>
      <c r="B350">
        <v>385.129413</v>
      </c>
      <c r="C350">
        <v>2958941.21</v>
      </c>
      <c r="D350">
        <v>25460608.539999999</v>
      </c>
      <c r="E350">
        <v>579294.31000000006</v>
      </c>
      <c r="F350">
        <v>390571.25</v>
      </c>
      <c r="G350">
        <v>7311341.2300000004</v>
      </c>
      <c r="H350">
        <v>9017496.5</v>
      </c>
      <c r="I350">
        <v>1772613.75</v>
      </c>
      <c r="J350">
        <v>4622375.91</v>
      </c>
      <c r="K350">
        <v>4049.7656229999998</v>
      </c>
      <c r="L350">
        <f>IFERROR(SUM(Table5[[#This Row],[reg_salben]:[pupil_gf_total]])/Table5[[#This Row],[adm1]],0)+IFERROR(Table5[[#This Row],[disability_salben]]/Table5[[#This Row],[disadm_nospch]], 0)</f>
        <v>19820.546022721646</v>
      </c>
    </row>
    <row r="351" spans="1:12" x14ac:dyDescent="0.25">
      <c r="A351">
        <v>44552</v>
      </c>
      <c r="B351">
        <v>358.15764000000001</v>
      </c>
      <c r="C351">
        <v>2913572.71</v>
      </c>
      <c r="D351">
        <v>10807396.74</v>
      </c>
      <c r="E351">
        <v>351260.35</v>
      </c>
      <c r="F351">
        <v>27661.34</v>
      </c>
      <c r="G351">
        <v>2968007.94</v>
      </c>
      <c r="H351">
        <v>4011677.56</v>
      </c>
      <c r="I351">
        <v>906040.49</v>
      </c>
      <c r="J351">
        <v>2064915.94</v>
      </c>
      <c r="K351">
        <v>2063.7239509999999</v>
      </c>
      <c r="L351">
        <f>IFERROR(SUM(Table5[[#This Row],[reg_salben]:[pupil_gf_total]])/Table5[[#This Row],[adm1]],0)+IFERROR(Table5[[#This Row],[disability_salben]]/Table5[[#This Row],[disadm_nospch]], 0)</f>
        <v>18377.034379518551</v>
      </c>
    </row>
    <row r="352" spans="1:12" x14ac:dyDescent="0.25">
      <c r="A352">
        <v>44560</v>
      </c>
      <c r="B352">
        <v>345.75615900000003</v>
      </c>
      <c r="C352">
        <v>2691474.61</v>
      </c>
      <c r="D352">
        <v>12418962.300000001</v>
      </c>
      <c r="E352">
        <v>869856.49</v>
      </c>
      <c r="F352">
        <v>8097</v>
      </c>
      <c r="G352">
        <v>3355141.13</v>
      </c>
      <c r="H352">
        <v>4726843.32</v>
      </c>
      <c r="I352">
        <v>756106.79</v>
      </c>
      <c r="J352">
        <v>1928588.36</v>
      </c>
      <c r="K352">
        <v>2378.1270909999998</v>
      </c>
      <c r="L352">
        <f>IFERROR(SUM(Table5[[#This Row],[reg_salben]:[pupil_gf_total]])/Table5[[#This Row],[adm1]],0)+IFERROR(Table5[[#This Row],[disability_salben]]/Table5[[#This Row],[disadm_nospch]], 0)</f>
        <v>17903.031445813842</v>
      </c>
    </row>
    <row r="353" spans="1:12" x14ac:dyDescent="0.25">
      <c r="A353">
        <v>44578</v>
      </c>
      <c r="B353">
        <v>264.64492000000001</v>
      </c>
      <c r="C353">
        <v>2652725.1</v>
      </c>
      <c r="D353">
        <v>12079962.74</v>
      </c>
      <c r="E353">
        <v>841342.46</v>
      </c>
      <c r="F353">
        <v>8942.66</v>
      </c>
      <c r="G353">
        <v>3645318.46</v>
      </c>
      <c r="H353">
        <v>3548710.17</v>
      </c>
      <c r="I353">
        <v>898302.48</v>
      </c>
      <c r="J353">
        <v>1947395.95</v>
      </c>
      <c r="K353">
        <v>1689.9782789999999</v>
      </c>
      <c r="L353">
        <f>IFERROR(SUM(Table5[[#This Row],[reg_salben]:[pupil_gf_total]])/Table5[[#This Row],[adm1]],0)+IFERROR(Table5[[#This Row],[disability_salben]]/Table5[[#This Row],[disadm_nospch]], 0)</f>
        <v>23615.59024492895</v>
      </c>
    </row>
    <row r="354" spans="1:12" x14ac:dyDescent="0.25">
      <c r="A354">
        <v>44586</v>
      </c>
      <c r="B354">
        <v>169.999053</v>
      </c>
      <c r="C354">
        <v>1843651.54</v>
      </c>
      <c r="D354">
        <v>14683917.91</v>
      </c>
      <c r="E354">
        <v>1107868.48</v>
      </c>
      <c r="F354">
        <v>225640.31</v>
      </c>
      <c r="G354">
        <v>5035807.9800000004</v>
      </c>
      <c r="H354">
        <v>3862719.95</v>
      </c>
      <c r="I354">
        <v>755321.05</v>
      </c>
      <c r="J354">
        <v>2406025.2000000002</v>
      </c>
      <c r="K354">
        <v>1965.418625</v>
      </c>
      <c r="L354">
        <f>IFERROR(SUM(Table5[[#This Row],[reg_salben]:[pupil_gf_total]])/Table5[[#This Row],[adm1]],0)+IFERROR(Table5[[#This Row],[disability_salben]]/Table5[[#This Row],[disadm_nospch]], 0)</f>
        <v>25130.728783115759</v>
      </c>
    </row>
    <row r="355" spans="1:12" x14ac:dyDescent="0.25">
      <c r="A355">
        <v>44594</v>
      </c>
      <c r="B355">
        <v>126.721429</v>
      </c>
      <c r="C355">
        <v>1267222.0900000001</v>
      </c>
      <c r="D355">
        <v>6167054.1799999997</v>
      </c>
      <c r="E355">
        <v>151460.32</v>
      </c>
      <c r="F355">
        <v>4684.76</v>
      </c>
      <c r="G355">
        <v>2884373.33</v>
      </c>
      <c r="H355">
        <v>1815072.32</v>
      </c>
      <c r="I355">
        <v>591019.56999999995</v>
      </c>
      <c r="J355">
        <v>989426.29</v>
      </c>
      <c r="K355">
        <v>750.84638800000005</v>
      </c>
      <c r="L355">
        <f>IFERROR(SUM(Table5[[#This Row],[reg_salben]:[pupil_gf_total]])/Table5[[#This Row],[adm1]],0)+IFERROR(Table5[[#This Row],[disability_salben]]/Table5[[#This Row],[disadm_nospch]], 0)</f>
        <v>26785.240213940138</v>
      </c>
    </row>
    <row r="356" spans="1:12" x14ac:dyDescent="0.25">
      <c r="A356">
        <v>44602</v>
      </c>
      <c r="B356">
        <v>405.24613099999999</v>
      </c>
      <c r="C356">
        <v>4410672.28</v>
      </c>
      <c r="D356">
        <v>18994009</v>
      </c>
      <c r="E356">
        <v>677218.08</v>
      </c>
      <c r="F356">
        <v>237720.82</v>
      </c>
      <c r="G356">
        <v>6984105.7199999997</v>
      </c>
      <c r="H356">
        <v>7592517.9800000004</v>
      </c>
      <c r="I356">
        <v>2612385.69</v>
      </c>
      <c r="J356">
        <v>3369364.09</v>
      </c>
      <c r="K356">
        <v>3317.1380280000099</v>
      </c>
      <c r="L356">
        <f>IFERROR(SUM(Table5[[#This Row],[reg_salben]:[pupil_gf_total]])/Table5[[#This Row],[adm1]],0)+IFERROR(Table5[[#This Row],[disability_salben]]/Table5[[#This Row],[disadm_nospch]], 0)</f>
        <v>23083.402986592733</v>
      </c>
    </row>
    <row r="357" spans="1:12" x14ac:dyDescent="0.25">
      <c r="A357">
        <v>44610</v>
      </c>
      <c r="B357">
        <v>160.03406200000001</v>
      </c>
      <c r="C357">
        <v>1265783.95</v>
      </c>
      <c r="D357">
        <v>8244425.9900000002</v>
      </c>
      <c r="E357">
        <v>164331.76999999999</v>
      </c>
      <c r="F357">
        <v>0</v>
      </c>
      <c r="G357">
        <v>2910551.81</v>
      </c>
      <c r="H357">
        <v>2573229.17</v>
      </c>
      <c r="I357">
        <v>647112.29</v>
      </c>
      <c r="J357">
        <v>1614553.02</v>
      </c>
      <c r="K357">
        <v>1411.8256759999999</v>
      </c>
      <c r="L357">
        <f>IFERROR(SUM(Table5[[#This Row],[reg_salben]:[pupil_gf_total]])/Table5[[#This Row],[adm1]],0)+IFERROR(Table5[[#This Row],[disability_salben]]/Table5[[#This Row],[disadm_nospch]], 0)</f>
        <v>19351.532912713061</v>
      </c>
    </row>
    <row r="358" spans="1:12" x14ac:dyDescent="0.25">
      <c r="A358">
        <v>44628</v>
      </c>
      <c r="B358">
        <v>421.446619</v>
      </c>
      <c r="C358">
        <v>3128864.8</v>
      </c>
      <c r="D358">
        <v>15337973.66</v>
      </c>
      <c r="E358">
        <v>442133.63</v>
      </c>
      <c r="F358">
        <v>16591.66</v>
      </c>
      <c r="G358">
        <v>5792962.9199999999</v>
      </c>
      <c r="H358">
        <v>5322159.6900000004</v>
      </c>
      <c r="I358">
        <v>1274615.8799999999</v>
      </c>
      <c r="J358">
        <v>2814418.3</v>
      </c>
      <c r="K358">
        <v>2651.279481</v>
      </c>
      <c r="L358">
        <f>IFERROR(SUM(Table5[[#This Row],[reg_salben]:[pupil_gf_total]])/Table5[[#This Row],[adm1]],0)+IFERROR(Table5[[#This Row],[disability_salben]]/Table5[[#This Row],[disadm_nospch]], 0)</f>
        <v>19116.897593512298</v>
      </c>
    </row>
    <row r="359" spans="1:12" x14ac:dyDescent="0.25">
      <c r="A359">
        <v>44636</v>
      </c>
      <c r="B359">
        <v>1561.614006</v>
      </c>
      <c r="C359">
        <v>16816529.600000001</v>
      </c>
      <c r="D359">
        <v>52664377.299999997</v>
      </c>
      <c r="E359">
        <v>1584642.55</v>
      </c>
      <c r="F359">
        <v>111059.44</v>
      </c>
      <c r="G359">
        <v>18395077.34</v>
      </c>
      <c r="H359">
        <v>18818654.170000002</v>
      </c>
      <c r="I359">
        <v>2736456.66</v>
      </c>
      <c r="J359">
        <v>15803417.42</v>
      </c>
      <c r="K359">
        <v>8940.6810270000205</v>
      </c>
      <c r="L359">
        <f>IFERROR(SUM(Table5[[#This Row],[reg_salben]:[pupil_gf_total]])/Table5[[#This Row],[adm1]],0)+IFERROR(Table5[[#This Row],[disability_salben]]/Table5[[#This Row],[disadm_nospch]], 0)</f>
        <v>23084.713962216447</v>
      </c>
    </row>
    <row r="360" spans="1:12" x14ac:dyDescent="0.25">
      <c r="A360">
        <v>44644</v>
      </c>
      <c r="B360">
        <v>521.51406899999995</v>
      </c>
      <c r="C360">
        <v>2612766.86</v>
      </c>
      <c r="D360">
        <v>17223056.899999999</v>
      </c>
      <c r="E360">
        <v>428056.01</v>
      </c>
      <c r="F360">
        <v>28930.73</v>
      </c>
      <c r="G360">
        <v>7238896.4699999997</v>
      </c>
      <c r="H360">
        <v>5525313.9100000001</v>
      </c>
      <c r="I360">
        <v>1097222.28</v>
      </c>
      <c r="J360">
        <v>3412058.92</v>
      </c>
      <c r="K360">
        <v>2861.0366800000002</v>
      </c>
      <c r="L360">
        <f>IFERROR(SUM(Table5[[#This Row],[reg_salben]:[pupil_gf_total]])/Table5[[#This Row],[adm1]],0)+IFERROR(Table5[[#This Row],[disability_salben]]/Table5[[#This Row],[disadm_nospch]], 0)</f>
        <v>17227.051701374814</v>
      </c>
    </row>
    <row r="361" spans="1:12" x14ac:dyDescent="0.25">
      <c r="A361">
        <v>44651</v>
      </c>
      <c r="B361">
        <v>232.47110799999999</v>
      </c>
      <c r="C361">
        <v>1567932.54</v>
      </c>
      <c r="D361">
        <v>9165723.8800000008</v>
      </c>
      <c r="E361">
        <v>363193.71</v>
      </c>
      <c r="F361">
        <v>267630.45</v>
      </c>
      <c r="G361">
        <v>3159686.52</v>
      </c>
      <c r="H361">
        <v>4058886.53</v>
      </c>
      <c r="I361">
        <v>643548.87</v>
      </c>
      <c r="J361">
        <v>2398228.33</v>
      </c>
      <c r="K361">
        <v>1364.4096609999999</v>
      </c>
      <c r="L361">
        <f>IFERROR(SUM(Table5[[#This Row],[reg_salben]:[pupil_gf_total]])/Table5[[#This Row],[adm1]],0)+IFERROR(Table5[[#This Row],[disability_salben]]/Table5[[#This Row],[disadm_nospch]], 0)</f>
        <v>21444.689906205458</v>
      </c>
    </row>
    <row r="362" spans="1:12" x14ac:dyDescent="0.25">
      <c r="A362">
        <v>44669</v>
      </c>
      <c r="B362">
        <v>351.53840700000001</v>
      </c>
      <c r="C362">
        <v>2815394.24</v>
      </c>
      <c r="D362">
        <v>6147898.0099999998</v>
      </c>
      <c r="E362">
        <v>50976.63</v>
      </c>
      <c r="F362">
        <v>0</v>
      </c>
      <c r="G362">
        <v>2946651.79</v>
      </c>
      <c r="H362">
        <v>3450308.08</v>
      </c>
      <c r="I362">
        <v>750769.81</v>
      </c>
      <c r="J362">
        <v>1606963.59</v>
      </c>
      <c r="K362">
        <v>1563.61440699999</v>
      </c>
      <c r="L362">
        <f>IFERROR(SUM(Table5[[#This Row],[reg_salben]:[pupil_gf_total]])/Table5[[#This Row],[adm1]],0)+IFERROR(Table5[[#This Row],[disability_salben]]/Table5[[#This Row],[disadm_nospch]], 0)</f>
        <v>17572.243961296226</v>
      </c>
    </row>
    <row r="363" spans="1:12" x14ac:dyDescent="0.25">
      <c r="A363">
        <v>44677</v>
      </c>
      <c r="B363">
        <v>785.78861400000005</v>
      </c>
      <c r="C363">
        <v>7435452.6799999997</v>
      </c>
      <c r="D363">
        <v>36050041.950000003</v>
      </c>
      <c r="E363">
        <v>1663362.02</v>
      </c>
      <c r="F363">
        <v>210294.61</v>
      </c>
      <c r="G363">
        <v>11590227.539999999</v>
      </c>
      <c r="H363">
        <v>17372604.760000002</v>
      </c>
      <c r="I363">
        <v>2043142.2</v>
      </c>
      <c r="J363">
        <v>7943784.2300000004</v>
      </c>
      <c r="K363">
        <v>5698.8445109999602</v>
      </c>
      <c r="L363">
        <f>IFERROR(SUM(Table5[[#This Row],[reg_salben]:[pupil_gf_total]])/Table5[[#This Row],[adm1]],0)+IFERROR(Table5[[#This Row],[disability_salben]]/Table5[[#This Row],[disadm_nospch]], 0)</f>
        <v>22951.714245031384</v>
      </c>
    </row>
    <row r="364" spans="1:12" x14ac:dyDescent="0.25">
      <c r="A364">
        <v>44685</v>
      </c>
      <c r="B364">
        <v>408.98967900000002</v>
      </c>
      <c r="C364">
        <v>2716802.43</v>
      </c>
      <c r="D364">
        <v>9290120.1400000006</v>
      </c>
      <c r="E364">
        <v>56830.55</v>
      </c>
      <c r="F364">
        <v>479</v>
      </c>
      <c r="G364">
        <v>3689109.09</v>
      </c>
      <c r="H364">
        <v>3508625.9</v>
      </c>
      <c r="I364">
        <v>735031.45</v>
      </c>
      <c r="J364">
        <v>1907527.58</v>
      </c>
      <c r="K364">
        <v>1860.4113580000001</v>
      </c>
      <c r="L364">
        <f>IFERROR(SUM(Table5[[#This Row],[reg_salben]:[pupil_gf_total]])/Table5[[#This Row],[adm1]],0)+IFERROR(Table5[[#This Row],[disability_salben]]/Table5[[#This Row],[disadm_nospch]], 0)</f>
        <v>16956.415864931681</v>
      </c>
    </row>
    <row r="365" spans="1:12" x14ac:dyDescent="0.25">
      <c r="A365">
        <v>44693</v>
      </c>
      <c r="B365">
        <v>178.294139</v>
      </c>
      <c r="C365">
        <v>1193534.8500000001</v>
      </c>
      <c r="D365">
        <v>8013942.2599999998</v>
      </c>
      <c r="E365">
        <v>449517.46</v>
      </c>
      <c r="F365">
        <v>15924.68</v>
      </c>
      <c r="G365">
        <v>2856097.34</v>
      </c>
      <c r="H365">
        <v>2247559.21</v>
      </c>
      <c r="I365">
        <v>605728.72</v>
      </c>
      <c r="J365">
        <v>1193354.45</v>
      </c>
      <c r="K365">
        <v>1381.802964</v>
      </c>
      <c r="L365">
        <f>IFERROR(SUM(Table5[[#This Row],[reg_salben]:[pupil_gf_total]])/Table5[[#This Row],[adm1]],0)+IFERROR(Table5[[#This Row],[disability_salben]]/Table5[[#This Row],[disadm_nospch]], 0)</f>
        <v>17826.11298758872</v>
      </c>
    </row>
    <row r="366" spans="1:12" x14ac:dyDescent="0.25">
      <c r="A366">
        <v>44701</v>
      </c>
      <c r="B366">
        <v>318.18966799999998</v>
      </c>
      <c r="C366">
        <v>3593538.67</v>
      </c>
      <c r="D366">
        <v>18128549.09</v>
      </c>
      <c r="E366">
        <v>1254962.3700000001</v>
      </c>
      <c r="F366">
        <v>233050.63</v>
      </c>
      <c r="G366">
        <v>6779814.2599999998</v>
      </c>
      <c r="H366">
        <v>7614884.8899999997</v>
      </c>
      <c r="I366">
        <v>753438.45</v>
      </c>
      <c r="J366">
        <v>2713277.02</v>
      </c>
      <c r="K366">
        <v>2596.105638</v>
      </c>
      <c r="L366">
        <f>IFERROR(SUM(Table5[[#This Row],[reg_salben]:[pupil_gf_total]])/Table5[[#This Row],[adm1]],0)+IFERROR(Table5[[#This Row],[disability_salben]]/Table5[[#This Row],[disadm_nospch]], 0)</f>
        <v>25729.929518597055</v>
      </c>
    </row>
    <row r="367" spans="1:12" x14ac:dyDescent="0.25">
      <c r="A367">
        <v>44719</v>
      </c>
      <c r="B367">
        <v>118.706379</v>
      </c>
      <c r="C367">
        <v>1016955.51</v>
      </c>
      <c r="D367">
        <v>4654594.51</v>
      </c>
      <c r="E367">
        <v>93862.86</v>
      </c>
      <c r="F367">
        <v>12293.94</v>
      </c>
      <c r="G367">
        <v>2108803.41</v>
      </c>
      <c r="H367">
        <v>1854752.02</v>
      </c>
      <c r="I367">
        <v>452963.95</v>
      </c>
      <c r="J367">
        <v>1046633.48</v>
      </c>
      <c r="K367">
        <v>731.53731100000005</v>
      </c>
      <c r="L367">
        <f>IFERROR(SUM(Table5[[#This Row],[reg_salben]:[pupil_gf_total]])/Table5[[#This Row],[adm1]],0)+IFERROR(Table5[[#This Row],[disability_salben]]/Table5[[#This Row],[disadm_nospch]], 0)</f>
        <v>22542.899043600526</v>
      </c>
    </row>
    <row r="368" spans="1:12" x14ac:dyDescent="0.25">
      <c r="A368">
        <v>44727</v>
      </c>
      <c r="B368">
        <v>242.28925100000001</v>
      </c>
      <c r="C368">
        <v>2013644.91</v>
      </c>
      <c r="D368">
        <v>10149254.050000001</v>
      </c>
      <c r="E368">
        <v>805433.99</v>
      </c>
      <c r="F368">
        <v>17790</v>
      </c>
      <c r="G368">
        <v>2779294.09</v>
      </c>
      <c r="H368">
        <v>3576353.03</v>
      </c>
      <c r="I368">
        <v>699070.51</v>
      </c>
      <c r="J368">
        <v>2100773.58</v>
      </c>
      <c r="K368">
        <v>1932.7445009999999</v>
      </c>
      <c r="L368">
        <f>IFERROR(SUM(Table5[[#This Row],[reg_salben]:[pupil_gf_total]])/Table5[[#This Row],[adm1]],0)+IFERROR(Table5[[#This Row],[disability_salben]]/Table5[[#This Row],[disadm_nospch]], 0)</f>
        <v>18725.103510883579</v>
      </c>
    </row>
    <row r="369" spans="1:12" x14ac:dyDescent="0.25">
      <c r="A369">
        <v>44735</v>
      </c>
      <c r="B369">
        <v>233.89359099999999</v>
      </c>
      <c r="C369">
        <v>1604322.32</v>
      </c>
      <c r="D369">
        <v>9186139.3800000008</v>
      </c>
      <c r="E369">
        <v>143747.73000000001</v>
      </c>
      <c r="F369">
        <v>146483.94</v>
      </c>
      <c r="G369">
        <v>2879053.46</v>
      </c>
      <c r="H369">
        <v>2904245.69</v>
      </c>
      <c r="I369">
        <v>602460.63</v>
      </c>
      <c r="J369">
        <v>1953868.3</v>
      </c>
      <c r="K369">
        <v>1890.7668470000001</v>
      </c>
      <c r="L369">
        <f>IFERROR(SUM(Table5[[#This Row],[reg_salben]:[pupil_gf_total]])/Table5[[#This Row],[adm1]],0)+IFERROR(Table5[[#This Row],[disability_salben]]/Table5[[#This Row],[disadm_nospch]], 0)</f>
        <v>16281.828872986607</v>
      </c>
    </row>
    <row r="370" spans="1:12" x14ac:dyDescent="0.25">
      <c r="A370">
        <v>44743</v>
      </c>
      <c r="B370">
        <v>519.40146700000003</v>
      </c>
      <c r="C370">
        <v>5540010.3600000003</v>
      </c>
      <c r="D370">
        <v>16451059.449999999</v>
      </c>
      <c r="E370">
        <v>405070.33</v>
      </c>
      <c r="F370">
        <v>78273.98</v>
      </c>
      <c r="G370">
        <v>7396889.0899999999</v>
      </c>
      <c r="H370">
        <v>7181427.8799999999</v>
      </c>
      <c r="I370">
        <v>539188.1</v>
      </c>
      <c r="J370">
        <v>3709207.48</v>
      </c>
      <c r="K370">
        <v>3075.75289199999</v>
      </c>
      <c r="L370">
        <f>IFERROR(SUM(Table5[[#This Row],[reg_salben]:[pupil_gf_total]])/Table5[[#This Row],[adm1]],0)+IFERROR(Table5[[#This Row],[disability_salben]]/Table5[[#This Row],[disadm_nospch]], 0)</f>
        <v>22292.927658613116</v>
      </c>
    </row>
    <row r="371" spans="1:12" x14ac:dyDescent="0.25">
      <c r="A371">
        <v>44750</v>
      </c>
      <c r="B371">
        <v>679.34236999999996</v>
      </c>
      <c r="C371">
        <v>7655723.2699999996</v>
      </c>
      <c r="D371">
        <v>43937547.310000002</v>
      </c>
      <c r="E371">
        <v>1951083.96</v>
      </c>
      <c r="F371">
        <v>1011875.22</v>
      </c>
      <c r="G371">
        <v>15420029.630000001</v>
      </c>
      <c r="H371">
        <v>19989935.210000001</v>
      </c>
      <c r="I371">
        <v>6054403.5099999998</v>
      </c>
      <c r="J371">
        <v>8520139.3800000101</v>
      </c>
      <c r="K371">
        <v>4332.8704779999998</v>
      </c>
      <c r="L371">
        <f>IFERROR(SUM(Table5[[#This Row],[reg_salben]:[pupil_gf_total]])/Table5[[#This Row],[adm1]],0)+IFERROR(Table5[[#This Row],[disability_salben]]/Table5[[#This Row],[disadm_nospch]], 0)</f>
        <v>33629.783749553608</v>
      </c>
    </row>
    <row r="372" spans="1:12" x14ac:dyDescent="0.25">
      <c r="A372">
        <v>44768</v>
      </c>
      <c r="B372">
        <v>246.76006599999999</v>
      </c>
      <c r="C372">
        <v>1955443.03</v>
      </c>
      <c r="D372">
        <v>9364864.1999999993</v>
      </c>
      <c r="E372">
        <v>87845.59</v>
      </c>
      <c r="F372">
        <v>1946.67</v>
      </c>
      <c r="G372">
        <v>4229145.91</v>
      </c>
      <c r="H372">
        <v>3337981.28</v>
      </c>
      <c r="I372">
        <v>734026.47</v>
      </c>
      <c r="J372">
        <v>1688320.89</v>
      </c>
      <c r="K372">
        <v>1449.2074279999999</v>
      </c>
      <c r="L372">
        <f>IFERROR(SUM(Table5[[#This Row],[reg_salben]:[pupil_gf_total]])/Table5[[#This Row],[adm1]],0)+IFERROR(Table5[[#This Row],[disability_salben]]/Table5[[#This Row],[disadm_nospch]], 0)</f>
        <v>21341.550492558883</v>
      </c>
    </row>
    <row r="373" spans="1:12" x14ac:dyDescent="0.25">
      <c r="A373">
        <v>44776</v>
      </c>
      <c r="B373">
        <v>286.43854199999998</v>
      </c>
      <c r="C373">
        <v>1672507.99</v>
      </c>
      <c r="D373">
        <v>10463280.5</v>
      </c>
      <c r="E373">
        <v>293797.5</v>
      </c>
      <c r="F373">
        <v>0</v>
      </c>
      <c r="G373">
        <v>3373260.98</v>
      </c>
      <c r="H373">
        <v>3045343</v>
      </c>
      <c r="I373">
        <v>993921.72</v>
      </c>
      <c r="J373">
        <v>1902034.89</v>
      </c>
      <c r="K373">
        <v>1727.23767400001</v>
      </c>
      <c r="L373">
        <f>IFERROR(SUM(Table5[[#This Row],[reg_salben]:[pupil_gf_total]])/Table5[[#This Row],[adm1]],0)+IFERROR(Table5[[#This Row],[disability_salben]]/Table5[[#This Row],[disadm_nospch]], 0)</f>
        <v>17459.634931542983</v>
      </c>
    </row>
    <row r="374" spans="1:12" x14ac:dyDescent="0.25">
      <c r="A374">
        <v>44784</v>
      </c>
      <c r="B374">
        <v>574.05014400000005</v>
      </c>
      <c r="C374">
        <v>3111187.38</v>
      </c>
      <c r="D374">
        <v>13183045.93</v>
      </c>
      <c r="E374">
        <v>242335.25</v>
      </c>
      <c r="F374">
        <v>25080.26</v>
      </c>
      <c r="G374">
        <v>6392706.3300000001</v>
      </c>
      <c r="H374">
        <v>4989211.55</v>
      </c>
      <c r="I374">
        <v>1139205.95</v>
      </c>
      <c r="J374">
        <v>2452919.65</v>
      </c>
      <c r="K374">
        <v>2962.5423860000001</v>
      </c>
      <c r="L374">
        <f>IFERROR(SUM(Table5[[#This Row],[reg_salben]:[pupil_gf_total]])/Table5[[#This Row],[adm1]],0)+IFERROR(Table5[[#This Row],[disability_salben]]/Table5[[#This Row],[disadm_nospch]], 0)</f>
        <v>15014.34593097823</v>
      </c>
    </row>
    <row r="375" spans="1:12" x14ac:dyDescent="0.25">
      <c r="A375">
        <v>44792</v>
      </c>
      <c r="B375">
        <v>571.47666800000002</v>
      </c>
      <c r="C375">
        <v>5465760.3899999997</v>
      </c>
      <c r="D375">
        <v>22402553.379999999</v>
      </c>
      <c r="E375">
        <v>714936.5</v>
      </c>
      <c r="F375">
        <v>11124</v>
      </c>
      <c r="G375">
        <v>11572587.220000001</v>
      </c>
      <c r="H375">
        <v>10639658.710000001</v>
      </c>
      <c r="I375">
        <v>1153847.8</v>
      </c>
      <c r="J375">
        <v>6690075.6600000001</v>
      </c>
      <c r="K375">
        <v>3109.8685820000001</v>
      </c>
      <c r="L375">
        <f>IFERROR(SUM(Table5[[#This Row],[reg_salben]:[pupil_gf_total]])/Table5[[#This Row],[adm1]],0)+IFERROR(Table5[[#This Row],[disability_salben]]/Table5[[#This Row],[disadm_nospch]], 0)</f>
        <v>26666.214822171059</v>
      </c>
    </row>
    <row r="376" spans="1:12" x14ac:dyDescent="0.25">
      <c r="A376">
        <v>44800</v>
      </c>
      <c r="B376">
        <v>4097.0249590000003</v>
      </c>
      <c r="C376">
        <v>26506645.800000001</v>
      </c>
      <c r="D376">
        <v>119348563.48</v>
      </c>
      <c r="E376">
        <v>9940415.6199999992</v>
      </c>
      <c r="F376">
        <v>137827.81</v>
      </c>
      <c r="G376">
        <v>34467732.829999998</v>
      </c>
      <c r="H376">
        <v>46397091.079999998</v>
      </c>
      <c r="I376">
        <v>12138787.48</v>
      </c>
      <c r="J376">
        <v>23027595.490000099</v>
      </c>
      <c r="K376">
        <v>21907.115522</v>
      </c>
      <c r="L376">
        <f>IFERROR(SUM(Table5[[#This Row],[reg_salben]:[pupil_gf_total]])/Table5[[#This Row],[adm1]],0)+IFERROR(Table5[[#This Row],[disability_salben]]/Table5[[#This Row],[disadm_nospch]], 0)</f>
        <v>17674.218161905817</v>
      </c>
    </row>
    <row r="377" spans="1:12" x14ac:dyDescent="0.25">
      <c r="A377">
        <v>44818</v>
      </c>
      <c r="B377">
        <v>1190.1233139999999</v>
      </c>
      <c r="C377">
        <v>7387169.96</v>
      </c>
      <c r="D377">
        <v>42961839.340000004</v>
      </c>
      <c r="E377">
        <v>1447448.07</v>
      </c>
      <c r="F377">
        <v>42644.67</v>
      </c>
      <c r="G377">
        <v>21565078.25</v>
      </c>
      <c r="H377">
        <v>12500426.76</v>
      </c>
      <c r="I377">
        <v>4308243.29</v>
      </c>
      <c r="J377">
        <v>11310836.800000001</v>
      </c>
      <c r="K377">
        <v>7154.3502949999802</v>
      </c>
      <c r="L377">
        <f>IFERROR(SUM(Table5[[#This Row],[reg_salben]:[pupil_gf_total]])/Table5[[#This Row],[adm1]],0)+IFERROR(Table5[[#This Row],[disability_salben]]/Table5[[#This Row],[disadm_nospch]], 0)</f>
        <v>19365.003375703614</v>
      </c>
    </row>
    <row r="378" spans="1:12" x14ac:dyDescent="0.25">
      <c r="A378">
        <v>44826</v>
      </c>
      <c r="B378">
        <v>408.21846699999998</v>
      </c>
      <c r="C378">
        <v>1303748.8899999999</v>
      </c>
      <c r="D378">
        <v>13026665</v>
      </c>
      <c r="E378">
        <v>682610.54</v>
      </c>
      <c r="F378">
        <v>137931.09</v>
      </c>
      <c r="G378">
        <v>4183554.01</v>
      </c>
      <c r="H378">
        <v>4442850.62</v>
      </c>
      <c r="I378">
        <v>600838.94999999995</v>
      </c>
      <c r="J378">
        <v>1254666.28</v>
      </c>
      <c r="K378">
        <v>2825.2430239999899</v>
      </c>
      <c r="L378">
        <f>IFERROR(SUM(Table5[[#This Row],[reg_salben]:[pupil_gf_total]])/Table5[[#This Row],[adm1]],0)+IFERROR(Table5[[#This Row],[disability_salben]]/Table5[[#This Row],[disadm_nospch]], 0)</f>
        <v>11805.088677286711</v>
      </c>
    </row>
    <row r="379" spans="1:12" x14ac:dyDescent="0.25">
      <c r="A379">
        <v>44834</v>
      </c>
      <c r="B379">
        <v>723.66033100000004</v>
      </c>
      <c r="C379">
        <v>5617400.1699999999</v>
      </c>
      <c r="D379">
        <v>27968995.359999999</v>
      </c>
      <c r="E379">
        <v>1226853.3600000001</v>
      </c>
      <c r="F379">
        <v>582752.25</v>
      </c>
      <c r="G379">
        <v>9249559.5299999993</v>
      </c>
      <c r="H379">
        <v>9509132.2599999998</v>
      </c>
      <c r="I379">
        <v>1267505.72</v>
      </c>
      <c r="J379">
        <v>5559706.9900000002</v>
      </c>
      <c r="K379">
        <v>4748.4612889999999</v>
      </c>
      <c r="L379">
        <f>IFERROR(SUM(Table5[[#This Row],[reg_salben]:[pupil_gf_total]])/Table5[[#This Row],[adm1]],0)+IFERROR(Table5[[#This Row],[disability_salben]]/Table5[[#This Row],[disadm_nospch]], 0)</f>
        <v>19421.94414784792</v>
      </c>
    </row>
    <row r="380" spans="1:12" x14ac:dyDescent="0.25">
      <c r="A380">
        <v>44842</v>
      </c>
      <c r="B380">
        <v>599.83136200000001</v>
      </c>
      <c r="C380">
        <v>6593118.0800000001</v>
      </c>
      <c r="D380">
        <v>35000936.030000001</v>
      </c>
      <c r="E380">
        <v>245404.41</v>
      </c>
      <c r="F380">
        <v>54866.14</v>
      </c>
      <c r="G380">
        <v>11778679.470000001</v>
      </c>
      <c r="H380">
        <v>13671784.210000001</v>
      </c>
      <c r="I380">
        <v>2843053.1</v>
      </c>
      <c r="J380">
        <v>6550389.29</v>
      </c>
      <c r="K380">
        <v>5509.2402259999999</v>
      </c>
      <c r="L380">
        <f>IFERROR(SUM(Table5[[#This Row],[reg_salben]:[pupil_gf_total]])/Table5[[#This Row],[adm1]],0)+IFERROR(Table5[[#This Row],[disability_salben]]/Table5[[#This Row],[disadm_nospch]], 0)</f>
        <v>23723.8855897422</v>
      </c>
    </row>
    <row r="381" spans="1:12" x14ac:dyDescent="0.25">
      <c r="A381">
        <v>44859</v>
      </c>
      <c r="B381">
        <v>228.458674</v>
      </c>
      <c r="C381">
        <v>1322855.03</v>
      </c>
      <c r="D381">
        <v>8751548.0999999996</v>
      </c>
      <c r="E381">
        <v>258384.43</v>
      </c>
      <c r="F381">
        <v>94999.8</v>
      </c>
      <c r="G381">
        <v>2546271.3199999998</v>
      </c>
      <c r="H381">
        <v>2836556.07</v>
      </c>
      <c r="I381">
        <v>530921.72</v>
      </c>
      <c r="J381">
        <v>944562.26</v>
      </c>
      <c r="K381">
        <v>1579.875939</v>
      </c>
      <c r="L381">
        <f>IFERROR(SUM(Table5[[#This Row],[reg_salben]:[pupil_gf_total]])/Table5[[#This Row],[adm1]],0)+IFERROR(Table5[[#This Row],[disability_salben]]/Table5[[#This Row],[disadm_nospch]], 0)</f>
        <v>15894.459310251774</v>
      </c>
    </row>
    <row r="382" spans="1:12" x14ac:dyDescent="0.25">
      <c r="A382">
        <v>44867</v>
      </c>
      <c r="B382">
        <v>542.41695100000004</v>
      </c>
      <c r="C382">
        <v>7048223.71</v>
      </c>
      <c r="D382">
        <v>40763316.640000001</v>
      </c>
      <c r="E382">
        <v>2357422.13</v>
      </c>
      <c r="F382">
        <v>89391.13</v>
      </c>
      <c r="G382">
        <v>11784260.189999999</v>
      </c>
      <c r="H382">
        <v>12502317.66</v>
      </c>
      <c r="I382">
        <v>3167074.18</v>
      </c>
      <c r="J382">
        <v>8541456.9700000007</v>
      </c>
      <c r="K382">
        <v>5911.3864889999904</v>
      </c>
      <c r="L382">
        <f>IFERROR(SUM(Table5[[#This Row],[reg_salben]:[pupil_gf_total]])/Table5[[#This Row],[adm1]],0)+IFERROR(Table5[[#This Row],[disability_salben]]/Table5[[#This Row],[disadm_nospch]], 0)</f>
        <v>26392.864969509763</v>
      </c>
    </row>
    <row r="383" spans="1:12" x14ac:dyDescent="0.25">
      <c r="A383">
        <v>44875</v>
      </c>
      <c r="B383">
        <v>1040.8593049999999</v>
      </c>
      <c r="C383">
        <v>8681180.6799999997</v>
      </c>
      <c r="D383">
        <v>40351519.869999997</v>
      </c>
      <c r="E383">
        <v>1654150.81</v>
      </c>
      <c r="F383">
        <v>96352.94</v>
      </c>
      <c r="G383">
        <v>13690847.33</v>
      </c>
      <c r="H383">
        <v>16888236.329999998</v>
      </c>
      <c r="I383">
        <v>2352475.15</v>
      </c>
      <c r="J383">
        <v>7133910.71</v>
      </c>
      <c r="K383">
        <v>7730.225359</v>
      </c>
      <c r="L383">
        <f>IFERROR(SUM(Table5[[#This Row],[reg_salben]:[pupil_gf_total]])/Table5[[#This Row],[adm1]],0)+IFERROR(Table5[[#This Row],[disability_salben]]/Table5[[#This Row],[disadm_nospch]], 0)</f>
        <v>18969.776568525012</v>
      </c>
    </row>
    <row r="384" spans="1:12" x14ac:dyDescent="0.25">
      <c r="A384">
        <v>44883</v>
      </c>
      <c r="B384">
        <v>371.41298499999999</v>
      </c>
      <c r="C384">
        <v>2401532.12</v>
      </c>
      <c r="D384">
        <v>14001095.060000001</v>
      </c>
      <c r="E384">
        <v>555853.96</v>
      </c>
      <c r="F384">
        <v>301711.33</v>
      </c>
      <c r="G384">
        <v>4166701.87</v>
      </c>
      <c r="H384">
        <v>6124619.2300000004</v>
      </c>
      <c r="I384">
        <v>530475.48</v>
      </c>
      <c r="J384">
        <v>2001379.59</v>
      </c>
      <c r="K384">
        <v>2420.904552</v>
      </c>
      <c r="L384">
        <f>IFERROR(SUM(Table5[[#This Row],[reg_salben]:[pupil_gf_total]])/Table5[[#This Row],[adm1]],0)+IFERROR(Table5[[#This Row],[disability_salben]]/Table5[[#This Row],[disadm_nospch]], 0)</f>
        <v>17900.436145763018</v>
      </c>
    </row>
    <row r="385" spans="1:12" x14ac:dyDescent="0.25">
      <c r="A385">
        <v>44891</v>
      </c>
      <c r="B385">
        <v>368.50804099999999</v>
      </c>
      <c r="C385">
        <v>2362626.04</v>
      </c>
      <c r="D385">
        <v>9920133.0800000001</v>
      </c>
      <c r="E385">
        <v>342867.35</v>
      </c>
      <c r="F385">
        <v>616.87</v>
      </c>
      <c r="G385">
        <v>4066511.94</v>
      </c>
      <c r="H385">
        <v>4090350.91</v>
      </c>
      <c r="I385">
        <v>936320.99</v>
      </c>
      <c r="J385">
        <v>1658281.76</v>
      </c>
      <c r="K385">
        <v>2301.9479110000002</v>
      </c>
      <c r="L385">
        <f>IFERROR(SUM(Table5[[#This Row],[reg_salben]:[pupil_gf_total]])/Table5[[#This Row],[adm1]],0)+IFERROR(Table5[[#This Row],[disability_salben]]/Table5[[#This Row],[disadm_nospch]], 0)</f>
        <v>15540.58915307849</v>
      </c>
    </row>
    <row r="386" spans="1:12" x14ac:dyDescent="0.25">
      <c r="A386">
        <v>44909</v>
      </c>
      <c r="B386">
        <v>4398.673702</v>
      </c>
      <c r="C386">
        <v>32794591.379999999</v>
      </c>
      <c r="D386">
        <v>122397999.09</v>
      </c>
      <c r="E386">
        <v>4212825.4800000004</v>
      </c>
      <c r="F386">
        <v>731395.29</v>
      </c>
      <c r="G386">
        <v>68492776.209999904</v>
      </c>
      <c r="H386">
        <v>74700466.539999902</v>
      </c>
      <c r="I386">
        <v>7343440.2500000102</v>
      </c>
      <c r="J386">
        <v>28891847.73</v>
      </c>
      <c r="K386">
        <v>21133.542689000002</v>
      </c>
      <c r="L386">
        <f>IFERROR(SUM(Table5[[#This Row],[reg_salben]:[pupil_gf_total]])/Table5[[#This Row],[adm1]],0)+IFERROR(Table5[[#This Row],[disability_salben]]/Table5[[#This Row],[disadm_nospch]], 0)</f>
        <v>21971.385879838817</v>
      </c>
    </row>
    <row r="387" spans="1:12" x14ac:dyDescent="0.25">
      <c r="A387">
        <v>44917</v>
      </c>
      <c r="B387">
        <v>166.07906199999999</v>
      </c>
      <c r="C387">
        <v>934540.4</v>
      </c>
      <c r="D387">
        <v>3925148.51</v>
      </c>
      <c r="E387">
        <v>162019.44</v>
      </c>
      <c r="F387">
        <v>23254.5</v>
      </c>
      <c r="G387">
        <v>1767759.09</v>
      </c>
      <c r="H387">
        <v>1512628.17</v>
      </c>
      <c r="I387">
        <v>33429.24</v>
      </c>
      <c r="J387">
        <v>619802.96</v>
      </c>
      <c r="K387">
        <v>830.47742399999902</v>
      </c>
      <c r="L387">
        <f>IFERROR(SUM(Table5[[#This Row],[reg_salben]:[pupil_gf_total]])/Table5[[#This Row],[adm1]],0)+IFERROR(Table5[[#This Row],[disability_salben]]/Table5[[#This Row],[disadm_nospch]], 0)</f>
        <v>15313.126648174532</v>
      </c>
    </row>
    <row r="388" spans="1:12" x14ac:dyDescent="0.25">
      <c r="A388">
        <v>44925</v>
      </c>
      <c r="B388">
        <v>530.77763200000004</v>
      </c>
      <c r="C388">
        <v>3893853.17</v>
      </c>
      <c r="D388">
        <v>25218261.710000001</v>
      </c>
      <c r="E388">
        <v>238143.87</v>
      </c>
      <c r="F388">
        <v>110799.94</v>
      </c>
      <c r="G388">
        <v>6722923.5800000001</v>
      </c>
      <c r="H388">
        <v>6852686.4500000002</v>
      </c>
      <c r="I388">
        <v>1935322.82</v>
      </c>
      <c r="J388">
        <v>3118704.96</v>
      </c>
      <c r="K388">
        <v>3805.0830170000199</v>
      </c>
      <c r="L388">
        <f>IFERROR(SUM(Table5[[#This Row],[reg_salben]:[pupil_gf_total]])/Table5[[#This Row],[adm1]],0)+IFERROR(Table5[[#This Row],[disability_salben]]/Table5[[#This Row],[disadm_nospch]], 0)</f>
        <v>18951.340302989145</v>
      </c>
    </row>
    <row r="389" spans="1:12" x14ac:dyDescent="0.25">
      <c r="A389">
        <v>44933</v>
      </c>
      <c r="B389">
        <v>1081.8113980000001</v>
      </c>
      <c r="C389">
        <v>8093313.1699999999</v>
      </c>
      <c r="D389">
        <v>49844733.159999996</v>
      </c>
      <c r="E389">
        <v>1935582.72</v>
      </c>
      <c r="F389">
        <v>7614.58</v>
      </c>
      <c r="G389">
        <v>13504809.449999999</v>
      </c>
      <c r="H389">
        <v>11288132.02</v>
      </c>
      <c r="I389">
        <v>6066685.3900000099</v>
      </c>
      <c r="J389">
        <v>10339298.16</v>
      </c>
      <c r="K389">
        <v>6630.9300670000002</v>
      </c>
      <c r="L389">
        <f>IFERROR(SUM(Table5[[#This Row],[reg_salben]:[pupil_gf_total]])/Table5[[#This Row],[adm1]],0)+IFERROR(Table5[[#This Row],[disability_salben]]/Table5[[#This Row],[disadm_nospch]], 0)</f>
        <v>21504.460309997834</v>
      </c>
    </row>
    <row r="390" spans="1:12" x14ac:dyDescent="0.25">
      <c r="A390">
        <v>44941</v>
      </c>
      <c r="B390">
        <v>327.03061000000002</v>
      </c>
      <c r="C390">
        <v>1622553.88</v>
      </c>
      <c r="D390">
        <v>9327466.0099999998</v>
      </c>
      <c r="E390">
        <v>164666.6</v>
      </c>
      <c r="F390">
        <v>59.68</v>
      </c>
      <c r="G390">
        <v>2676785.54</v>
      </c>
      <c r="H390">
        <v>2808647.22</v>
      </c>
      <c r="I390">
        <v>590458.38</v>
      </c>
      <c r="J390">
        <v>2226025.69</v>
      </c>
      <c r="K390">
        <v>1688.288078</v>
      </c>
      <c r="L390">
        <f>IFERROR(SUM(Table5[[#This Row],[reg_salben]:[pupil_gf_total]])/Table5[[#This Row],[adm1]],0)+IFERROR(Table5[[#This Row],[disability_salben]]/Table5[[#This Row],[disadm_nospch]], 0)</f>
        <v>15501.2091376885</v>
      </c>
    </row>
    <row r="391" spans="1:12" x14ac:dyDescent="0.25">
      <c r="A391">
        <v>44958</v>
      </c>
      <c r="B391">
        <v>403.50244500000002</v>
      </c>
      <c r="C391">
        <v>3957860.13</v>
      </c>
      <c r="D391">
        <v>14460365.32</v>
      </c>
      <c r="E391">
        <v>270144.21999999997</v>
      </c>
      <c r="F391">
        <v>463252.53</v>
      </c>
      <c r="G391">
        <v>6093122.1900000004</v>
      </c>
      <c r="H391">
        <v>7008132.7300000004</v>
      </c>
      <c r="I391">
        <v>611044.92000000004</v>
      </c>
      <c r="J391">
        <v>2502726.92</v>
      </c>
      <c r="K391">
        <v>2853.8799180000101</v>
      </c>
      <c r="L391">
        <f>IFERROR(SUM(Table5[[#This Row],[reg_salben]:[pupil_gf_total]])/Table5[[#This Row],[adm1]],0)+IFERROR(Table5[[#This Row],[disability_salben]]/Table5[[#This Row],[disadm_nospch]], 0)</f>
        <v>20814.408539457421</v>
      </c>
    </row>
    <row r="392" spans="1:12" x14ac:dyDescent="0.25">
      <c r="A392">
        <v>44966</v>
      </c>
      <c r="B392">
        <v>324.52122600000001</v>
      </c>
      <c r="C392">
        <v>2315828.59</v>
      </c>
      <c r="D392">
        <v>8458194.1099999994</v>
      </c>
      <c r="E392">
        <v>404480.42</v>
      </c>
      <c r="F392">
        <v>104545.67</v>
      </c>
      <c r="G392">
        <v>3319055.54</v>
      </c>
      <c r="H392">
        <v>3001004.01</v>
      </c>
      <c r="I392">
        <v>1099255.3</v>
      </c>
      <c r="J392">
        <v>2321148.38</v>
      </c>
      <c r="K392">
        <v>1923.6584789999999</v>
      </c>
      <c r="L392">
        <f>IFERROR(SUM(Table5[[#This Row],[reg_salben]:[pupil_gf_total]])/Table5[[#This Row],[adm1]],0)+IFERROR(Table5[[#This Row],[disability_salben]]/Table5[[#This Row],[disadm_nospch]], 0)</f>
        <v>16861.193478318786</v>
      </c>
    </row>
    <row r="393" spans="1:12" x14ac:dyDescent="0.25">
      <c r="A393">
        <v>44974</v>
      </c>
      <c r="B393">
        <v>532.481402</v>
      </c>
      <c r="C393">
        <v>4531537.6399999997</v>
      </c>
      <c r="D393">
        <v>24300692.390000001</v>
      </c>
      <c r="E393">
        <v>1936987.3</v>
      </c>
      <c r="F393">
        <v>118591.56</v>
      </c>
      <c r="G393">
        <v>7732642.25</v>
      </c>
      <c r="H393">
        <v>7609678.0599999996</v>
      </c>
      <c r="I393">
        <v>1146972.74</v>
      </c>
      <c r="J393">
        <v>5863734.4000000097</v>
      </c>
      <c r="K393">
        <v>4069.6930699999798</v>
      </c>
      <c r="L393">
        <f>IFERROR(SUM(Table5[[#This Row],[reg_salben]:[pupil_gf_total]])/Table5[[#This Row],[adm1]],0)+IFERROR(Table5[[#This Row],[disability_salben]]/Table5[[#This Row],[disadm_nospch]], 0)</f>
        <v>20479.01632515285</v>
      </c>
    </row>
    <row r="394" spans="1:12" x14ac:dyDescent="0.25">
      <c r="A394">
        <v>44982</v>
      </c>
      <c r="B394">
        <v>386.60030399999999</v>
      </c>
      <c r="C394">
        <v>1848475.6</v>
      </c>
      <c r="D394">
        <v>13857508.17</v>
      </c>
      <c r="E394">
        <v>1024307.46</v>
      </c>
      <c r="F394">
        <v>114354.2</v>
      </c>
      <c r="G394">
        <v>4250318.16</v>
      </c>
      <c r="H394">
        <v>4978249.5999999996</v>
      </c>
      <c r="I394">
        <v>1272009</v>
      </c>
      <c r="J394">
        <v>2472807.89</v>
      </c>
      <c r="K394">
        <v>2705.9569150000002</v>
      </c>
      <c r="L394">
        <f>IFERROR(SUM(Table5[[#This Row],[reg_salben]:[pupil_gf_total]])/Table5[[#This Row],[adm1]],0)+IFERROR(Table5[[#This Row],[disability_salben]]/Table5[[#This Row],[disadm_nospch]], 0)</f>
        <v>15117.650617927646</v>
      </c>
    </row>
    <row r="395" spans="1:12" x14ac:dyDescent="0.25">
      <c r="A395">
        <v>44990</v>
      </c>
      <c r="B395">
        <v>819.88108699999998</v>
      </c>
      <c r="C395">
        <v>6763582.04</v>
      </c>
      <c r="D395">
        <v>23227602.23</v>
      </c>
      <c r="E395">
        <v>1036506.2</v>
      </c>
      <c r="F395">
        <v>473091.45</v>
      </c>
      <c r="G395">
        <v>12455368.57</v>
      </c>
      <c r="H395">
        <v>14616088.609999999</v>
      </c>
      <c r="I395">
        <v>1409439.63</v>
      </c>
      <c r="J395">
        <v>5245169.68</v>
      </c>
      <c r="K395">
        <v>4623.6592469999996</v>
      </c>
      <c r="L395">
        <f>IFERROR(SUM(Table5[[#This Row],[reg_salben]:[pupil_gf_total]])/Table5[[#This Row],[adm1]],0)+IFERROR(Table5[[#This Row],[disability_salben]]/Table5[[#This Row],[disadm_nospch]], 0)</f>
        <v>20893.838835211882</v>
      </c>
    </row>
    <row r="396" spans="1:12" x14ac:dyDescent="0.25">
      <c r="A396">
        <v>45005</v>
      </c>
      <c r="B396">
        <v>396.87161600000002</v>
      </c>
      <c r="C396">
        <v>2875368.69</v>
      </c>
      <c r="D396">
        <v>15929666.58</v>
      </c>
      <c r="E396">
        <v>980987.58</v>
      </c>
      <c r="F396">
        <v>269.97000000000003</v>
      </c>
      <c r="G396">
        <v>20411881.16</v>
      </c>
      <c r="H396">
        <v>6695079.0800000001</v>
      </c>
      <c r="I396">
        <v>53191.040000000001</v>
      </c>
      <c r="J396">
        <v>1955833.52</v>
      </c>
      <c r="K396">
        <v>1858.7555809999999</v>
      </c>
      <c r="L396">
        <f>IFERROR(SUM(Table5[[#This Row],[reg_salben]:[pupil_gf_total]])/Table5[[#This Row],[adm1]],0)+IFERROR(Table5[[#This Row],[disability_salben]]/Table5[[#This Row],[disadm_nospch]], 0)</f>
        <v>32007.302184137861</v>
      </c>
    </row>
    <row r="397" spans="1:12" x14ac:dyDescent="0.25">
      <c r="A397">
        <v>45013</v>
      </c>
      <c r="B397">
        <v>311.66885300000001</v>
      </c>
      <c r="C397">
        <v>1968395.31</v>
      </c>
      <c r="D397">
        <v>9040753.6099999994</v>
      </c>
      <c r="E397">
        <v>427243.98</v>
      </c>
      <c r="F397">
        <v>43025.81</v>
      </c>
      <c r="G397">
        <v>3812925.42</v>
      </c>
      <c r="H397">
        <v>3073493.12</v>
      </c>
      <c r="I397">
        <v>827667.29</v>
      </c>
      <c r="J397">
        <v>2081854.38</v>
      </c>
      <c r="K397">
        <v>1753.0755489999899</v>
      </c>
      <c r="L397">
        <f>IFERROR(SUM(Table5[[#This Row],[reg_salben]:[pupil_gf_total]])/Table5[[#This Row],[adm1]],0)+IFERROR(Table5[[#This Row],[disability_salben]]/Table5[[#This Row],[disadm_nospch]], 0)</f>
        <v>17328.85799442089</v>
      </c>
    </row>
    <row r="398" spans="1:12" x14ac:dyDescent="0.25">
      <c r="A398">
        <v>45021</v>
      </c>
      <c r="B398">
        <v>198.43508299999999</v>
      </c>
      <c r="C398">
        <v>1361570.93</v>
      </c>
      <c r="D398">
        <v>7558111.6699999999</v>
      </c>
      <c r="E398">
        <v>240197.61</v>
      </c>
      <c r="F398">
        <v>1577.59</v>
      </c>
      <c r="G398">
        <v>2550763.34</v>
      </c>
      <c r="H398">
        <v>3477092.24</v>
      </c>
      <c r="I398">
        <v>519833.52</v>
      </c>
      <c r="J398">
        <v>1140525.05</v>
      </c>
      <c r="K398">
        <v>1192.268253</v>
      </c>
      <c r="L398">
        <f>IFERROR(SUM(Table5[[#This Row],[reg_salben]:[pupil_gf_total]])/Table5[[#This Row],[adm1]],0)+IFERROR(Table5[[#This Row],[disability_salben]]/Table5[[#This Row],[disadm_nospch]], 0)</f>
        <v>19851.993289504222</v>
      </c>
    </row>
    <row r="399" spans="1:12" x14ac:dyDescent="0.25">
      <c r="A399">
        <v>45039</v>
      </c>
      <c r="B399">
        <v>95.352761000000001</v>
      </c>
      <c r="C399">
        <v>1242877.1299999999</v>
      </c>
      <c r="D399">
        <v>4236011.1900000004</v>
      </c>
      <c r="E399">
        <v>100206.19</v>
      </c>
      <c r="F399">
        <v>5065</v>
      </c>
      <c r="G399">
        <v>2078407.36</v>
      </c>
      <c r="H399">
        <v>1734373.37</v>
      </c>
      <c r="I399">
        <v>322661.8</v>
      </c>
      <c r="J399">
        <v>523625.4</v>
      </c>
      <c r="K399">
        <v>642.493515</v>
      </c>
      <c r="L399">
        <f>IFERROR(SUM(Table5[[#This Row],[reg_salben]:[pupil_gf_total]])/Table5[[#This Row],[adm1]],0)+IFERROR(Table5[[#This Row],[disability_salben]]/Table5[[#This Row],[disadm_nospch]], 0)</f>
        <v>27042.985154655318</v>
      </c>
    </row>
    <row r="400" spans="1:12" x14ac:dyDescent="0.25">
      <c r="A400">
        <v>45047</v>
      </c>
      <c r="B400">
        <v>2157.4680880000001</v>
      </c>
      <c r="C400">
        <v>14561257.59</v>
      </c>
      <c r="D400">
        <v>84443068.150000006</v>
      </c>
      <c r="E400">
        <v>3886432.05</v>
      </c>
      <c r="F400">
        <v>5478249.7199999997</v>
      </c>
      <c r="G400">
        <v>28299230.760000002</v>
      </c>
      <c r="H400">
        <v>30128407.68</v>
      </c>
      <c r="I400">
        <v>7559289.6600000001</v>
      </c>
      <c r="J400">
        <v>21132894.390000001</v>
      </c>
      <c r="K400">
        <v>14246.625667</v>
      </c>
      <c r="L400">
        <f>IFERROR(SUM(Table5[[#This Row],[reg_salben]:[pupil_gf_total]])/Table5[[#This Row],[adm1]],0)+IFERROR(Table5[[#This Row],[disability_salben]]/Table5[[#This Row],[disadm_nospch]], 0)</f>
        <v>19448.913258117358</v>
      </c>
    </row>
    <row r="401" spans="1:12" x14ac:dyDescent="0.25">
      <c r="A401">
        <v>45054</v>
      </c>
      <c r="B401">
        <v>634.10332900000003</v>
      </c>
      <c r="C401">
        <v>3007221.37</v>
      </c>
      <c r="D401">
        <v>17329751.59</v>
      </c>
      <c r="E401">
        <v>844891.07</v>
      </c>
      <c r="F401">
        <v>107589.25</v>
      </c>
      <c r="G401">
        <v>5689574.6200000001</v>
      </c>
      <c r="H401">
        <v>6575723.7199999997</v>
      </c>
      <c r="I401">
        <v>1995369.25</v>
      </c>
      <c r="J401">
        <v>4711505.5</v>
      </c>
      <c r="K401">
        <v>3140.6114120000002</v>
      </c>
      <c r="L401">
        <f>IFERROR(SUM(Table5[[#This Row],[reg_salben]:[pupil_gf_total]])/Table5[[#This Row],[adm1]],0)+IFERROR(Table5[[#This Row],[disability_salben]]/Table5[[#This Row],[disadm_nospch]], 0)</f>
        <v>16604.628871892397</v>
      </c>
    </row>
    <row r="402" spans="1:12" x14ac:dyDescent="0.25">
      <c r="A402">
        <v>45062</v>
      </c>
      <c r="B402">
        <v>376.85410300000001</v>
      </c>
      <c r="C402">
        <v>4873563.67</v>
      </c>
      <c r="D402">
        <v>22840292.16</v>
      </c>
      <c r="E402">
        <v>998797.12</v>
      </c>
      <c r="F402">
        <v>88879.62</v>
      </c>
      <c r="G402">
        <v>6881137.0599999996</v>
      </c>
      <c r="H402">
        <v>9888239.1899999995</v>
      </c>
      <c r="I402">
        <v>1809893.52</v>
      </c>
      <c r="J402">
        <v>4348301.13</v>
      </c>
      <c r="K402">
        <v>3157.5143830000002</v>
      </c>
      <c r="L402">
        <f>IFERROR(SUM(Table5[[#This Row],[reg_salben]:[pupil_gf_total]])/Table5[[#This Row],[adm1]],0)+IFERROR(Table5[[#This Row],[disability_salben]]/Table5[[#This Row],[disadm_nospch]], 0)</f>
        <v>27771.604230525925</v>
      </c>
    </row>
    <row r="403" spans="1:12" x14ac:dyDescent="0.25">
      <c r="A403">
        <v>45070</v>
      </c>
      <c r="B403">
        <v>621.42743099999996</v>
      </c>
      <c r="C403">
        <v>4001318.09</v>
      </c>
      <c r="D403">
        <v>16955976.129999999</v>
      </c>
      <c r="E403">
        <v>1048722.6000000001</v>
      </c>
      <c r="F403">
        <v>45536.58</v>
      </c>
      <c r="G403">
        <v>7425819.54</v>
      </c>
      <c r="H403">
        <v>6690259.8399999999</v>
      </c>
      <c r="I403">
        <v>1616633.26</v>
      </c>
      <c r="J403">
        <v>2990364.92</v>
      </c>
      <c r="K403">
        <v>3435.9724070000002</v>
      </c>
      <c r="L403">
        <f>IFERROR(SUM(Table5[[#This Row],[reg_salben]:[pupil_gf_total]])/Table5[[#This Row],[adm1]],0)+IFERROR(Table5[[#This Row],[disability_salben]]/Table5[[#This Row],[disadm_nospch]], 0)</f>
        <v>17141.361574663071</v>
      </c>
    </row>
    <row r="404" spans="1:12" x14ac:dyDescent="0.25">
      <c r="A404">
        <v>45088</v>
      </c>
      <c r="B404">
        <v>175.76482899999999</v>
      </c>
      <c r="C404">
        <v>1435170.83</v>
      </c>
      <c r="D404">
        <v>7839100.6900000004</v>
      </c>
      <c r="E404">
        <v>125711.13</v>
      </c>
      <c r="F404">
        <v>29210.47</v>
      </c>
      <c r="G404">
        <v>3470009.22</v>
      </c>
      <c r="H404">
        <v>4131864.15</v>
      </c>
      <c r="I404">
        <v>346194.71</v>
      </c>
      <c r="J404">
        <v>1412614.85</v>
      </c>
      <c r="K404">
        <v>1201.046615</v>
      </c>
      <c r="L404">
        <f>IFERROR(SUM(Table5[[#This Row],[reg_salben]:[pupil_gf_total]])/Table5[[#This Row],[adm1]],0)+IFERROR(Table5[[#This Row],[disability_salben]]/Table5[[#This Row],[disadm_nospch]], 0)</f>
        <v>22614.941832204298</v>
      </c>
    </row>
    <row r="405" spans="1:12" x14ac:dyDescent="0.25">
      <c r="A405">
        <v>45096</v>
      </c>
      <c r="B405">
        <v>145.32463200000001</v>
      </c>
      <c r="C405">
        <v>1427403.23</v>
      </c>
      <c r="D405">
        <v>5673489.8899999997</v>
      </c>
      <c r="E405">
        <v>46822.66</v>
      </c>
      <c r="F405">
        <v>0</v>
      </c>
      <c r="G405">
        <v>3343260.11</v>
      </c>
      <c r="H405">
        <v>2758207.59</v>
      </c>
      <c r="I405">
        <v>894564.37</v>
      </c>
      <c r="J405">
        <v>712991.14</v>
      </c>
      <c r="K405">
        <v>1166.8114619999999</v>
      </c>
      <c r="L405">
        <f>IFERROR(SUM(Table5[[#This Row],[reg_salben]:[pupil_gf_total]])/Table5[[#This Row],[adm1]],0)+IFERROR(Table5[[#This Row],[disability_salben]]/Table5[[#This Row],[disadm_nospch]], 0)</f>
        <v>21331.600710544757</v>
      </c>
    </row>
    <row r="406" spans="1:12" x14ac:dyDescent="0.25">
      <c r="A406">
        <v>45104</v>
      </c>
      <c r="B406">
        <v>1126.5611799999999</v>
      </c>
      <c r="C406">
        <v>7670164.3399999999</v>
      </c>
      <c r="D406">
        <v>39466835.350000001</v>
      </c>
      <c r="E406">
        <v>736107.69</v>
      </c>
      <c r="F406">
        <v>17753.2</v>
      </c>
      <c r="G406">
        <v>15428438.800000001</v>
      </c>
      <c r="H406">
        <v>19763631.309999999</v>
      </c>
      <c r="I406">
        <v>3535498.86</v>
      </c>
      <c r="J406">
        <v>8631561.5999999996</v>
      </c>
      <c r="K406">
        <v>6600.3936100000001</v>
      </c>
      <c r="L406">
        <f>IFERROR(SUM(Table5[[#This Row],[reg_salben]:[pupil_gf_total]])/Table5[[#This Row],[adm1]],0)+IFERROR(Table5[[#This Row],[disability_salben]]/Table5[[#This Row],[disadm_nospch]], 0)</f>
        <v>20077.355031202591</v>
      </c>
    </row>
    <row r="407" spans="1:12" x14ac:dyDescent="0.25">
      <c r="A407">
        <v>45112</v>
      </c>
      <c r="B407">
        <v>256.852056</v>
      </c>
      <c r="C407">
        <v>1879038.64</v>
      </c>
      <c r="D407">
        <v>10825737.1</v>
      </c>
      <c r="E407">
        <v>534702.99</v>
      </c>
      <c r="F407">
        <v>206350.76</v>
      </c>
      <c r="G407">
        <v>3471616.65</v>
      </c>
      <c r="H407">
        <v>5380682.4900000002</v>
      </c>
      <c r="I407">
        <v>1213660.43</v>
      </c>
      <c r="J407">
        <v>2293039.4700000002</v>
      </c>
      <c r="K407">
        <v>2057.1928600000001</v>
      </c>
      <c r="L407">
        <f>IFERROR(SUM(Table5[[#This Row],[reg_salben]:[pupil_gf_total]])/Table5[[#This Row],[adm1]],0)+IFERROR(Table5[[#This Row],[disability_salben]]/Table5[[#This Row],[disadm_nospch]], 0)</f>
        <v>18945.955314193714</v>
      </c>
    </row>
    <row r="408" spans="1:12" x14ac:dyDescent="0.25">
      <c r="A408">
        <v>45120</v>
      </c>
      <c r="B408">
        <v>483.41456799999997</v>
      </c>
      <c r="C408">
        <v>4254533.4800000004</v>
      </c>
      <c r="D408">
        <v>21500610.199999999</v>
      </c>
      <c r="E408">
        <v>1397859.26</v>
      </c>
      <c r="F408">
        <v>662610.13</v>
      </c>
      <c r="G408">
        <v>6969574.5599999996</v>
      </c>
      <c r="H408">
        <v>8758917.7799999993</v>
      </c>
      <c r="I408">
        <v>1382605.46</v>
      </c>
      <c r="J408">
        <v>3383719.92</v>
      </c>
      <c r="K408">
        <v>3174.9537479999999</v>
      </c>
      <c r="L408">
        <f>IFERROR(SUM(Table5[[#This Row],[reg_salben]:[pupil_gf_total]])/Table5[[#This Row],[adm1]],0)+IFERROR(Table5[[#This Row],[disability_salben]]/Table5[[#This Row],[disadm_nospch]], 0)</f>
        <v>22677.079171226163</v>
      </c>
    </row>
    <row r="409" spans="1:12" x14ac:dyDescent="0.25">
      <c r="A409">
        <v>45138</v>
      </c>
      <c r="B409">
        <v>1594.9808849999999</v>
      </c>
      <c r="C409">
        <v>12581575.32</v>
      </c>
      <c r="D409">
        <v>74731306.920000002</v>
      </c>
      <c r="E409">
        <v>3636986.7</v>
      </c>
      <c r="F409">
        <v>1055712.67</v>
      </c>
      <c r="G409">
        <v>21270624.59</v>
      </c>
      <c r="H409">
        <v>22877512.440000001</v>
      </c>
      <c r="I409">
        <v>11166957.83</v>
      </c>
      <c r="J409">
        <v>13648047.949999999</v>
      </c>
      <c r="K409">
        <v>10610.03097</v>
      </c>
      <c r="L409">
        <f>IFERROR(SUM(Table5[[#This Row],[reg_salben]:[pupil_gf_total]])/Table5[[#This Row],[adm1]],0)+IFERROR(Table5[[#This Row],[disability_salben]]/Table5[[#This Row],[disadm_nospch]], 0)</f>
        <v>21873.782403556212</v>
      </c>
    </row>
    <row r="410" spans="1:12" x14ac:dyDescent="0.25">
      <c r="A410">
        <v>45146</v>
      </c>
      <c r="B410">
        <v>110.438942</v>
      </c>
      <c r="C410">
        <v>1799513.06</v>
      </c>
      <c r="D410">
        <v>14647563.76</v>
      </c>
      <c r="E410">
        <v>637767.4</v>
      </c>
      <c r="F410">
        <v>129314.03</v>
      </c>
      <c r="G410">
        <v>4448486.8600000003</v>
      </c>
      <c r="H410">
        <v>2767696.65</v>
      </c>
      <c r="I410">
        <v>1460631.05</v>
      </c>
      <c r="J410">
        <v>1899320.13</v>
      </c>
      <c r="K410">
        <v>1863.0780600000001</v>
      </c>
      <c r="L410">
        <f>IFERROR(SUM(Table5[[#This Row],[reg_salben]:[pupil_gf_total]])/Table5[[#This Row],[adm1]],0)+IFERROR(Table5[[#This Row],[disability_salben]]/Table5[[#This Row],[disadm_nospch]], 0)</f>
        <v>30244.640971376502</v>
      </c>
    </row>
    <row r="411" spans="1:12" x14ac:dyDescent="0.25">
      <c r="A411">
        <v>45153</v>
      </c>
      <c r="B411">
        <v>558.53016000000002</v>
      </c>
      <c r="C411">
        <v>3603620</v>
      </c>
      <c r="D411">
        <v>20892242.010000002</v>
      </c>
      <c r="E411">
        <v>1125108.1200000001</v>
      </c>
      <c r="F411">
        <v>0</v>
      </c>
      <c r="G411">
        <v>7845650.8899999997</v>
      </c>
      <c r="H411">
        <v>7317326.5999999996</v>
      </c>
      <c r="I411">
        <v>1640191.25</v>
      </c>
      <c r="J411">
        <v>5229544.96</v>
      </c>
      <c r="K411">
        <v>3522.2438339999999</v>
      </c>
      <c r="L411">
        <f>IFERROR(SUM(Table5[[#This Row],[reg_salben]:[pupil_gf_total]])/Table5[[#This Row],[adm1]],0)+IFERROR(Table5[[#This Row],[disability_salben]]/Table5[[#This Row],[disadm_nospch]], 0)</f>
        <v>18958.220826929679</v>
      </c>
    </row>
    <row r="412" spans="1:12" x14ac:dyDescent="0.25">
      <c r="A412">
        <v>45161</v>
      </c>
      <c r="B412">
        <v>745.40652899999998</v>
      </c>
      <c r="C412">
        <v>3457887.65</v>
      </c>
      <c r="D412">
        <v>30344746.210000001</v>
      </c>
      <c r="E412">
        <v>1672270.48</v>
      </c>
      <c r="F412">
        <v>69902.11</v>
      </c>
      <c r="G412">
        <v>14891820.880000001</v>
      </c>
      <c r="H412">
        <v>20812544.940000001</v>
      </c>
      <c r="I412">
        <v>2949578.95</v>
      </c>
      <c r="J412">
        <v>4129874.79</v>
      </c>
      <c r="K412">
        <v>4426.0960400000004</v>
      </c>
      <c r="L412">
        <f>IFERROR(SUM(Table5[[#This Row],[reg_salben]:[pupil_gf_total]])/Table5[[#This Row],[adm1]],0)+IFERROR(Table5[[#This Row],[disability_salben]]/Table5[[#This Row],[disadm_nospch]], 0)</f>
        <v>21554.679543571048</v>
      </c>
    </row>
    <row r="413" spans="1:12" x14ac:dyDescent="0.25">
      <c r="A413">
        <v>45179</v>
      </c>
      <c r="B413">
        <v>778.04779799999994</v>
      </c>
      <c r="C413">
        <v>5257957.54</v>
      </c>
      <c r="D413">
        <v>13017345.59</v>
      </c>
      <c r="E413">
        <v>341178.85</v>
      </c>
      <c r="F413">
        <v>-30000</v>
      </c>
      <c r="G413">
        <v>5499972.6500000004</v>
      </c>
      <c r="H413">
        <v>8620762.4299999997</v>
      </c>
      <c r="I413">
        <v>1070051.2</v>
      </c>
      <c r="J413">
        <v>2657651.9</v>
      </c>
      <c r="K413">
        <v>2994.7304140000001</v>
      </c>
      <c r="L413">
        <f>IFERROR(SUM(Table5[[#This Row],[reg_salben]:[pupil_gf_total]])/Table5[[#This Row],[adm1]],0)+IFERROR(Table5[[#This Row],[disability_salben]]/Table5[[#This Row],[disadm_nospch]], 0)</f>
        <v>17168.492399321804</v>
      </c>
    </row>
    <row r="414" spans="1:12" x14ac:dyDescent="0.25">
      <c r="A414">
        <v>45187</v>
      </c>
      <c r="B414">
        <v>53.140343000000001</v>
      </c>
      <c r="C414">
        <v>480734.32</v>
      </c>
      <c r="D414">
        <v>5367305.4400000004</v>
      </c>
      <c r="E414">
        <v>103335.5</v>
      </c>
      <c r="F414">
        <v>5674.56</v>
      </c>
      <c r="G414">
        <v>1661998.99</v>
      </c>
      <c r="H414">
        <v>1533065.97</v>
      </c>
      <c r="I414">
        <v>250769.05</v>
      </c>
      <c r="J414">
        <v>749484.39</v>
      </c>
      <c r="K414">
        <v>807.99214500000005</v>
      </c>
      <c r="L414">
        <f>IFERROR(SUM(Table5[[#This Row],[reg_salben]:[pupil_gf_total]])/Table5[[#This Row],[adm1]],0)+IFERROR(Table5[[#This Row],[disability_salben]]/Table5[[#This Row],[disadm_nospch]], 0)</f>
        <v>21016.46419832333</v>
      </c>
    </row>
    <row r="415" spans="1:12" x14ac:dyDescent="0.25">
      <c r="A415">
        <v>45195</v>
      </c>
      <c r="B415">
        <v>417.67488100000003</v>
      </c>
      <c r="C415">
        <v>2318787.56</v>
      </c>
      <c r="D415">
        <v>18899051.039999999</v>
      </c>
      <c r="E415">
        <v>1210883.69</v>
      </c>
      <c r="F415">
        <v>226582.03</v>
      </c>
      <c r="G415">
        <v>4811399.32</v>
      </c>
      <c r="H415">
        <v>6607970.0499999998</v>
      </c>
      <c r="I415">
        <v>1738488.83</v>
      </c>
      <c r="J415">
        <v>3369963.34</v>
      </c>
      <c r="K415">
        <v>3514.0990920000199</v>
      </c>
      <c r="L415">
        <f>IFERROR(SUM(Table5[[#This Row],[reg_salben]:[pupil_gf_total]])/Table5[[#This Row],[adm1]],0)+IFERROR(Table5[[#This Row],[disability_salben]]/Table5[[#This Row],[disadm_nospch]], 0)</f>
        <v>16042.066163758245</v>
      </c>
    </row>
    <row r="416" spans="1:12" x14ac:dyDescent="0.25">
      <c r="A416">
        <v>45203</v>
      </c>
      <c r="B416">
        <v>85.557547999999997</v>
      </c>
      <c r="C416">
        <v>509705.14</v>
      </c>
      <c r="D416">
        <v>4264469.18</v>
      </c>
      <c r="E416">
        <v>445591.03</v>
      </c>
      <c r="F416">
        <v>0</v>
      </c>
      <c r="G416">
        <v>1358511.39</v>
      </c>
      <c r="H416">
        <v>2870176.12</v>
      </c>
      <c r="I416">
        <v>680000.78</v>
      </c>
      <c r="J416">
        <v>1092179.93</v>
      </c>
      <c r="K416">
        <v>1263.739006</v>
      </c>
      <c r="L416">
        <f>IFERROR(SUM(Table5[[#This Row],[reg_salben]:[pupil_gf_total]])/Table5[[#This Row],[adm1]],0)+IFERROR(Table5[[#This Row],[disability_salben]]/Table5[[#This Row],[disadm_nospch]], 0)</f>
        <v>14433.039650599996</v>
      </c>
    </row>
    <row r="417" spans="1:12" x14ac:dyDescent="0.25">
      <c r="A417">
        <v>45211</v>
      </c>
      <c r="B417">
        <v>81.856126000000003</v>
      </c>
      <c r="C417">
        <v>725555.58</v>
      </c>
      <c r="D417">
        <v>5938309.21</v>
      </c>
      <c r="E417">
        <v>228027.19</v>
      </c>
      <c r="F417">
        <v>798.06</v>
      </c>
      <c r="G417">
        <v>1568528.17</v>
      </c>
      <c r="H417">
        <v>1912582.69</v>
      </c>
      <c r="I417">
        <v>254554.66</v>
      </c>
      <c r="J417">
        <v>650297.97</v>
      </c>
      <c r="K417">
        <v>1120.895964</v>
      </c>
      <c r="L417">
        <f>IFERROR(SUM(Table5[[#This Row],[reg_salben]:[pupil_gf_total]])/Table5[[#This Row],[adm1]],0)+IFERROR(Table5[[#This Row],[disability_salben]]/Table5[[#This Row],[disadm_nospch]], 0)</f>
        <v>18278.668126716984</v>
      </c>
    </row>
    <row r="418" spans="1:12" x14ac:dyDescent="0.25">
      <c r="A418">
        <v>45229</v>
      </c>
      <c r="B418">
        <v>88.434943000000004</v>
      </c>
      <c r="C418">
        <v>742443.67</v>
      </c>
      <c r="D418">
        <v>2841510.37</v>
      </c>
      <c r="E418">
        <v>33456.29</v>
      </c>
      <c r="F418">
        <v>2364.8200000000002</v>
      </c>
      <c r="G418">
        <v>1529442.36</v>
      </c>
      <c r="H418">
        <v>1002772.75</v>
      </c>
      <c r="I418">
        <v>357109.72</v>
      </c>
      <c r="J418">
        <v>328692.89</v>
      </c>
      <c r="K418">
        <v>495.13595700000002</v>
      </c>
      <c r="L418">
        <f>IFERROR(SUM(Table5[[#This Row],[reg_salben]:[pupil_gf_total]])/Table5[[#This Row],[adm1]],0)+IFERROR(Table5[[#This Row],[disability_salben]]/Table5[[#This Row],[disadm_nospch]], 0)</f>
        <v>20705.821076632772</v>
      </c>
    </row>
    <row r="419" spans="1:12" x14ac:dyDescent="0.25">
      <c r="A419">
        <v>45237</v>
      </c>
      <c r="B419">
        <v>102.500049</v>
      </c>
      <c r="C419">
        <v>754040.04</v>
      </c>
      <c r="D419">
        <v>3676760.53</v>
      </c>
      <c r="E419">
        <v>213077.08</v>
      </c>
      <c r="F419">
        <v>0</v>
      </c>
      <c r="G419">
        <v>1648249.94</v>
      </c>
      <c r="H419">
        <v>1761514.4</v>
      </c>
      <c r="I419">
        <v>581659.18999999994</v>
      </c>
      <c r="J419">
        <v>909391.7</v>
      </c>
      <c r="K419">
        <v>748.55575799999997</v>
      </c>
      <c r="L419">
        <f>IFERROR(SUM(Table5[[#This Row],[reg_salben]:[pupil_gf_total]])/Table5[[#This Row],[adm1]],0)+IFERROR(Table5[[#This Row],[disability_salben]]/Table5[[#This Row],[disadm_nospch]], 0)</f>
        <v>19099.969042824083</v>
      </c>
    </row>
    <row r="420" spans="1:12" x14ac:dyDescent="0.25">
      <c r="A420">
        <v>45245</v>
      </c>
      <c r="B420">
        <v>187.93984699999999</v>
      </c>
      <c r="C420">
        <v>1534162.35</v>
      </c>
      <c r="D420">
        <v>7593987.6900000004</v>
      </c>
      <c r="E420">
        <v>393982.08</v>
      </c>
      <c r="F420">
        <v>126317.61</v>
      </c>
      <c r="G420">
        <v>4051449.59</v>
      </c>
      <c r="H420">
        <v>3701315.34</v>
      </c>
      <c r="I420">
        <v>940904.73</v>
      </c>
      <c r="J420">
        <v>1007642.42</v>
      </c>
      <c r="K420">
        <v>1316.4486529999999</v>
      </c>
      <c r="L420">
        <f>IFERROR(SUM(Table5[[#This Row],[reg_salben]:[pupil_gf_total]])/Table5[[#This Row],[adm1]],0)+IFERROR(Table5[[#This Row],[disability_salben]]/Table5[[#This Row],[disadm_nospch]], 0)</f>
        <v>21696.125743549725</v>
      </c>
    </row>
    <row r="421" spans="1:12" x14ac:dyDescent="0.25">
      <c r="A421">
        <v>45252</v>
      </c>
      <c r="B421">
        <v>116.09492899999999</v>
      </c>
      <c r="C421">
        <v>857154.77</v>
      </c>
      <c r="D421">
        <v>4242621.67</v>
      </c>
      <c r="E421">
        <v>240969.24</v>
      </c>
      <c r="F421">
        <v>10099</v>
      </c>
      <c r="G421">
        <v>1970892.46</v>
      </c>
      <c r="H421">
        <v>1977728.53</v>
      </c>
      <c r="I421">
        <v>541717.17000000004</v>
      </c>
      <c r="J421">
        <v>1036976.79</v>
      </c>
      <c r="K421">
        <v>744.84017299999903</v>
      </c>
      <c r="L421">
        <f>IFERROR(SUM(Table5[[#This Row],[reg_salben]:[pupil_gf_total]])/Table5[[#This Row],[adm1]],0)+IFERROR(Table5[[#This Row],[disability_salben]]/Table5[[#This Row],[disadm_nospch]], 0)</f>
        <v>20837.122711272194</v>
      </c>
    </row>
    <row r="422" spans="1:12" x14ac:dyDescent="0.25">
      <c r="A422">
        <v>45260</v>
      </c>
      <c r="B422">
        <v>101.944822</v>
      </c>
      <c r="C422">
        <v>719317.65</v>
      </c>
      <c r="D422">
        <v>5153169.8</v>
      </c>
      <c r="E422">
        <v>282954.42</v>
      </c>
      <c r="F422">
        <v>23848.78</v>
      </c>
      <c r="G422">
        <v>1429993.4</v>
      </c>
      <c r="H422">
        <v>1325236.6399999999</v>
      </c>
      <c r="I422">
        <v>683235.42</v>
      </c>
      <c r="J422">
        <v>515447.11</v>
      </c>
      <c r="K422">
        <v>835.47129000000098</v>
      </c>
      <c r="L422">
        <f>IFERROR(SUM(Table5[[#This Row],[reg_salben]:[pupil_gf_total]])/Table5[[#This Row],[adm1]],0)+IFERROR(Table5[[#This Row],[disability_salben]]/Table5[[#This Row],[disadm_nospch]], 0)</f>
        <v>18323.70553463469</v>
      </c>
    </row>
    <row r="423" spans="1:12" x14ac:dyDescent="0.25">
      <c r="A423">
        <v>45278</v>
      </c>
      <c r="B423">
        <v>218.82739599999999</v>
      </c>
      <c r="C423">
        <v>2050642.66</v>
      </c>
      <c r="D423">
        <v>9912224.8800000008</v>
      </c>
      <c r="E423">
        <v>337431.38</v>
      </c>
      <c r="F423">
        <v>3099</v>
      </c>
      <c r="G423">
        <v>3265858.52</v>
      </c>
      <c r="H423">
        <v>4228536.13</v>
      </c>
      <c r="I423">
        <v>525283.48</v>
      </c>
      <c r="J423">
        <v>2279955.13</v>
      </c>
      <c r="K423">
        <v>1700.0107820000001</v>
      </c>
      <c r="L423">
        <f>IFERROR(SUM(Table5[[#This Row],[reg_salben]:[pupil_gf_total]])/Table5[[#This Row],[adm1]],0)+IFERROR(Table5[[#This Row],[disability_salben]]/Table5[[#This Row],[disadm_nospch]], 0)</f>
        <v>21460.614501130894</v>
      </c>
    </row>
    <row r="424" spans="1:12" x14ac:dyDescent="0.25">
      <c r="A424">
        <v>45286</v>
      </c>
      <c r="B424">
        <v>180.47442100000001</v>
      </c>
      <c r="C424">
        <v>2306725.52</v>
      </c>
      <c r="D424">
        <v>13499814.52</v>
      </c>
      <c r="E424">
        <v>658821.96</v>
      </c>
      <c r="F424">
        <v>657894.55000000005</v>
      </c>
      <c r="G424">
        <v>5426583.1799999997</v>
      </c>
      <c r="H424">
        <v>5069141.3899999997</v>
      </c>
      <c r="I424">
        <v>1117179.06</v>
      </c>
      <c r="J424">
        <v>2611497.7599999998</v>
      </c>
      <c r="K424">
        <v>1607.400971</v>
      </c>
      <c r="L424">
        <f>IFERROR(SUM(Table5[[#This Row],[reg_salben]:[pupil_gf_total]])/Table5[[#This Row],[adm1]],0)+IFERROR(Table5[[#This Row],[disability_salben]]/Table5[[#This Row],[disadm_nospch]], 0)</f>
        <v>30848.465922558855</v>
      </c>
    </row>
    <row r="425" spans="1:12" x14ac:dyDescent="0.25">
      <c r="A425">
        <v>45294</v>
      </c>
      <c r="B425">
        <v>158.43230199999999</v>
      </c>
      <c r="C425">
        <v>1109567.1000000001</v>
      </c>
      <c r="D425">
        <v>6695986.6600000001</v>
      </c>
      <c r="E425">
        <v>294295.53000000003</v>
      </c>
      <c r="F425">
        <v>16868.68</v>
      </c>
      <c r="G425">
        <v>2144210.7999999998</v>
      </c>
      <c r="H425">
        <v>2424063.2000000002</v>
      </c>
      <c r="I425">
        <v>314243.65000000002</v>
      </c>
      <c r="J425">
        <v>1131152.82</v>
      </c>
      <c r="K425">
        <v>1095.783381</v>
      </c>
      <c r="L425">
        <f>IFERROR(SUM(Table5[[#This Row],[reg_salben]:[pupil_gf_total]])/Table5[[#This Row],[adm1]],0)+IFERROR(Table5[[#This Row],[disability_salben]]/Table5[[#This Row],[disadm_nospch]], 0)</f>
        <v>18886.074610131356</v>
      </c>
    </row>
    <row r="426" spans="1:12" x14ac:dyDescent="0.25">
      <c r="A426">
        <v>45302</v>
      </c>
      <c r="B426">
        <v>240.94412199999999</v>
      </c>
      <c r="C426">
        <v>1906890.91</v>
      </c>
      <c r="D426">
        <v>10417725.119999999</v>
      </c>
      <c r="E426">
        <v>622655.37</v>
      </c>
      <c r="F426">
        <v>431.04</v>
      </c>
      <c r="G426">
        <v>3134731.3</v>
      </c>
      <c r="H426">
        <v>3331076.16</v>
      </c>
      <c r="I426">
        <v>1044472.38</v>
      </c>
      <c r="J426">
        <v>2237580.04</v>
      </c>
      <c r="K426">
        <v>1892.0567269999899</v>
      </c>
      <c r="L426">
        <f>IFERROR(SUM(Table5[[#This Row],[reg_salben]:[pupil_gf_total]])/Table5[[#This Row],[adm1]],0)+IFERROR(Table5[[#This Row],[disability_salben]]/Table5[[#This Row],[disadm_nospch]], 0)</f>
        <v>18901.585853200526</v>
      </c>
    </row>
    <row r="427" spans="1:12" x14ac:dyDescent="0.25">
      <c r="A427">
        <v>45310</v>
      </c>
      <c r="B427">
        <v>114.5912</v>
      </c>
      <c r="C427">
        <v>1237148.3999999999</v>
      </c>
      <c r="D427">
        <v>8366245.4500000002</v>
      </c>
      <c r="E427">
        <v>202646.72</v>
      </c>
      <c r="F427">
        <v>396564.81</v>
      </c>
      <c r="G427">
        <v>1862251.55</v>
      </c>
      <c r="H427">
        <v>1339841.3400000001</v>
      </c>
      <c r="I427">
        <v>323761.21000000002</v>
      </c>
      <c r="J427">
        <v>697618.78</v>
      </c>
      <c r="K427">
        <v>1436.969918</v>
      </c>
      <c r="L427">
        <f>IFERROR(SUM(Table5[[#This Row],[reg_salben]:[pupil_gf_total]])/Table5[[#This Row],[adm1]],0)+IFERROR(Table5[[#This Row],[disability_salben]]/Table5[[#This Row],[disadm_nospch]], 0)</f>
        <v>19974.482532076392</v>
      </c>
    </row>
    <row r="428" spans="1:12" x14ac:dyDescent="0.25">
      <c r="A428">
        <v>45328</v>
      </c>
      <c r="B428">
        <v>110.47914</v>
      </c>
      <c r="C428">
        <v>932529.28</v>
      </c>
      <c r="D428">
        <v>5159047.34</v>
      </c>
      <c r="E428">
        <v>185609.23</v>
      </c>
      <c r="F428">
        <v>37261.07</v>
      </c>
      <c r="G428">
        <v>2033125.81</v>
      </c>
      <c r="H428">
        <v>1916516.41</v>
      </c>
      <c r="I428">
        <v>325537.93</v>
      </c>
      <c r="J428">
        <v>754407.87</v>
      </c>
      <c r="K428">
        <v>965.34234100000003</v>
      </c>
      <c r="L428">
        <f>IFERROR(SUM(Table5[[#This Row],[reg_salben]:[pupil_gf_total]])/Table5[[#This Row],[adm1]],0)+IFERROR(Table5[[#This Row],[disability_salben]]/Table5[[#This Row],[disadm_nospch]], 0)</f>
        <v>19226.071309498067</v>
      </c>
    </row>
    <row r="429" spans="1:12" x14ac:dyDescent="0.25">
      <c r="A429">
        <v>45336</v>
      </c>
      <c r="B429">
        <v>83.634004000000004</v>
      </c>
      <c r="C429">
        <v>756503.56</v>
      </c>
      <c r="D429">
        <v>4516947.01</v>
      </c>
      <c r="E429">
        <v>126147.1</v>
      </c>
      <c r="F429">
        <v>175219.03</v>
      </c>
      <c r="G429">
        <v>1422970.2</v>
      </c>
      <c r="H429">
        <v>1505211.27</v>
      </c>
      <c r="I429">
        <v>329085.62</v>
      </c>
      <c r="J429">
        <v>850437.82</v>
      </c>
      <c r="K429">
        <v>731.35795800000005</v>
      </c>
      <c r="L429">
        <f>IFERROR(SUM(Table5[[#This Row],[reg_salben]:[pupil_gf_total]])/Table5[[#This Row],[adm1]],0)+IFERROR(Table5[[#This Row],[disability_salben]]/Table5[[#This Row],[disadm_nospch]], 0)</f>
        <v>21250.125027510578</v>
      </c>
    </row>
    <row r="430" spans="1:12" x14ac:dyDescent="0.25">
      <c r="A430">
        <v>45344</v>
      </c>
      <c r="B430">
        <v>92.279369000000003</v>
      </c>
      <c r="C430">
        <v>321019.36</v>
      </c>
      <c r="D430">
        <v>2809081.42</v>
      </c>
      <c r="E430">
        <v>158554.73000000001</v>
      </c>
      <c r="F430">
        <v>0</v>
      </c>
      <c r="G430">
        <v>2223154.84</v>
      </c>
      <c r="H430">
        <v>1638728.38</v>
      </c>
      <c r="I430">
        <v>301979.21999999997</v>
      </c>
      <c r="J430">
        <v>646387.12</v>
      </c>
      <c r="K430">
        <v>537.56718000000103</v>
      </c>
      <c r="L430">
        <f>IFERROR(SUM(Table5[[#This Row],[reg_salben]:[pupil_gf_total]])/Table5[[#This Row],[adm1]],0)+IFERROR(Table5[[#This Row],[disability_salben]]/Table5[[#This Row],[disadm_nospch]], 0)</f>
        <v>17947.453805984711</v>
      </c>
    </row>
    <row r="431" spans="1:12" x14ac:dyDescent="0.25">
      <c r="A431">
        <v>45351</v>
      </c>
      <c r="B431">
        <v>199.23871</v>
      </c>
      <c r="C431">
        <v>1425897.93</v>
      </c>
      <c r="D431">
        <v>5840175.0999999996</v>
      </c>
      <c r="E431">
        <v>500470.24</v>
      </c>
      <c r="F431">
        <v>0</v>
      </c>
      <c r="G431">
        <v>2220567.94</v>
      </c>
      <c r="H431">
        <v>2554855.11</v>
      </c>
      <c r="I431">
        <v>616060.93999999994</v>
      </c>
      <c r="J431">
        <v>702125.98</v>
      </c>
      <c r="K431">
        <v>1046.763991</v>
      </c>
      <c r="L431">
        <f>IFERROR(SUM(Table5[[#This Row],[reg_salben]:[pupil_gf_total]])/Table5[[#This Row],[adm1]],0)+IFERROR(Table5[[#This Row],[disability_salben]]/Table5[[#This Row],[disadm_nospch]], 0)</f>
        <v>19035.488604728824</v>
      </c>
    </row>
    <row r="432" spans="1:12" x14ac:dyDescent="0.25">
      <c r="A432">
        <v>45369</v>
      </c>
      <c r="B432">
        <v>58.956789999999998</v>
      </c>
      <c r="C432">
        <v>622728.84</v>
      </c>
      <c r="D432">
        <v>3336151.18</v>
      </c>
      <c r="E432">
        <v>151394.73000000001</v>
      </c>
      <c r="F432">
        <v>4734.75</v>
      </c>
      <c r="G432">
        <v>1345073.37</v>
      </c>
      <c r="H432">
        <v>896753.92</v>
      </c>
      <c r="I432">
        <v>358209.7</v>
      </c>
      <c r="J432">
        <v>607773.05000000005</v>
      </c>
      <c r="K432">
        <v>510.53684099999998</v>
      </c>
      <c r="L432">
        <f>IFERROR(SUM(Table5[[#This Row],[reg_salben]:[pupil_gf_total]])/Table5[[#This Row],[adm1]],0)+IFERROR(Table5[[#This Row],[disability_salben]]/Table5[[#This Row],[disadm_nospch]], 0)</f>
        <v>23686.080200591012</v>
      </c>
    </row>
    <row r="433" spans="1:12" x14ac:dyDescent="0.25">
      <c r="A433">
        <v>45377</v>
      </c>
      <c r="B433">
        <v>128.44917100000001</v>
      </c>
      <c r="C433">
        <v>700259.32</v>
      </c>
      <c r="D433">
        <v>4771728.9400000004</v>
      </c>
      <c r="E433">
        <v>285712.96999999997</v>
      </c>
      <c r="F433">
        <v>146669.6</v>
      </c>
      <c r="G433">
        <v>1766744.32</v>
      </c>
      <c r="H433">
        <v>1721505.48</v>
      </c>
      <c r="I433">
        <v>111776.18</v>
      </c>
      <c r="J433">
        <v>876144.79</v>
      </c>
      <c r="K433">
        <v>922.47924200000102</v>
      </c>
      <c r="L433">
        <f>IFERROR(SUM(Table5[[#This Row],[reg_salben]:[pupil_gf_total]])/Table5[[#This Row],[adm1]],0)+IFERROR(Table5[[#This Row],[disability_salben]]/Table5[[#This Row],[disadm_nospch]], 0)</f>
        <v>15945.412361391422</v>
      </c>
    </row>
    <row r="434" spans="1:12" x14ac:dyDescent="0.25">
      <c r="A434">
        <v>45385</v>
      </c>
      <c r="B434">
        <v>67.477011000000005</v>
      </c>
      <c r="C434">
        <v>137193.07999999999</v>
      </c>
      <c r="D434">
        <v>4024681.59</v>
      </c>
      <c r="E434">
        <v>201816.07</v>
      </c>
      <c r="F434">
        <v>21192.560000000001</v>
      </c>
      <c r="G434">
        <v>2019412.93</v>
      </c>
      <c r="H434">
        <v>1661156.65</v>
      </c>
      <c r="I434">
        <v>77627.259999999995</v>
      </c>
      <c r="J434">
        <v>893464.37</v>
      </c>
      <c r="K434">
        <v>709.04694099999995</v>
      </c>
      <c r="L434">
        <f>IFERROR(SUM(Table5[[#This Row],[reg_salben]:[pupil_gf_total]])/Table5[[#This Row],[adm1]],0)+IFERROR(Table5[[#This Row],[disability_salben]]/Table5[[#This Row],[disadm_nospch]], 0)</f>
        <v>14584.328182021614</v>
      </c>
    </row>
    <row r="435" spans="1:12" x14ac:dyDescent="0.25">
      <c r="A435">
        <v>45393</v>
      </c>
      <c r="B435">
        <v>200.285203</v>
      </c>
      <c r="C435">
        <v>1710006.79</v>
      </c>
      <c r="D435">
        <v>16835728.539999999</v>
      </c>
      <c r="E435">
        <v>678815.53</v>
      </c>
      <c r="F435">
        <v>0</v>
      </c>
      <c r="G435">
        <v>5193355.0999999996</v>
      </c>
      <c r="H435">
        <v>4991844.4000000004</v>
      </c>
      <c r="I435">
        <v>1334540.96</v>
      </c>
      <c r="J435">
        <v>2472934.48</v>
      </c>
      <c r="K435">
        <v>2454.0152659999999</v>
      </c>
      <c r="L435">
        <f>IFERROR(SUM(Table5[[#This Row],[reg_salben]:[pupil_gf_total]])/Table5[[#This Row],[adm1]],0)+IFERROR(Table5[[#This Row],[disability_salben]]/Table5[[#This Row],[disadm_nospch]], 0)</f>
        <v>21376.906516202151</v>
      </c>
    </row>
    <row r="436" spans="1:12" x14ac:dyDescent="0.25">
      <c r="A436">
        <v>45401</v>
      </c>
      <c r="B436">
        <v>255.96967699999999</v>
      </c>
      <c r="C436">
        <v>973881.03</v>
      </c>
      <c r="D436">
        <v>9972301.0999999996</v>
      </c>
      <c r="E436">
        <v>736798.46</v>
      </c>
      <c r="F436">
        <v>76715.48</v>
      </c>
      <c r="G436">
        <v>3778775.87</v>
      </c>
      <c r="H436">
        <v>5538134.6900000004</v>
      </c>
      <c r="I436">
        <v>698557.53</v>
      </c>
      <c r="J436">
        <v>2656739.69</v>
      </c>
      <c r="K436">
        <v>1894.4577859999999</v>
      </c>
      <c r="L436">
        <f>IFERROR(SUM(Table5[[#This Row],[reg_salben]:[pupil_gf_total]])/Table5[[#This Row],[adm1]],0)+IFERROR(Table5[[#This Row],[disability_salben]]/Table5[[#This Row],[disadm_nospch]], 0)</f>
        <v>16187.120270988114</v>
      </c>
    </row>
    <row r="437" spans="1:12" x14ac:dyDescent="0.25">
      <c r="A437">
        <v>45419</v>
      </c>
      <c r="B437">
        <v>136.24183099999999</v>
      </c>
      <c r="C437">
        <v>924066.49</v>
      </c>
      <c r="D437">
        <v>5756705.0700000003</v>
      </c>
      <c r="E437">
        <v>302578</v>
      </c>
      <c r="F437">
        <v>9055</v>
      </c>
      <c r="G437">
        <v>1621686.32</v>
      </c>
      <c r="H437">
        <v>1420820.53</v>
      </c>
      <c r="I437">
        <v>874058.19</v>
      </c>
      <c r="J437">
        <v>1101880.6599999999</v>
      </c>
      <c r="K437">
        <v>868.63629700000001</v>
      </c>
      <c r="L437">
        <f>IFERROR(SUM(Table5[[#This Row],[reg_salben]:[pupil_gf_total]])/Table5[[#This Row],[adm1]],0)+IFERROR(Table5[[#This Row],[disability_salben]]/Table5[[#This Row],[disadm_nospch]], 0)</f>
        <v>19545.982014068446</v>
      </c>
    </row>
    <row r="438" spans="1:12" x14ac:dyDescent="0.25">
      <c r="A438">
        <v>45427</v>
      </c>
      <c r="B438">
        <v>173.34956099999999</v>
      </c>
      <c r="C438">
        <v>1007903.2</v>
      </c>
      <c r="D438">
        <v>9213344.7100000009</v>
      </c>
      <c r="E438">
        <v>89328.54</v>
      </c>
      <c r="F438">
        <v>0</v>
      </c>
      <c r="G438">
        <v>2759888.64</v>
      </c>
      <c r="H438">
        <v>3318362.53</v>
      </c>
      <c r="I438">
        <v>410824.85</v>
      </c>
      <c r="J438">
        <v>949633.89</v>
      </c>
      <c r="K438">
        <v>1714.2659149999999</v>
      </c>
      <c r="L438">
        <f>IFERROR(SUM(Table5[[#This Row],[reg_salben]:[pupil_gf_total]])/Table5[[#This Row],[adm1]],0)+IFERROR(Table5[[#This Row],[disability_salben]]/Table5[[#This Row],[disadm_nospch]], 0)</f>
        <v>15580.201449709926</v>
      </c>
    </row>
    <row r="439" spans="1:12" x14ac:dyDescent="0.25">
      <c r="A439">
        <v>45435</v>
      </c>
      <c r="B439">
        <v>175.44790900000001</v>
      </c>
      <c r="C439">
        <v>2154270.2400000002</v>
      </c>
      <c r="D439">
        <v>18950750.530000001</v>
      </c>
      <c r="E439">
        <v>662220.18000000005</v>
      </c>
      <c r="F439">
        <v>3451.5</v>
      </c>
      <c r="G439">
        <v>6099621.2999999998</v>
      </c>
      <c r="H439">
        <v>5757563.1900000004</v>
      </c>
      <c r="I439">
        <v>2768641.54</v>
      </c>
      <c r="J439">
        <v>3735056.61</v>
      </c>
      <c r="K439">
        <v>2121.0401449999899</v>
      </c>
      <c r="L439">
        <f>IFERROR(SUM(Table5[[#This Row],[reg_salben]:[pupil_gf_total]])/Table5[[#This Row],[adm1]],0)+IFERROR(Table5[[#This Row],[disability_salben]]/Table5[[#This Row],[disadm_nospch]], 0)</f>
        <v>30183.726813410496</v>
      </c>
    </row>
    <row r="440" spans="1:12" x14ac:dyDescent="0.25">
      <c r="A440">
        <v>45443</v>
      </c>
      <c r="B440">
        <v>88.821331999999998</v>
      </c>
      <c r="C440">
        <v>904039.39</v>
      </c>
      <c r="D440">
        <v>3192163.97</v>
      </c>
      <c r="E440">
        <v>114982.02</v>
      </c>
      <c r="F440">
        <v>8072.5</v>
      </c>
      <c r="G440">
        <v>1486535.8</v>
      </c>
      <c r="H440">
        <v>1413665</v>
      </c>
      <c r="I440">
        <v>29656.6</v>
      </c>
      <c r="J440">
        <v>1087890.19</v>
      </c>
      <c r="K440">
        <v>478.23031300000002</v>
      </c>
      <c r="L440">
        <f>IFERROR(SUM(Table5[[#This Row],[reg_salben]:[pupil_gf_total]])/Table5[[#This Row],[adm1]],0)+IFERROR(Table5[[#This Row],[disability_salben]]/Table5[[#This Row],[disadm_nospch]], 0)</f>
        <v>25511.723821520209</v>
      </c>
    </row>
    <row r="441" spans="1:12" x14ac:dyDescent="0.25">
      <c r="A441">
        <v>45450</v>
      </c>
      <c r="B441">
        <v>117.092181</v>
      </c>
      <c r="C441">
        <v>1085384.98</v>
      </c>
      <c r="D441">
        <v>3723480.03</v>
      </c>
      <c r="E441">
        <v>133233.78</v>
      </c>
      <c r="F441">
        <v>0</v>
      </c>
      <c r="G441">
        <v>1493187.09</v>
      </c>
      <c r="H441">
        <v>1550514.68</v>
      </c>
      <c r="I441">
        <v>220954.23999999999</v>
      </c>
      <c r="J441">
        <v>779214.56</v>
      </c>
      <c r="K441">
        <v>678.78131900000005</v>
      </c>
      <c r="L441">
        <f>IFERROR(SUM(Table5[[#This Row],[reg_salben]:[pupil_gf_total]])/Table5[[#This Row],[adm1]],0)+IFERROR(Table5[[#This Row],[disability_salben]]/Table5[[#This Row],[disadm_nospch]], 0)</f>
        <v>20908.857786556346</v>
      </c>
    </row>
    <row r="442" spans="1:12" x14ac:dyDescent="0.25">
      <c r="A442">
        <v>45468</v>
      </c>
      <c r="B442">
        <v>100.408767</v>
      </c>
      <c r="C442">
        <v>913586.82</v>
      </c>
      <c r="D442">
        <v>5146612.82</v>
      </c>
      <c r="E442">
        <v>556497.86</v>
      </c>
      <c r="F442">
        <v>141977.54</v>
      </c>
      <c r="G442">
        <v>2427920.34</v>
      </c>
      <c r="H442">
        <v>1934432.15</v>
      </c>
      <c r="I442">
        <v>804644.5</v>
      </c>
      <c r="J442">
        <v>840591.2</v>
      </c>
      <c r="K442">
        <v>816.03408999999999</v>
      </c>
      <c r="L442">
        <f>IFERROR(SUM(Table5[[#This Row],[reg_salben]:[pupil_gf_total]])/Table5[[#This Row],[adm1]],0)+IFERROR(Table5[[#This Row],[disability_salben]]/Table5[[#This Row],[disadm_nospch]], 0)</f>
        <v>23623.40775441641</v>
      </c>
    </row>
    <row r="443" spans="1:12" x14ac:dyDescent="0.25">
      <c r="A443">
        <v>45476</v>
      </c>
      <c r="B443">
        <v>934.01814300000001</v>
      </c>
      <c r="C443">
        <v>7310161.2999999998</v>
      </c>
      <c r="D443">
        <v>27386156.550000001</v>
      </c>
      <c r="E443">
        <v>383144.64</v>
      </c>
      <c r="F443">
        <v>12294.82</v>
      </c>
      <c r="G443">
        <v>7638052.3300000001</v>
      </c>
      <c r="H443">
        <v>8587863.1699999999</v>
      </c>
      <c r="I443">
        <v>2149548.19</v>
      </c>
      <c r="J443">
        <v>4704355.57</v>
      </c>
      <c r="K443">
        <v>5335.3263350000698</v>
      </c>
      <c r="L443">
        <f>IFERROR(SUM(Table5[[#This Row],[reg_salben]:[pupil_gf_total]])/Table5[[#This Row],[adm1]],0)+IFERROR(Table5[[#This Row],[disability_salben]]/Table5[[#This Row],[disadm_nospch]], 0)</f>
        <v>17359.52614376368</v>
      </c>
    </row>
    <row r="444" spans="1:12" x14ac:dyDescent="0.25">
      <c r="A444">
        <v>45484</v>
      </c>
      <c r="B444">
        <v>107.642116</v>
      </c>
      <c r="C444">
        <v>781906.39</v>
      </c>
      <c r="D444">
        <v>4362272.49</v>
      </c>
      <c r="E444">
        <v>237770.8</v>
      </c>
      <c r="F444">
        <v>160740.12</v>
      </c>
      <c r="G444">
        <v>1643773.83</v>
      </c>
      <c r="H444">
        <v>2185202.0699999998</v>
      </c>
      <c r="I444">
        <v>674561.69</v>
      </c>
      <c r="J444">
        <v>474004.62</v>
      </c>
      <c r="K444">
        <v>785.10729100000003</v>
      </c>
      <c r="L444">
        <f>IFERROR(SUM(Table5[[#This Row],[reg_salben]:[pupil_gf_total]])/Table5[[#This Row],[adm1]],0)+IFERROR(Table5[[#This Row],[disability_salben]]/Table5[[#This Row],[disadm_nospch]], 0)</f>
        <v>19667.759846094315</v>
      </c>
    </row>
    <row r="445" spans="1:12" x14ac:dyDescent="0.25">
      <c r="A445">
        <v>45492</v>
      </c>
      <c r="B445">
        <v>1074.483277</v>
      </c>
      <c r="C445">
        <v>7926564.1699999999</v>
      </c>
      <c r="D445">
        <v>46914859.090000004</v>
      </c>
      <c r="E445">
        <v>2044006.43</v>
      </c>
      <c r="F445">
        <v>0</v>
      </c>
      <c r="G445">
        <v>12516685.939999999</v>
      </c>
      <c r="H445">
        <v>15962104.029999999</v>
      </c>
      <c r="I445">
        <v>5046217.82</v>
      </c>
      <c r="J445">
        <v>6398516.1799999997</v>
      </c>
      <c r="K445">
        <v>6759.90211</v>
      </c>
      <c r="L445">
        <f>IFERROR(SUM(Table5[[#This Row],[reg_salben]:[pupil_gf_total]])/Table5[[#This Row],[adm1]],0)+IFERROR(Table5[[#This Row],[disability_salben]]/Table5[[#This Row],[disadm_nospch]], 0)</f>
        <v>20525.566900712434</v>
      </c>
    </row>
    <row r="446" spans="1:12" x14ac:dyDescent="0.25">
      <c r="A446">
        <v>45500</v>
      </c>
      <c r="B446">
        <v>652.54658099999995</v>
      </c>
      <c r="C446">
        <v>4038581.92</v>
      </c>
      <c r="D446">
        <v>34909175.5</v>
      </c>
      <c r="E446">
        <v>915755.28</v>
      </c>
      <c r="F446">
        <v>286653.69</v>
      </c>
      <c r="G446">
        <v>10105130.949999999</v>
      </c>
      <c r="H446">
        <v>14224335.199999999</v>
      </c>
      <c r="I446">
        <v>1260116.57</v>
      </c>
      <c r="J446">
        <v>5030513.2699999996</v>
      </c>
      <c r="K446">
        <v>5750.1768149999698</v>
      </c>
      <c r="L446">
        <f>IFERROR(SUM(Table5[[#This Row],[reg_salben]:[pupil_gf_total]])/Table5[[#This Row],[adm1]],0)+IFERROR(Table5[[#This Row],[disability_salben]]/Table5[[#This Row],[disadm_nospch]], 0)</f>
        <v>17794.108539964043</v>
      </c>
    </row>
    <row r="447" spans="1:12" x14ac:dyDescent="0.25">
      <c r="A447">
        <v>45518</v>
      </c>
      <c r="B447">
        <v>143.72087400000001</v>
      </c>
      <c r="C447">
        <v>1015721.09</v>
      </c>
      <c r="D447">
        <v>6258165.5</v>
      </c>
      <c r="E447">
        <v>70952.7</v>
      </c>
      <c r="F447">
        <v>0</v>
      </c>
      <c r="G447">
        <v>2280883.13</v>
      </c>
      <c r="H447">
        <v>1595430.09</v>
      </c>
      <c r="I447">
        <v>661150.63</v>
      </c>
      <c r="J447">
        <v>1697906.92</v>
      </c>
      <c r="K447">
        <v>1261.216999</v>
      </c>
      <c r="L447">
        <f>IFERROR(SUM(Table5[[#This Row],[reg_salben]:[pupil_gf_total]])/Table5[[#This Row],[adm1]],0)+IFERROR(Table5[[#This Row],[disability_salben]]/Table5[[#This Row],[disadm_nospch]], 0)</f>
        <v>17029.512228660999</v>
      </c>
    </row>
    <row r="448" spans="1:12" x14ac:dyDescent="0.25">
      <c r="A448">
        <v>45526</v>
      </c>
      <c r="B448">
        <v>135.30105699999999</v>
      </c>
      <c r="C448">
        <v>1013150.1</v>
      </c>
      <c r="D448">
        <v>4961290.3600000003</v>
      </c>
      <c r="E448">
        <v>173914.59</v>
      </c>
      <c r="F448">
        <v>10207.9</v>
      </c>
      <c r="G448">
        <v>1627618.26</v>
      </c>
      <c r="H448">
        <v>1961942.6</v>
      </c>
      <c r="I448">
        <v>614021.22</v>
      </c>
      <c r="J448">
        <v>1089486.42</v>
      </c>
      <c r="K448">
        <v>766.43087500000001</v>
      </c>
      <c r="L448">
        <f>IFERROR(SUM(Table5[[#This Row],[reg_salben]:[pupil_gf_total]])/Table5[[#This Row],[adm1]],0)+IFERROR(Table5[[#This Row],[disability_salben]]/Table5[[#This Row],[disadm_nospch]], 0)</f>
        <v>21107.715890593743</v>
      </c>
    </row>
    <row r="449" spans="1:12" x14ac:dyDescent="0.25">
      <c r="A449">
        <v>45534</v>
      </c>
      <c r="B449">
        <v>193.50011000000001</v>
      </c>
      <c r="C449">
        <v>1125603.32</v>
      </c>
      <c r="D449">
        <v>4716850.66</v>
      </c>
      <c r="E449">
        <v>370625.66</v>
      </c>
      <c r="F449">
        <v>5184.8900000000003</v>
      </c>
      <c r="G449">
        <v>2832155.32</v>
      </c>
      <c r="H449">
        <v>2762424.21</v>
      </c>
      <c r="I449">
        <v>431402.05</v>
      </c>
      <c r="J449">
        <v>788915.86</v>
      </c>
      <c r="K449">
        <v>967.15311699999995</v>
      </c>
      <c r="L449">
        <f>IFERROR(SUM(Table5[[#This Row],[reg_salben]:[pupil_gf_total]])/Table5[[#This Row],[adm1]],0)+IFERROR(Table5[[#This Row],[disability_salben]]/Table5[[#This Row],[disadm_nospch]], 0)</f>
        <v>18129.036551069537</v>
      </c>
    </row>
    <row r="450" spans="1:12" x14ac:dyDescent="0.25">
      <c r="A450">
        <v>45542</v>
      </c>
      <c r="B450">
        <v>201.459519</v>
      </c>
      <c r="C450">
        <v>959588.48</v>
      </c>
      <c r="D450">
        <v>5180637.33</v>
      </c>
      <c r="E450">
        <v>181258.75</v>
      </c>
      <c r="F450">
        <v>10000</v>
      </c>
      <c r="G450">
        <v>2606272.2799999998</v>
      </c>
      <c r="H450">
        <v>2612050.02</v>
      </c>
      <c r="I450">
        <v>366739.24</v>
      </c>
      <c r="J450">
        <v>656330.47</v>
      </c>
      <c r="K450">
        <v>852.89879599999995</v>
      </c>
      <c r="L450">
        <f>IFERROR(SUM(Table5[[#This Row],[reg_salben]:[pupil_gf_total]])/Table5[[#This Row],[adm1]],0)+IFERROR(Table5[[#This Row],[disability_salben]]/Table5[[#This Row],[disadm_nospch]], 0)</f>
        <v>18379.43831931199</v>
      </c>
    </row>
    <row r="451" spans="1:12" x14ac:dyDescent="0.25">
      <c r="A451">
        <v>45559</v>
      </c>
      <c r="B451">
        <v>330.86043100000001</v>
      </c>
      <c r="C451">
        <v>1771040.57</v>
      </c>
      <c r="D451">
        <v>10720059.57</v>
      </c>
      <c r="E451">
        <v>426023.11</v>
      </c>
      <c r="F451">
        <v>35335.089999999997</v>
      </c>
      <c r="G451">
        <v>3220902.69</v>
      </c>
      <c r="H451">
        <v>4626714.28</v>
      </c>
      <c r="I451">
        <v>255675.35</v>
      </c>
      <c r="J451">
        <v>985866.81</v>
      </c>
      <c r="K451">
        <v>1837.0090239999899</v>
      </c>
      <c r="L451">
        <f>IFERROR(SUM(Table5[[#This Row],[reg_salben]:[pupil_gf_total]])/Table5[[#This Row],[adm1]],0)+IFERROR(Table5[[#This Row],[disability_salben]]/Table5[[#This Row],[disadm_nospch]], 0)</f>
        <v>16387.387693459274</v>
      </c>
    </row>
    <row r="452" spans="1:12" x14ac:dyDescent="0.25">
      <c r="A452">
        <v>45567</v>
      </c>
      <c r="B452">
        <v>128.231582</v>
      </c>
      <c r="C452">
        <v>836946.58</v>
      </c>
      <c r="D452">
        <v>4061105.89</v>
      </c>
      <c r="E452">
        <v>166417.79999999999</v>
      </c>
      <c r="F452">
        <v>0</v>
      </c>
      <c r="G452">
        <v>2012424.44</v>
      </c>
      <c r="H452">
        <v>2467091.52</v>
      </c>
      <c r="I452">
        <v>186407.01</v>
      </c>
      <c r="J452">
        <v>669886.24</v>
      </c>
      <c r="K452">
        <v>798.95453599999996</v>
      </c>
      <c r="L452">
        <f>IFERROR(SUM(Table5[[#This Row],[reg_salben]:[pupil_gf_total]])/Table5[[#This Row],[adm1]],0)+IFERROR(Table5[[#This Row],[disability_salben]]/Table5[[#This Row],[disadm_nospch]], 0)</f>
        <v>18496.645209162951</v>
      </c>
    </row>
    <row r="453" spans="1:12" x14ac:dyDescent="0.25">
      <c r="A453">
        <v>45575</v>
      </c>
      <c r="B453">
        <v>195.05311900000001</v>
      </c>
      <c r="C453">
        <v>1201089.2</v>
      </c>
      <c r="D453">
        <v>7379497.9100000001</v>
      </c>
      <c r="E453">
        <v>634222.63</v>
      </c>
      <c r="F453">
        <v>2643.75</v>
      </c>
      <c r="G453">
        <v>2074074.7</v>
      </c>
      <c r="H453">
        <v>2959455.47</v>
      </c>
      <c r="I453">
        <v>791199.38</v>
      </c>
      <c r="J453">
        <v>1152971.7</v>
      </c>
      <c r="K453">
        <v>1295.313699</v>
      </c>
      <c r="L453">
        <f>IFERROR(SUM(Table5[[#This Row],[reg_salben]:[pupil_gf_total]])/Table5[[#This Row],[adm1]],0)+IFERROR(Table5[[#This Row],[disability_salben]]/Table5[[#This Row],[disadm_nospch]], 0)</f>
        <v>17733.379316122257</v>
      </c>
    </row>
    <row r="454" spans="1:12" x14ac:dyDescent="0.25">
      <c r="A454">
        <v>45583</v>
      </c>
      <c r="B454">
        <v>531.81747700000005</v>
      </c>
      <c r="C454">
        <v>4576069.2</v>
      </c>
      <c r="D454">
        <v>34081229.729999997</v>
      </c>
      <c r="E454">
        <v>1589151.24</v>
      </c>
      <c r="F454">
        <v>93665.11</v>
      </c>
      <c r="G454">
        <v>9507761.0500000007</v>
      </c>
      <c r="H454">
        <v>8810169.1600000001</v>
      </c>
      <c r="I454">
        <v>1455791.33</v>
      </c>
      <c r="J454">
        <v>6645169.2800000003</v>
      </c>
      <c r="K454">
        <v>5449.34281499999</v>
      </c>
      <c r="L454">
        <f>IFERROR(SUM(Table5[[#This Row],[reg_salben]:[pupil_gf_total]])/Table5[[#This Row],[adm1]],0)+IFERROR(Table5[[#This Row],[disability_salben]]/Table5[[#This Row],[disadm_nospch]], 0)</f>
        <v>20015.675159799008</v>
      </c>
    </row>
    <row r="455" spans="1:12" x14ac:dyDescent="0.25">
      <c r="A455">
        <v>45591</v>
      </c>
      <c r="B455">
        <v>102.581419</v>
      </c>
      <c r="C455">
        <v>842046.14</v>
      </c>
      <c r="D455">
        <v>5144338.63</v>
      </c>
      <c r="E455">
        <v>137585.85</v>
      </c>
      <c r="F455">
        <v>5404.79</v>
      </c>
      <c r="G455">
        <v>1698456.57</v>
      </c>
      <c r="H455">
        <v>1983566.98</v>
      </c>
      <c r="I455">
        <v>321006.76</v>
      </c>
      <c r="J455">
        <v>1064090.68</v>
      </c>
      <c r="K455">
        <v>758.91007000000002</v>
      </c>
      <c r="L455">
        <f>IFERROR(SUM(Table5[[#This Row],[reg_salben]:[pupil_gf_total]])/Table5[[#This Row],[adm1]],0)+IFERROR(Table5[[#This Row],[disability_salben]]/Table5[[#This Row],[disadm_nospch]], 0)</f>
        <v>21852.407515306924</v>
      </c>
    </row>
    <row r="456" spans="1:12" x14ac:dyDescent="0.25">
      <c r="A456">
        <v>45609</v>
      </c>
      <c r="B456">
        <v>217.09750700000001</v>
      </c>
      <c r="C456">
        <v>1627183.25</v>
      </c>
      <c r="D456">
        <v>11274677.98</v>
      </c>
      <c r="E456">
        <v>389464.21</v>
      </c>
      <c r="F456">
        <v>51225.52</v>
      </c>
      <c r="G456">
        <v>4956970.3899999997</v>
      </c>
      <c r="H456">
        <v>3774939.91</v>
      </c>
      <c r="I456">
        <v>669332.62</v>
      </c>
      <c r="J456">
        <v>2427113.13</v>
      </c>
      <c r="K456">
        <v>1519.8467049999999</v>
      </c>
      <c r="L456">
        <f>IFERROR(SUM(Table5[[#This Row],[reg_salben]:[pupil_gf_total]])/Table5[[#This Row],[adm1]],0)+IFERROR(Table5[[#This Row],[disability_salben]]/Table5[[#This Row],[disadm_nospch]], 0)</f>
        <v>22986.026664791902</v>
      </c>
    </row>
    <row r="457" spans="1:12" x14ac:dyDescent="0.25">
      <c r="A457">
        <v>45617</v>
      </c>
      <c r="B457">
        <v>206.08676199999999</v>
      </c>
      <c r="C457">
        <v>1307134.5</v>
      </c>
      <c r="D457">
        <v>12453289.789999999</v>
      </c>
      <c r="E457">
        <v>907315.34</v>
      </c>
      <c r="F457">
        <v>8805.76</v>
      </c>
      <c r="G457">
        <v>4317107.62</v>
      </c>
      <c r="H457">
        <v>3885035.61</v>
      </c>
      <c r="I457">
        <v>839844.3</v>
      </c>
      <c r="J457">
        <v>2139556.54</v>
      </c>
      <c r="K457">
        <v>2284.7233639999999</v>
      </c>
      <c r="L457">
        <f>IFERROR(SUM(Table5[[#This Row],[reg_salben]:[pupil_gf_total]])/Table5[[#This Row],[adm1]],0)+IFERROR(Table5[[#This Row],[disability_salben]]/Table5[[#This Row],[disadm_nospch]], 0)</f>
        <v>17088.343106303808</v>
      </c>
    </row>
    <row r="458" spans="1:12" x14ac:dyDescent="0.25">
      <c r="A458">
        <v>45625</v>
      </c>
      <c r="B458">
        <v>235.34232399999999</v>
      </c>
      <c r="C458">
        <v>1821014.49</v>
      </c>
      <c r="D458">
        <v>8930667.2200000007</v>
      </c>
      <c r="E458">
        <v>217193.16</v>
      </c>
      <c r="F458">
        <v>36264.99</v>
      </c>
      <c r="G458">
        <v>3034207.2</v>
      </c>
      <c r="H458">
        <v>2727729.27</v>
      </c>
      <c r="I458">
        <v>1186926.82</v>
      </c>
      <c r="J458">
        <v>731879.3</v>
      </c>
      <c r="K458">
        <v>1442.313789</v>
      </c>
      <c r="L458">
        <f>IFERROR(SUM(Table5[[#This Row],[reg_salben]:[pupil_gf_total]])/Table5[[#This Row],[adm1]],0)+IFERROR(Table5[[#This Row],[disability_salben]]/Table5[[#This Row],[disadm_nospch]], 0)</f>
        <v>19430.651992817478</v>
      </c>
    </row>
    <row r="459" spans="1:12" x14ac:dyDescent="0.25">
      <c r="A459">
        <v>45633</v>
      </c>
      <c r="B459">
        <v>57.257396</v>
      </c>
      <c r="C459">
        <v>1086746.83</v>
      </c>
      <c r="D459">
        <v>7694108.2599999998</v>
      </c>
      <c r="E459">
        <v>321613.26</v>
      </c>
      <c r="F459">
        <v>166802.92000000001</v>
      </c>
      <c r="G459">
        <v>2029760.92</v>
      </c>
      <c r="H459">
        <v>1839218</v>
      </c>
      <c r="I459">
        <v>458173.96</v>
      </c>
      <c r="J459">
        <v>733417.01</v>
      </c>
      <c r="K459">
        <v>1223.186459</v>
      </c>
      <c r="L459">
        <f>IFERROR(SUM(Table5[[#This Row],[reg_salben]:[pupil_gf_total]])/Table5[[#This Row],[adm1]],0)+IFERROR(Table5[[#This Row],[disability_salben]]/Table5[[#This Row],[disadm_nospch]], 0)</f>
        <v>29806.742965120884</v>
      </c>
    </row>
    <row r="460" spans="1:12" x14ac:dyDescent="0.25">
      <c r="A460">
        <v>45641</v>
      </c>
      <c r="B460">
        <v>238.03924499999999</v>
      </c>
      <c r="C460">
        <v>996886.6</v>
      </c>
      <c r="D460">
        <v>8781920.0299999993</v>
      </c>
      <c r="E460">
        <v>334157.34999999998</v>
      </c>
      <c r="F460">
        <v>2528</v>
      </c>
      <c r="G460">
        <v>3514153.79</v>
      </c>
      <c r="H460">
        <v>2819364.97</v>
      </c>
      <c r="I460">
        <v>508995.73</v>
      </c>
      <c r="J460">
        <v>1172617.8700000001</v>
      </c>
      <c r="K460">
        <v>1733.0041679999999</v>
      </c>
      <c r="L460">
        <f>IFERROR(SUM(Table5[[#This Row],[reg_salben]:[pupil_gf_total]])/Table5[[#This Row],[adm1]],0)+IFERROR(Table5[[#This Row],[disability_salben]]/Table5[[#This Row],[disadm_nospch]], 0)</f>
        <v>14074.634810535052</v>
      </c>
    </row>
    <row r="461" spans="1:12" x14ac:dyDescent="0.25">
      <c r="A461">
        <v>45658</v>
      </c>
      <c r="B461">
        <v>109.46518500000001</v>
      </c>
      <c r="C461">
        <v>811148.21</v>
      </c>
      <c r="D461">
        <v>4808565.26</v>
      </c>
      <c r="E461">
        <v>270867.95</v>
      </c>
      <c r="F461">
        <v>924</v>
      </c>
      <c r="G461">
        <v>2309060.85</v>
      </c>
      <c r="H461">
        <v>2030774.76</v>
      </c>
      <c r="I461">
        <v>1190083.07</v>
      </c>
      <c r="J461">
        <v>828326.83</v>
      </c>
      <c r="K461">
        <v>849.63947800000005</v>
      </c>
      <c r="L461">
        <f>IFERROR(SUM(Table5[[#This Row],[reg_salben]:[pupil_gf_total]])/Table5[[#This Row],[adm1]],0)+IFERROR(Table5[[#This Row],[disability_salben]]/Table5[[#This Row],[disadm_nospch]], 0)</f>
        <v>20872.992084730537</v>
      </c>
    </row>
    <row r="462" spans="1:12" x14ac:dyDescent="0.25">
      <c r="A462">
        <v>45666</v>
      </c>
      <c r="B462">
        <v>86.960701999999998</v>
      </c>
      <c r="C462">
        <v>761335.95</v>
      </c>
      <c r="D462">
        <v>2834518.03</v>
      </c>
      <c r="E462">
        <v>134854.07</v>
      </c>
      <c r="F462">
        <v>0</v>
      </c>
      <c r="G462">
        <v>1202864.1499999999</v>
      </c>
      <c r="H462">
        <v>1300636.1100000001</v>
      </c>
      <c r="I462">
        <v>276860.64</v>
      </c>
      <c r="J462">
        <v>514929.34</v>
      </c>
      <c r="K462">
        <v>454.94199800000001</v>
      </c>
      <c r="L462">
        <f>IFERROR(SUM(Table5[[#This Row],[reg_salben]:[pupil_gf_total]])/Table5[[#This Row],[adm1]],0)+IFERROR(Table5[[#This Row],[disability_salben]]/Table5[[#This Row],[disadm_nospch]], 0)</f>
        <v>22525.186596328735</v>
      </c>
    </row>
    <row r="463" spans="1:12" x14ac:dyDescent="0.25">
      <c r="A463">
        <v>45674</v>
      </c>
      <c r="B463">
        <v>91.954633000000001</v>
      </c>
      <c r="C463">
        <v>917950.83</v>
      </c>
      <c r="D463">
        <v>3950757.98</v>
      </c>
      <c r="E463">
        <v>82887.77</v>
      </c>
      <c r="F463">
        <v>105926.71</v>
      </c>
      <c r="G463">
        <v>2859172.47</v>
      </c>
      <c r="H463">
        <v>1216277.6000000001</v>
      </c>
      <c r="I463">
        <v>339750.74</v>
      </c>
      <c r="J463">
        <v>1031503.33</v>
      </c>
      <c r="K463">
        <v>578.65683300000103</v>
      </c>
      <c r="L463">
        <f>IFERROR(SUM(Table5[[#This Row],[reg_salben]:[pupil_gf_total]])/Table5[[#This Row],[adm1]],0)+IFERROR(Table5[[#This Row],[disability_salben]]/Table5[[#This Row],[disadm_nospch]], 0)</f>
        <v>26549.076775060348</v>
      </c>
    </row>
    <row r="464" spans="1:12" x14ac:dyDescent="0.25">
      <c r="A464">
        <v>45740</v>
      </c>
      <c r="B464">
        <v>110.93244300000001</v>
      </c>
      <c r="C464">
        <v>1517507.38</v>
      </c>
      <c r="D464">
        <v>334782.76</v>
      </c>
      <c r="E464">
        <v>264072.58</v>
      </c>
      <c r="F464">
        <v>59185.04</v>
      </c>
      <c r="G464">
        <v>1083878.33</v>
      </c>
      <c r="H464">
        <v>110</v>
      </c>
      <c r="I464">
        <v>260051.27</v>
      </c>
      <c r="J464">
        <v>4295935.79</v>
      </c>
      <c r="K464">
        <v>336.52014700000001</v>
      </c>
      <c r="L464">
        <f>IFERROR(SUM(Table5[[#This Row],[reg_salben]:[pupil_gf_total]])/Table5[[#This Row],[adm1]],0)+IFERROR(Table5[[#This Row],[disability_salben]]/Table5[[#This Row],[disadm_nospch]], 0)</f>
        <v>32394.685821346091</v>
      </c>
    </row>
    <row r="465" spans="1:12" x14ac:dyDescent="0.25">
      <c r="A465">
        <v>45757</v>
      </c>
      <c r="B465">
        <v>127.621188</v>
      </c>
      <c r="C465">
        <v>724171.14</v>
      </c>
      <c r="D465">
        <v>4544070.8600000003</v>
      </c>
      <c r="E465">
        <v>349060.63</v>
      </c>
      <c r="F465">
        <v>14971.05</v>
      </c>
      <c r="G465">
        <v>1634389.86</v>
      </c>
      <c r="H465">
        <v>1736007.41</v>
      </c>
      <c r="I465">
        <v>617620.93999999994</v>
      </c>
      <c r="J465">
        <v>630365.32999999996</v>
      </c>
      <c r="K465">
        <v>1035.1914469999999</v>
      </c>
      <c r="L465">
        <f>IFERROR(SUM(Table5[[#This Row],[reg_salben]:[pupil_gf_total]])/Table5[[#This Row],[adm1]],0)+IFERROR(Table5[[#This Row],[disability_salben]]/Table5[[#This Row],[disadm_nospch]], 0)</f>
        <v>14877.012320900478</v>
      </c>
    </row>
    <row r="466" spans="1:12" x14ac:dyDescent="0.25">
      <c r="A466">
        <v>45765</v>
      </c>
      <c r="B466">
        <v>143.90624800000001</v>
      </c>
      <c r="C466">
        <v>903905.93</v>
      </c>
      <c r="D466">
        <v>8576758.5899999999</v>
      </c>
      <c r="E466">
        <v>579432.63</v>
      </c>
      <c r="F466">
        <v>4587.8500000000004</v>
      </c>
      <c r="G466">
        <v>2578832.2799999998</v>
      </c>
      <c r="H466">
        <v>4308657.9000000004</v>
      </c>
      <c r="I466">
        <v>313379.49</v>
      </c>
      <c r="J466">
        <v>1384599.85</v>
      </c>
      <c r="K466">
        <v>1550.762025</v>
      </c>
      <c r="L466">
        <f>IFERROR(SUM(Table5[[#This Row],[reg_salben]:[pupil_gf_total]])/Table5[[#This Row],[adm1]],0)+IFERROR(Table5[[#This Row],[disability_salben]]/Table5[[#This Row],[disadm_nospch]], 0)</f>
        <v>17724.780582228072</v>
      </c>
    </row>
    <row r="467" spans="1:12" x14ac:dyDescent="0.25">
      <c r="A467">
        <v>45773</v>
      </c>
      <c r="B467">
        <v>212.87958699999999</v>
      </c>
      <c r="C467">
        <v>1384303.71</v>
      </c>
      <c r="D467">
        <v>10881256.9</v>
      </c>
      <c r="E467">
        <v>322779.7</v>
      </c>
      <c r="F467">
        <v>-5430</v>
      </c>
      <c r="G467">
        <v>2690798.26</v>
      </c>
      <c r="H467">
        <v>3673623.81</v>
      </c>
      <c r="I467">
        <v>763127.51</v>
      </c>
      <c r="J467">
        <v>1398652.36</v>
      </c>
      <c r="K467">
        <v>1934.08333499999</v>
      </c>
      <c r="L467">
        <f>IFERROR(SUM(Table5[[#This Row],[reg_salben]:[pupil_gf_total]])/Table5[[#This Row],[adm1]],0)+IFERROR(Table5[[#This Row],[disability_salben]]/Table5[[#This Row],[disadm_nospch]], 0)</f>
        <v>16701.285423491554</v>
      </c>
    </row>
    <row r="468" spans="1:12" x14ac:dyDescent="0.25">
      <c r="A468">
        <v>45781</v>
      </c>
      <c r="B468">
        <v>95.845496999999995</v>
      </c>
      <c r="C468">
        <v>516242.47</v>
      </c>
      <c r="D468">
        <v>3745485.03</v>
      </c>
      <c r="E468">
        <v>266094.65999999997</v>
      </c>
      <c r="F468">
        <v>2929</v>
      </c>
      <c r="G468">
        <v>1113019.31</v>
      </c>
      <c r="H468">
        <v>1373722.29</v>
      </c>
      <c r="I468">
        <v>243015.3</v>
      </c>
      <c r="J468">
        <v>821538.59</v>
      </c>
      <c r="K468">
        <v>654.81298200000003</v>
      </c>
      <c r="L468">
        <f>IFERROR(SUM(Table5[[#This Row],[reg_salben]:[pupil_gf_total]])/Table5[[#This Row],[adm1]],0)+IFERROR(Table5[[#This Row],[disability_salben]]/Table5[[#This Row],[disadm_nospch]], 0)</f>
        <v>16940.33936211183</v>
      </c>
    </row>
    <row r="469" spans="1:12" x14ac:dyDescent="0.25">
      <c r="A469">
        <v>45799</v>
      </c>
      <c r="B469">
        <v>247.67320000000001</v>
      </c>
      <c r="C469">
        <v>1497163.08</v>
      </c>
      <c r="D469">
        <v>11926077.449999999</v>
      </c>
      <c r="E469">
        <v>272496.53000000003</v>
      </c>
      <c r="F469">
        <v>6975.2</v>
      </c>
      <c r="G469">
        <v>2989915.17</v>
      </c>
      <c r="H469">
        <v>4336322.7300000004</v>
      </c>
      <c r="I469">
        <v>984269.05</v>
      </c>
      <c r="J469">
        <v>1759959.22</v>
      </c>
      <c r="K469">
        <v>2133.2061739999899</v>
      </c>
      <c r="L469">
        <f>IFERROR(SUM(Table5[[#This Row],[reg_salben]:[pupil_gf_total]])/Table5[[#This Row],[adm1]],0)+IFERROR(Table5[[#This Row],[disability_salben]]/Table5[[#This Row],[disadm_nospch]], 0)</f>
        <v>16487.418169883811</v>
      </c>
    </row>
    <row r="470" spans="1:12" x14ac:dyDescent="0.25">
      <c r="A470">
        <v>45807</v>
      </c>
      <c r="B470">
        <v>136.47540799999999</v>
      </c>
      <c r="C470">
        <v>434957.44</v>
      </c>
      <c r="D470">
        <v>4865410.9000000004</v>
      </c>
      <c r="E470">
        <v>241602.92</v>
      </c>
      <c r="F470">
        <v>16465</v>
      </c>
      <c r="G470">
        <v>1670555.37</v>
      </c>
      <c r="H470">
        <v>2117392.2400000002</v>
      </c>
      <c r="I470">
        <v>286827.5</v>
      </c>
      <c r="J470">
        <v>820020.35</v>
      </c>
      <c r="K470">
        <v>924.09135400000002</v>
      </c>
      <c r="L470">
        <f>IFERROR(SUM(Table5[[#This Row],[reg_salben]:[pupil_gf_total]])/Table5[[#This Row],[adm1]],0)+IFERROR(Table5[[#This Row],[disability_salben]]/Table5[[#This Row],[disadm_nospch]], 0)</f>
        <v>14028.291912030751</v>
      </c>
    </row>
    <row r="471" spans="1:12" x14ac:dyDescent="0.25">
      <c r="A471">
        <v>45823</v>
      </c>
      <c r="B471">
        <v>105.426281</v>
      </c>
      <c r="C471">
        <v>691226.57</v>
      </c>
      <c r="D471">
        <v>4458918.21</v>
      </c>
      <c r="E471">
        <v>291776.58</v>
      </c>
      <c r="F471">
        <v>72500.67</v>
      </c>
      <c r="G471">
        <v>2131195.75</v>
      </c>
      <c r="H471">
        <v>2036094.95</v>
      </c>
      <c r="I471">
        <v>442184.82</v>
      </c>
      <c r="J471">
        <v>1165890.1000000001</v>
      </c>
      <c r="K471">
        <v>893.39976300000001</v>
      </c>
      <c r="L471">
        <f>IFERROR(SUM(Table5[[#This Row],[reg_salben]:[pupil_gf_total]])/Table5[[#This Row],[adm1]],0)+IFERROR(Table5[[#This Row],[disability_salben]]/Table5[[#This Row],[disadm_nospch]], 0)</f>
        <v>18419.670765175379</v>
      </c>
    </row>
    <row r="472" spans="1:12" x14ac:dyDescent="0.25">
      <c r="A472">
        <v>45831</v>
      </c>
      <c r="B472">
        <v>97.435928000000004</v>
      </c>
      <c r="C472">
        <v>428831.7</v>
      </c>
      <c r="D472">
        <v>3891269.49</v>
      </c>
      <c r="E472">
        <v>173625.58</v>
      </c>
      <c r="F472">
        <v>0</v>
      </c>
      <c r="G472">
        <v>1574245.01</v>
      </c>
      <c r="H472">
        <v>1509056.72</v>
      </c>
      <c r="I472">
        <v>396671</v>
      </c>
      <c r="J472">
        <v>555879.30000000005</v>
      </c>
      <c r="K472">
        <v>735.33490700000004</v>
      </c>
      <c r="L472">
        <f>IFERROR(SUM(Table5[[#This Row],[reg_salben]:[pupil_gf_total]])/Table5[[#This Row],[adm1]],0)+IFERROR(Table5[[#This Row],[disability_salben]]/Table5[[#This Row],[disadm_nospch]], 0)</f>
        <v>15417.571004032503</v>
      </c>
    </row>
    <row r="473" spans="1:12" x14ac:dyDescent="0.25">
      <c r="A473">
        <v>45849</v>
      </c>
      <c r="B473">
        <v>20.736528</v>
      </c>
      <c r="C473">
        <v>1593753.47</v>
      </c>
      <c r="D473">
        <v>86213.16</v>
      </c>
      <c r="E473">
        <v>62632.480000000003</v>
      </c>
      <c r="F473">
        <v>401654.74</v>
      </c>
      <c r="G473">
        <v>1874595.21</v>
      </c>
      <c r="H473">
        <v>250514.65</v>
      </c>
      <c r="I473">
        <v>113176.78</v>
      </c>
      <c r="J473">
        <v>3957231.43</v>
      </c>
      <c r="K473">
        <v>110.215569</v>
      </c>
      <c r="L473">
        <f>IFERROR(SUM(Table5[[#This Row],[reg_salben]:[pupil_gf_total]])/Table5[[#This Row],[adm1]],0)+IFERROR(Table5[[#This Row],[disability_salben]]/Table5[[#This Row],[disadm_nospch]], 0)</f>
        <v>138064.78699701536</v>
      </c>
    </row>
    <row r="474" spans="1:12" x14ac:dyDescent="0.25">
      <c r="A474">
        <v>45856</v>
      </c>
      <c r="B474">
        <v>235.475551</v>
      </c>
      <c r="C474">
        <v>1577298.47</v>
      </c>
      <c r="D474">
        <v>8113398.8300000001</v>
      </c>
      <c r="E474">
        <v>631955.81000000006</v>
      </c>
      <c r="F474">
        <v>162961.32</v>
      </c>
      <c r="G474">
        <v>2869339.71</v>
      </c>
      <c r="H474">
        <v>3658656.64</v>
      </c>
      <c r="I474">
        <v>523662.38</v>
      </c>
      <c r="J474">
        <v>1920323.53</v>
      </c>
      <c r="K474">
        <v>1615.8776250000001</v>
      </c>
      <c r="L474">
        <f>IFERROR(SUM(Table5[[#This Row],[reg_salben]:[pupil_gf_total]])/Table5[[#This Row],[adm1]],0)+IFERROR(Table5[[#This Row],[disability_salben]]/Table5[[#This Row],[disadm_nospch]], 0)</f>
        <v>17763.732379237386</v>
      </c>
    </row>
    <row r="475" spans="1:12" x14ac:dyDescent="0.25">
      <c r="A475">
        <v>45864</v>
      </c>
      <c r="B475">
        <v>108.420828</v>
      </c>
      <c r="C475">
        <v>729644.66</v>
      </c>
      <c r="D475">
        <v>5078068.03</v>
      </c>
      <c r="E475">
        <v>69085.98</v>
      </c>
      <c r="F475">
        <v>6837</v>
      </c>
      <c r="G475">
        <v>2383154.23</v>
      </c>
      <c r="H475">
        <v>2676092.79</v>
      </c>
      <c r="I475">
        <v>272374.64</v>
      </c>
      <c r="J475">
        <v>1036151.7</v>
      </c>
      <c r="K475">
        <v>777.37556099999995</v>
      </c>
      <c r="L475">
        <f>IFERROR(SUM(Table5[[#This Row],[reg_salben]:[pupil_gf_total]])/Table5[[#This Row],[adm1]],0)+IFERROR(Table5[[#This Row],[disability_salben]]/Table5[[#This Row],[disadm_nospch]], 0)</f>
        <v>21551.107948691755</v>
      </c>
    </row>
    <row r="476" spans="1:12" x14ac:dyDescent="0.25">
      <c r="A476">
        <v>45872</v>
      </c>
      <c r="B476">
        <v>279.187727</v>
      </c>
      <c r="C476">
        <v>1463060.08</v>
      </c>
      <c r="D476">
        <v>7095095.1699999999</v>
      </c>
      <c r="E476">
        <v>250441.5</v>
      </c>
      <c r="F476">
        <v>47750.99</v>
      </c>
      <c r="G476">
        <v>2686979.12</v>
      </c>
      <c r="H476">
        <v>3305112.19</v>
      </c>
      <c r="I476">
        <v>1057139.5900000001</v>
      </c>
      <c r="J476">
        <v>1125395.69</v>
      </c>
      <c r="K476">
        <v>1631.8608569999999</v>
      </c>
      <c r="L476">
        <f>IFERROR(SUM(Table5[[#This Row],[reg_salben]:[pupil_gf_total]])/Table5[[#This Row],[adm1]],0)+IFERROR(Table5[[#This Row],[disability_salben]]/Table5[[#This Row],[disadm_nospch]], 0)</f>
        <v>14780.393403879289</v>
      </c>
    </row>
    <row r="477" spans="1:12" x14ac:dyDescent="0.25">
      <c r="A477">
        <v>45880</v>
      </c>
      <c r="B477">
        <v>166.00104300000001</v>
      </c>
      <c r="C477">
        <v>904173.37</v>
      </c>
      <c r="D477">
        <v>5944532.7199999997</v>
      </c>
      <c r="E477">
        <v>257255.77</v>
      </c>
      <c r="F477">
        <v>0</v>
      </c>
      <c r="G477">
        <v>2261191.4900000002</v>
      </c>
      <c r="H477">
        <v>3303293.8</v>
      </c>
      <c r="I477">
        <v>576880.04</v>
      </c>
      <c r="J477">
        <v>1172995.3400000001</v>
      </c>
      <c r="K477">
        <v>1083.074165</v>
      </c>
      <c r="L477">
        <f>IFERROR(SUM(Table5[[#This Row],[reg_salben]:[pupil_gf_total]])/Table5[[#This Row],[adm1]],0)+IFERROR(Table5[[#This Row],[disability_salben]]/Table5[[#This Row],[disadm_nospch]], 0)</f>
        <v>17926.22416870149</v>
      </c>
    </row>
    <row r="478" spans="1:12" x14ac:dyDescent="0.25">
      <c r="A478">
        <v>45906</v>
      </c>
      <c r="B478">
        <v>227.12426500000001</v>
      </c>
      <c r="C478">
        <v>1077713.93</v>
      </c>
      <c r="D478">
        <v>4431373.08</v>
      </c>
      <c r="E478">
        <v>203603.9</v>
      </c>
      <c r="F478">
        <v>1409.2</v>
      </c>
      <c r="G478">
        <v>2395877.7400000002</v>
      </c>
      <c r="H478">
        <v>3261857.61</v>
      </c>
      <c r="I478">
        <v>525886.37</v>
      </c>
      <c r="J478">
        <v>1019495.09</v>
      </c>
      <c r="K478">
        <v>1351.541119</v>
      </c>
      <c r="L478">
        <f>IFERROR(SUM(Table5[[#This Row],[reg_salben]:[pupil_gf_total]])/Table5[[#This Row],[adm1]],0)+IFERROR(Table5[[#This Row],[disability_salben]]/Table5[[#This Row],[disadm_nospch]], 0)</f>
        <v>13505.042976561221</v>
      </c>
    </row>
    <row r="479" spans="1:12" x14ac:dyDescent="0.25">
      <c r="A479">
        <v>45914</v>
      </c>
      <c r="B479">
        <v>160.56169299999999</v>
      </c>
      <c r="C479">
        <v>1426912.83</v>
      </c>
      <c r="D479">
        <v>5862881.7599999998</v>
      </c>
      <c r="E479">
        <v>45295.53</v>
      </c>
      <c r="F479">
        <v>5145</v>
      </c>
      <c r="G479">
        <v>2117858.71</v>
      </c>
      <c r="H479">
        <v>2624669.14</v>
      </c>
      <c r="I479">
        <v>0</v>
      </c>
      <c r="J479">
        <v>692218.63</v>
      </c>
      <c r="K479">
        <v>793.30389000000002</v>
      </c>
      <c r="L479">
        <f>IFERROR(SUM(Table5[[#This Row],[reg_salben]:[pupil_gf_total]])/Table5[[#This Row],[adm1]],0)+IFERROR(Table5[[#This Row],[disability_salben]]/Table5[[#This Row],[disadm_nospch]], 0)</f>
        <v>23191.825895335518</v>
      </c>
    </row>
    <row r="480" spans="1:12" x14ac:dyDescent="0.25">
      <c r="A480">
        <v>45922</v>
      </c>
      <c r="B480">
        <v>180.64256800000001</v>
      </c>
      <c r="C480">
        <v>956704.3</v>
      </c>
      <c r="D480">
        <v>5478134.46</v>
      </c>
      <c r="E480">
        <v>154133.35</v>
      </c>
      <c r="F480">
        <v>0</v>
      </c>
      <c r="G480">
        <v>2166444.58</v>
      </c>
      <c r="H480">
        <v>2148516.9</v>
      </c>
      <c r="I480">
        <v>376732.45</v>
      </c>
      <c r="J480">
        <v>765316.82</v>
      </c>
      <c r="K480">
        <v>671.94413699999996</v>
      </c>
      <c r="L480">
        <f>IFERROR(SUM(Table5[[#This Row],[reg_salben]:[pupil_gf_total]])/Table5[[#This Row],[adm1]],0)+IFERROR(Table5[[#This Row],[disability_salben]]/Table5[[#This Row],[disadm_nospch]], 0)</f>
        <v>21799.392217684712</v>
      </c>
    </row>
    <row r="481" spans="1:12" x14ac:dyDescent="0.25">
      <c r="A481">
        <v>45930</v>
      </c>
      <c r="B481">
        <v>51.734248999999998</v>
      </c>
      <c r="C481">
        <v>1790821.01</v>
      </c>
      <c r="D481">
        <v>802930.86</v>
      </c>
      <c r="E481">
        <v>91444.02</v>
      </c>
      <c r="F481">
        <v>26066</v>
      </c>
      <c r="G481">
        <v>951092.12</v>
      </c>
      <c r="H481">
        <v>175312.57</v>
      </c>
      <c r="I481">
        <v>315258.84000000003</v>
      </c>
      <c r="J481">
        <v>898251.04</v>
      </c>
      <c r="K481">
        <v>194.47680399999999</v>
      </c>
      <c r="L481">
        <f>IFERROR(SUM(Table5[[#This Row],[reg_salben]:[pupil_gf_total]])/Table5[[#This Row],[adm1]],0)+IFERROR(Table5[[#This Row],[disability_salben]]/Table5[[#This Row],[disadm_nospch]], 0)</f>
        <v>51380.525126945788</v>
      </c>
    </row>
    <row r="482" spans="1:12" x14ac:dyDescent="0.25">
      <c r="A482">
        <v>45948</v>
      </c>
      <c r="B482">
        <v>51.609122999999997</v>
      </c>
      <c r="C482">
        <v>712386.68</v>
      </c>
      <c r="D482">
        <v>5603266.1799999997</v>
      </c>
      <c r="E482">
        <v>167609.35</v>
      </c>
      <c r="F482">
        <v>8719.9</v>
      </c>
      <c r="G482">
        <v>1195929.3500000001</v>
      </c>
      <c r="H482">
        <v>1350509.05</v>
      </c>
      <c r="I482">
        <v>455795.58</v>
      </c>
      <c r="J482">
        <v>488338.04</v>
      </c>
      <c r="K482">
        <v>869.26756799999998</v>
      </c>
      <c r="L482">
        <f>IFERROR(SUM(Table5[[#This Row],[reg_salben]:[pupil_gf_total]])/Table5[[#This Row],[adm1]],0)+IFERROR(Table5[[#This Row],[disability_salben]]/Table5[[#This Row],[disadm_nospch]], 0)</f>
        <v>24467.845857397155</v>
      </c>
    </row>
    <row r="483" spans="1:12" x14ac:dyDescent="0.25">
      <c r="A483">
        <v>45955</v>
      </c>
      <c r="B483">
        <v>71.433987999999999</v>
      </c>
      <c r="C483">
        <v>751402.33</v>
      </c>
      <c r="D483">
        <v>5026623.84</v>
      </c>
      <c r="E483">
        <v>222209.26</v>
      </c>
      <c r="F483">
        <v>73150.789999999994</v>
      </c>
      <c r="G483">
        <v>1483543.45</v>
      </c>
      <c r="H483">
        <v>1384478.43</v>
      </c>
      <c r="I483">
        <v>740918.29</v>
      </c>
      <c r="J483">
        <v>460792.65</v>
      </c>
      <c r="K483">
        <v>803.88787600000001</v>
      </c>
      <c r="L483">
        <f>IFERROR(SUM(Table5[[#This Row],[reg_salben]:[pupil_gf_total]])/Table5[[#This Row],[adm1]],0)+IFERROR(Table5[[#This Row],[disability_salben]]/Table5[[#This Row],[disadm_nospch]], 0)</f>
        <v>22201.703910929944</v>
      </c>
    </row>
    <row r="484" spans="1:12" x14ac:dyDescent="0.25">
      <c r="A484">
        <v>45963</v>
      </c>
      <c r="B484">
        <v>26.265319000000002</v>
      </c>
      <c r="C484">
        <v>260393.75</v>
      </c>
      <c r="D484">
        <v>2946266.74</v>
      </c>
      <c r="E484">
        <v>79077.820000000007</v>
      </c>
      <c r="F484">
        <v>147.06</v>
      </c>
      <c r="G484">
        <v>783239.3</v>
      </c>
      <c r="H484">
        <v>724170.68</v>
      </c>
      <c r="I484">
        <v>263914.62</v>
      </c>
      <c r="J484">
        <v>73812</v>
      </c>
      <c r="K484">
        <v>394.860815</v>
      </c>
      <c r="L484">
        <f>IFERROR(SUM(Table5[[#This Row],[reg_salben]:[pupil_gf_total]])/Table5[[#This Row],[adm1]],0)+IFERROR(Table5[[#This Row],[disability_salben]]/Table5[[#This Row],[disadm_nospch]], 0)</f>
        <v>22249.027117408383</v>
      </c>
    </row>
    <row r="485" spans="1:12" x14ac:dyDescent="0.25">
      <c r="A485">
        <v>45971</v>
      </c>
      <c r="B485">
        <v>60.526685999999998</v>
      </c>
      <c r="C485">
        <v>216289.05</v>
      </c>
      <c r="D485">
        <v>3081011.56</v>
      </c>
      <c r="E485">
        <v>147145.29999999999</v>
      </c>
      <c r="F485">
        <v>5302.99</v>
      </c>
      <c r="G485">
        <v>1292586.8500000001</v>
      </c>
      <c r="H485">
        <v>1219991.46</v>
      </c>
      <c r="I485">
        <v>369956.65</v>
      </c>
      <c r="J485">
        <v>318013.65000000002</v>
      </c>
      <c r="K485">
        <v>461.115927</v>
      </c>
      <c r="L485">
        <f>IFERROR(SUM(Table5[[#This Row],[reg_salben]:[pupil_gf_total]])/Table5[[#This Row],[adm1]],0)+IFERROR(Table5[[#This Row],[disability_salben]]/Table5[[#This Row],[disadm_nospch]], 0)</f>
        <v>17526.575035035778</v>
      </c>
    </row>
    <row r="486" spans="1:12" x14ac:dyDescent="0.25">
      <c r="A486">
        <v>45997</v>
      </c>
      <c r="B486">
        <v>223.11460299999999</v>
      </c>
      <c r="C486">
        <v>640715.61</v>
      </c>
      <c r="D486">
        <v>5362886.1900000004</v>
      </c>
      <c r="E486">
        <v>535957.49</v>
      </c>
      <c r="F486">
        <v>32624.98</v>
      </c>
      <c r="G486">
        <v>3028193.48</v>
      </c>
      <c r="H486">
        <v>2376516.39</v>
      </c>
      <c r="I486">
        <v>267107.48</v>
      </c>
      <c r="J486">
        <v>1350798.91</v>
      </c>
      <c r="K486">
        <v>1553.246981</v>
      </c>
      <c r="L486">
        <f>IFERROR(SUM(Table5[[#This Row],[reg_salben]:[pupil_gf_total]])/Table5[[#This Row],[adm1]],0)+IFERROR(Table5[[#This Row],[disability_salben]]/Table5[[#This Row],[disadm_nospch]], 0)</f>
        <v>11211.691649708682</v>
      </c>
    </row>
    <row r="487" spans="1:12" x14ac:dyDescent="0.25">
      <c r="A487">
        <v>46003</v>
      </c>
      <c r="B487">
        <v>94.237105</v>
      </c>
      <c r="C487">
        <v>420971.85</v>
      </c>
      <c r="D487">
        <v>4352578.74</v>
      </c>
      <c r="E487">
        <v>65952.210000000006</v>
      </c>
      <c r="F487">
        <v>15124</v>
      </c>
      <c r="G487">
        <v>1590188.89</v>
      </c>
      <c r="H487">
        <v>2472362.38</v>
      </c>
      <c r="I487">
        <v>122971.62</v>
      </c>
      <c r="J487">
        <v>334974.34999999998</v>
      </c>
      <c r="K487">
        <v>675.25400500000103</v>
      </c>
      <c r="L487">
        <f>IFERROR(SUM(Table5[[#This Row],[reg_salben]:[pupil_gf_total]])/Table5[[#This Row],[adm1]],0)+IFERROR(Table5[[#This Row],[disability_salben]]/Table5[[#This Row],[disadm_nospch]], 0)</f>
        <v>17727.576716790765</v>
      </c>
    </row>
    <row r="488" spans="1:12" x14ac:dyDescent="0.25">
      <c r="A488">
        <v>46011</v>
      </c>
      <c r="B488">
        <v>155.897875</v>
      </c>
      <c r="C488">
        <v>1644294.95</v>
      </c>
      <c r="D488">
        <v>7015621.0599999996</v>
      </c>
      <c r="E488">
        <v>234907.47</v>
      </c>
      <c r="F488">
        <v>4733.05</v>
      </c>
      <c r="G488">
        <v>2303945.2599999998</v>
      </c>
      <c r="H488">
        <v>2944994.53</v>
      </c>
      <c r="I488">
        <v>588200.85</v>
      </c>
      <c r="J488">
        <v>836762.15</v>
      </c>
      <c r="K488">
        <v>1231.8663770000001</v>
      </c>
      <c r="L488">
        <f>IFERROR(SUM(Table5[[#This Row],[reg_salben]:[pupil_gf_total]])/Table5[[#This Row],[adm1]],0)+IFERROR(Table5[[#This Row],[disability_salben]]/Table5[[#This Row],[disadm_nospch]], 0)</f>
        <v>21854.623288560506</v>
      </c>
    </row>
    <row r="489" spans="1:12" x14ac:dyDescent="0.25">
      <c r="A489">
        <v>46029</v>
      </c>
      <c r="B489">
        <v>40.293340999999998</v>
      </c>
      <c r="C489">
        <v>795657.12</v>
      </c>
      <c r="D489">
        <v>39610.730000000003</v>
      </c>
      <c r="E489">
        <v>68288</v>
      </c>
      <c r="F489">
        <v>7663.89</v>
      </c>
      <c r="G489">
        <v>1677991.31</v>
      </c>
      <c r="H489">
        <v>76993.119999999995</v>
      </c>
      <c r="I489">
        <v>8507.27</v>
      </c>
      <c r="J489">
        <v>2623012.0299999998</v>
      </c>
      <c r="K489">
        <v>176.13354799999999</v>
      </c>
      <c r="L489">
        <f>IFERROR(SUM(Table5[[#This Row],[reg_salben]:[pupil_gf_total]])/Table5[[#This Row],[adm1]],0)+IFERROR(Table5[[#This Row],[disability_salben]]/Table5[[#This Row],[disadm_nospch]], 0)</f>
        <v>45307.142931400856</v>
      </c>
    </row>
    <row r="490" spans="1:12" x14ac:dyDescent="0.25">
      <c r="A490">
        <v>46037</v>
      </c>
      <c r="B490">
        <v>96.942769999999996</v>
      </c>
      <c r="C490">
        <v>765496.15</v>
      </c>
      <c r="D490">
        <v>4936677.6900000004</v>
      </c>
      <c r="E490">
        <v>408147.81</v>
      </c>
      <c r="F490">
        <v>73483.199999999997</v>
      </c>
      <c r="G490">
        <v>2120449.0699999998</v>
      </c>
      <c r="H490">
        <v>2596882.42</v>
      </c>
      <c r="I490">
        <v>82943.72</v>
      </c>
      <c r="J490">
        <v>844925.01</v>
      </c>
      <c r="K490">
        <v>1055.946385</v>
      </c>
      <c r="L490">
        <f>IFERROR(SUM(Table5[[#This Row],[reg_salben]:[pupil_gf_total]])/Table5[[#This Row],[adm1]],0)+IFERROR(Table5[[#This Row],[disability_salben]]/Table5[[#This Row],[disadm_nospch]], 0)</f>
        <v>18373.711388508469</v>
      </c>
    </row>
    <row r="491" spans="1:12" x14ac:dyDescent="0.25">
      <c r="A491">
        <v>46045</v>
      </c>
      <c r="B491">
        <v>57.714033000000001</v>
      </c>
      <c r="C491">
        <v>482263.41</v>
      </c>
      <c r="D491">
        <v>3827569.81</v>
      </c>
      <c r="E491">
        <v>46087.35</v>
      </c>
      <c r="F491">
        <v>2100.02</v>
      </c>
      <c r="G491">
        <v>1550259.4</v>
      </c>
      <c r="H491">
        <v>1639201.94</v>
      </c>
      <c r="I491">
        <v>379972.18</v>
      </c>
      <c r="J491">
        <v>618372.98</v>
      </c>
      <c r="K491">
        <v>688.88525400000003</v>
      </c>
      <c r="L491">
        <f>IFERROR(SUM(Table5[[#This Row],[reg_salben]:[pupil_gf_total]])/Table5[[#This Row],[adm1]],0)+IFERROR(Table5[[#This Row],[disability_salben]]/Table5[[#This Row],[disadm_nospch]], 0)</f>
        <v>20061.320618044891</v>
      </c>
    </row>
    <row r="492" spans="1:12" x14ac:dyDescent="0.25">
      <c r="A492">
        <v>46060</v>
      </c>
      <c r="B492">
        <v>397.44263699999999</v>
      </c>
      <c r="C492">
        <v>1729878.45</v>
      </c>
      <c r="D492">
        <v>14669422.59</v>
      </c>
      <c r="E492">
        <v>655498.09</v>
      </c>
      <c r="F492">
        <v>41529</v>
      </c>
      <c r="G492">
        <v>5021402.1900000004</v>
      </c>
      <c r="H492">
        <v>6727084.0800000001</v>
      </c>
      <c r="I492">
        <v>398432.28</v>
      </c>
      <c r="J492">
        <v>1029866.57</v>
      </c>
      <c r="K492">
        <v>2551.3714199999999</v>
      </c>
      <c r="L492">
        <f>IFERROR(SUM(Table5[[#This Row],[reg_salben]:[pupil_gf_total]])/Table5[[#This Row],[adm1]],0)+IFERROR(Table5[[#This Row],[disability_salben]]/Table5[[#This Row],[disadm_nospch]], 0)</f>
        <v>15539.932273666236</v>
      </c>
    </row>
    <row r="493" spans="1:12" x14ac:dyDescent="0.25">
      <c r="A493">
        <v>46078</v>
      </c>
      <c r="B493">
        <v>96.927131000000003</v>
      </c>
      <c r="C493">
        <v>794575.05</v>
      </c>
      <c r="D493">
        <v>3566796.71</v>
      </c>
      <c r="E493">
        <v>79909.350000000006</v>
      </c>
      <c r="F493">
        <v>4797</v>
      </c>
      <c r="G493">
        <v>2721409.6</v>
      </c>
      <c r="H493">
        <v>2124651.29</v>
      </c>
      <c r="I493">
        <v>55783.4</v>
      </c>
      <c r="J493">
        <v>565380.04</v>
      </c>
      <c r="K493">
        <v>679.36287700000196</v>
      </c>
      <c r="L493">
        <f>IFERROR(SUM(Table5[[#This Row],[reg_salben]:[pupil_gf_total]])/Table5[[#This Row],[adm1]],0)+IFERROR(Table5[[#This Row],[disability_salben]]/Table5[[#This Row],[disadm_nospch]], 0)</f>
        <v>21620.123002006847</v>
      </c>
    </row>
    <row r="494" spans="1:12" x14ac:dyDescent="0.25">
      <c r="A494">
        <v>46086</v>
      </c>
      <c r="B494">
        <v>83.328721999999999</v>
      </c>
      <c r="C494">
        <v>0</v>
      </c>
      <c r="D494">
        <v>279143.93</v>
      </c>
      <c r="E494">
        <v>357079.71</v>
      </c>
      <c r="F494">
        <v>112806.23</v>
      </c>
      <c r="G494">
        <v>7059246.0099999998</v>
      </c>
      <c r="H494">
        <v>1850498.99</v>
      </c>
      <c r="I494">
        <v>484443.02</v>
      </c>
      <c r="J494">
        <v>10743223.9</v>
      </c>
      <c r="K494">
        <v>447.05291199999999</v>
      </c>
      <c r="L494">
        <f>IFERROR(SUM(Table5[[#This Row],[reg_salben]:[pupil_gf_total]])/Table5[[#This Row],[adm1]],0)+IFERROR(Table5[[#This Row],[disability_salben]]/Table5[[#This Row],[disadm_nospch]], 0)</f>
        <v>46720.290214774395</v>
      </c>
    </row>
    <row r="495" spans="1:12" x14ac:dyDescent="0.25">
      <c r="A495">
        <v>46094</v>
      </c>
      <c r="B495">
        <v>529.73336400000005</v>
      </c>
      <c r="C495">
        <v>3642867.65</v>
      </c>
      <c r="D495">
        <v>16023126.92</v>
      </c>
      <c r="E495">
        <v>701329.96</v>
      </c>
      <c r="F495">
        <v>0</v>
      </c>
      <c r="G495">
        <v>5471655.6600000001</v>
      </c>
      <c r="H495">
        <v>6005422.8300000001</v>
      </c>
      <c r="I495">
        <v>1199113.8600000001</v>
      </c>
      <c r="J495">
        <v>4473188.5599999996</v>
      </c>
      <c r="K495">
        <v>3098.6677749999699</v>
      </c>
      <c r="L495">
        <f>IFERROR(SUM(Table5[[#This Row],[reg_salben]:[pupil_gf_total]])/Table5[[#This Row],[adm1]],0)+IFERROR(Table5[[#This Row],[disability_salben]]/Table5[[#This Row],[disadm_nospch]], 0)</f>
        <v>17808.537177992654</v>
      </c>
    </row>
    <row r="496" spans="1:12" x14ac:dyDescent="0.25">
      <c r="A496">
        <v>46102</v>
      </c>
      <c r="B496">
        <v>1447.3388359999999</v>
      </c>
      <c r="C496">
        <v>6989703.1600000001</v>
      </c>
      <c r="D496">
        <v>44385282.259999998</v>
      </c>
      <c r="E496">
        <v>2296056.54</v>
      </c>
      <c r="F496">
        <v>5750</v>
      </c>
      <c r="G496">
        <v>14750887.550000001</v>
      </c>
      <c r="H496">
        <v>14543911.49</v>
      </c>
      <c r="I496">
        <v>1098048.97</v>
      </c>
      <c r="J496">
        <v>5834265.5999999996</v>
      </c>
      <c r="K496">
        <v>8660.3005839998896</v>
      </c>
      <c r="L496">
        <f>IFERROR(SUM(Table5[[#This Row],[reg_salben]:[pupil_gf_total]])/Table5[[#This Row],[adm1]],0)+IFERROR(Table5[[#This Row],[disability_salben]]/Table5[[#This Row],[disadm_nospch]], 0)</f>
        <v>14403.404129342853</v>
      </c>
    </row>
    <row r="497" spans="1:12" x14ac:dyDescent="0.25">
      <c r="A497">
        <v>46110</v>
      </c>
      <c r="B497">
        <v>1636.954234</v>
      </c>
      <c r="C497">
        <v>12098942.74</v>
      </c>
      <c r="D497">
        <v>83657961.739999995</v>
      </c>
      <c r="E497">
        <v>7157975.4900000002</v>
      </c>
      <c r="F497">
        <v>228227.44</v>
      </c>
      <c r="G497">
        <v>23753783.550000001</v>
      </c>
      <c r="H497">
        <v>39615866.840000004</v>
      </c>
      <c r="I497">
        <v>5887925.9000000004</v>
      </c>
      <c r="J497">
        <v>18249457.969999999</v>
      </c>
      <c r="K497">
        <v>16826.767151000498</v>
      </c>
      <c r="L497">
        <f>IFERROR(SUM(Table5[[#This Row],[reg_salben]:[pupil_gf_total]])/Table5[[#This Row],[adm1]],0)+IFERROR(Table5[[#This Row],[disability_salben]]/Table5[[#This Row],[disadm_nospch]], 0)</f>
        <v>18002.271735387319</v>
      </c>
    </row>
    <row r="498" spans="1:12" x14ac:dyDescent="0.25">
      <c r="A498">
        <v>46128</v>
      </c>
      <c r="B498">
        <v>226.323667</v>
      </c>
      <c r="C498">
        <v>1511912.44</v>
      </c>
      <c r="D498">
        <v>7069225.1500000004</v>
      </c>
      <c r="E498">
        <v>220841.48</v>
      </c>
      <c r="F498">
        <v>1326.76</v>
      </c>
      <c r="G498">
        <v>2565639.27</v>
      </c>
      <c r="H498">
        <v>3814429.29</v>
      </c>
      <c r="I498">
        <v>534398.61</v>
      </c>
      <c r="J498">
        <v>1460335.3</v>
      </c>
      <c r="K498">
        <v>1443.3592329999999</v>
      </c>
      <c r="L498">
        <f>IFERROR(SUM(Table5[[#This Row],[reg_salben]:[pupil_gf_total]])/Table5[[#This Row],[adm1]],0)+IFERROR(Table5[[#This Row],[disability_salben]]/Table5[[#This Row],[disadm_nospch]], 0)</f>
        <v>17534.293316086994</v>
      </c>
    </row>
    <row r="499" spans="1:12" x14ac:dyDescent="0.25">
      <c r="A499">
        <v>46136</v>
      </c>
      <c r="B499">
        <v>109.815556</v>
      </c>
      <c r="C499">
        <v>781094.73</v>
      </c>
      <c r="D499">
        <v>3873191.47</v>
      </c>
      <c r="E499">
        <v>236344.88</v>
      </c>
      <c r="F499">
        <v>11122.2</v>
      </c>
      <c r="G499">
        <v>1707797.47</v>
      </c>
      <c r="H499">
        <v>1803147.87</v>
      </c>
      <c r="I499">
        <v>315039.19</v>
      </c>
      <c r="J499">
        <v>900698.94</v>
      </c>
      <c r="K499">
        <v>580.57025799999997</v>
      </c>
      <c r="L499">
        <f>IFERROR(SUM(Table5[[#This Row],[reg_salben]:[pupil_gf_total]])/Table5[[#This Row],[adm1]],0)+IFERROR(Table5[[#This Row],[disability_salben]]/Table5[[#This Row],[disadm_nospch]], 0)</f>
        <v>22351.842519711776</v>
      </c>
    </row>
    <row r="500" spans="1:12" x14ac:dyDescent="0.25">
      <c r="A500">
        <v>46144</v>
      </c>
      <c r="B500">
        <v>295.519071</v>
      </c>
      <c r="C500">
        <v>2464707.9500000002</v>
      </c>
      <c r="D500">
        <v>12784046.039999999</v>
      </c>
      <c r="E500">
        <v>430986.05</v>
      </c>
      <c r="F500">
        <v>14951.97</v>
      </c>
      <c r="G500">
        <v>3998191.42</v>
      </c>
      <c r="H500">
        <v>5520731.71</v>
      </c>
      <c r="I500">
        <v>360301.82</v>
      </c>
      <c r="J500">
        <v>2247918.79</v>
      </c>
      <c r="K500">
        <v>2293.4008330000001</v>
      </c>
      <c r="L500">
        <f>IFERROR(SUM(Table5[[#This Row],[reg_salben]:[pupil_gf_total]])/Table5[[#This Row],[adm1]],0)+IFERROR(Table5[[#This Row],[disability_salben]]/Table5[[#This Row],[disadm_nospch]], 0)</f>
        <v>19396.828674980723</v>
      </c>
    </row>
    <row r="501" spans="1:12" x14ac:dyDescent="0.25">
      <c r="A501">
        <v>46151</v>
      </c>
      <c r="B501">
        <v>344.50334900000001</v>
      </c>
      <c r="C501">
        <v>2037337.34</v>
      </c>
      <c r="D501">
        <v>15835802.439999999</v>
      </c>
      <c r="E501">
        <v>244431.25</v>
      </c>
      <c r="F501">
        <v>333555.48</v>
      </c>
      <c r="G501">
        <v>4963227.2300000004</v>
      </c>
      <c r="H501">
        <v>6633858.2800000003</v>
      </c>
      <c r="I501">
        <v>1108112.8999999999</v>
      </c>
      <c r="J501">
        <v>2844560.11</v>
      </c>
      <c r="K501">
        <v>2750.0408310000098</v>
      </c>
      <c r="L501">
        <f>IFERROR(SUM(Table5[[#This Row],[reg_salben]:[pupil_gf_total]])/Table5[[#This Row],[adm1]],0)+IFERROR(Table5[[#This Row],[disability_salben]]/Table5[[#This Row],[disadm_nospch]], 0)</f>
        <v>17536.77467503829</v>
      </c>
    </row>
    <row r="502" spans="1:12" x14ac:dyDescent="0.25">
      <c r="A502">
        <v>46177</v>
      </c>
      <c r="B502">
        <v>81.488095999999999</v>
      </c>
      <c r="C502">
        <v>466078.92</v>
      </c>
      <c r="D502">
        <v>3738526.31</v>
      </c>
      <c r="E502">
        <v>174611.96</v>
      </c>
      <c r="F502">
        <v>0</v>
      </c>
      <c r="G502">
        <v>1510857</v>
      </c>
      <c r="H502">
        <v>1567301</v>
      </c>
      <c r="I502">
        <v>758482.1</v>
      </c>
      <c r="J502">
        <v>554540.85</v>
      </c>
      <c r="K502">
        <v>556.10227499999996</v>
      </c>
      <c r="L502">
        <f>IFERROR(SUM(Table5[[#This Row],[reg_salben]:[pupil_gf_total]])/Table5[[#This Row],[adm1]],0)+IFERROR(Table5[[#This Row],[disability_salben]]/Table5[[#This Row],[disadm_nospch]], 0)</f>
        <v>20652.674193985265</v>
      </c>
    </row>
    <row r="503" spans="1:12" x14ac:dyDescent="0.25">
      <c r="A503">
        <v>46193</v>
      </c>
      <c r="B503">
        <v>246.401927</v>
      </c>
      <c r="C503">
        <v>1833224.8</v>
      </c>
      <c r="D503">
        <v>6899563.04</v>
      </c>
      <c r="E503">
        <v>168906.46</v>
      </c>
      <c r="F503">
        <v>74660</v>
      </c>
      <c r="G503">
        <v>2614024.2799999998</v>
      </c>
      <c r="H503">
        <v>3426212.8</v>
      </c>
      <c r="I503">
        <v>447409.37</v>
      </c>
      <c r="J503">
        <v>785303.55</v>
      </c>
      <c r="K503">
        <v>1448.8081589999999</v>
      </c>
      <c r="L503">
        <f>IFERROR(SUM(Table5[[#This Row],[reg_salben]:[pupil_gf_total]])/Table5[[#This Row],[adm1]],0)+IFERROR(Table5[[#This Row],[disability_salben]]/Table5[[#This Row],[disadm_nospch]], 0)</f>
        <v>17390.280065986255</v>
      </c>
    </row>
    <row r="504" spans="1:12" x14ac:dyDescent="0.25">
      <c r="A504">
        <v>46201</v>
      </c>
      <c r="B504">
        <v>122.90593</v>
      </c>
      <c r="C504">
        <v>567727.1</v>
      </c>
      <c r="D504">
        <v>3867071.87</v>
      </c>
      <c r="E504">
        <v>460031.87</v>
      </c>
      <c r="F504">
        <v>9096.9599999999991</v>
      </c>
      <c r="G504">
        <v>2286402.2599999998</v>
      </c>
      <c r="H504">
        <v>2599949.65</v>
      </c>
      <c r="I504">
        <v>362911.16</v>
      </c>
      <c r="J504">
        <v>819744.37</v>
      </c>
      <c r="K504">
        <v>763.90626600000098</v>
      </c>
      <c r="L504">
        <f>IFERROR(SUM(Table5[[#This Row],[reg_salben]:[pupil_gf_total]])/Table5[[#This Row],[adm1]],0)+IFERROR(Table5[[#This Row],[disability_salben]]/Table5[[#This Row],[disadm_nospch]], 0)</f>
        <v>18240.253757563311</v>
      </c>
    </row>
    <row r="505" spans="1:12" x14ac:dyDescent="0.25">
      <c r="A505">
        <v>46219</v>
      </c>
      <c r="B505">
        <v>94.376874999999998</v>
      </c>
      <c r="C505">
        <v>1086936.82</v>
      </c>
      <c r="D505">
        <v>6441237.3099999996</v>
      </c>
      <c r="E505">
        <v>69648.98</v>
      </c>
      <c r="F505">
        <v>6116.46</v>
      </c>
      <c r="G505">
        <v>1778389.37</v>
      </c>
      <c r="H505">
        <v>2213864.17</v>
      </c>
      <c r="I505">
        <v>895179.08</v>
      </c>
      <c r="J505">
        <v>527322.77</v>
      </c>
      <c r="K505">
        <v>1114.1803420000001</v>
      </c>
      <c r="L505">
        <f>IFERROR(SUM(Table5[[#This Row],[reg_salben]:[pupil_gf_total]])/Table5[[#This Row],[adm1]],0)+IFERROR(Table5[[#This Row],[disability_salben]]/Table5[[#This Row],[disadm_nospch]], 0)</f>
        <v>22225.983293169826</v>
      </c>
    </row>
    <row r="506" spans="1:12" x14ac:dyDescent="0.25">
      <c r="A506">
        <v>46227</v>
      </c>
      <c r="B506">
        <v>79.584649999999996</v>
      </c>
      <c r="C506">
        <v>1660304.96</v>
      </c>
      <c r="D506">
        <v>717461.42</v>
      </c>
      <c r="E506">
        <v>37805.050000000003</v>
      </c>
      <c r="F506">
        <v>0</v>
      </c>
      <c r="G506">
        <v>2414225.5299999998</v>
      </c>
      <c r="H506">
        <v>406526.77</v>
      </c>
      <c r="I506">
        <v>679720.03</v>
      </c>
      <c r="J506">
        <v>7025649.4299999997</v>
      </c>
      <c r="K506">
        <v>283.63135199999999</v>
      </c>
      <c r="L506">
        <f>IFERROR(SUM(Table5[[#This Row],[reg_salben]:[pupil_gf_total]])/Table5[[#This Row],[adm1]],0)+IFERROR(Table5[[#This Row],[disability_salben]]/Table5[[#This Row],[disadm_nospch]], 0)</f>
        <v>60636.953508565777</v>
      </c>
    </row>
    <row r="507" spans="1:12" x14ac:dyDescent="0.25">
      <c r="A507">
        <v>46235</v>
      </c>
      <c r="B507">
        <v>210.601214</v>
      </c>
      <c r="C507">
        <v>1263624.3600000001</v>
      </c>
      <c r="D507">
        <v>7434162.1600000001</v>
      </c>
      <c r="E507">
        <v>450111.98</v>
      </c>
      <c r="F507">
        <v>0</v>
      </c>
      <c r="G507">
        <v>2324362.41</v>
      </c>
      <c r="H507">
        <v>2634418.33</v>
      </c>
      <c r="I507">
        <v>474246.09</v>
      </c>
      <c r="J507">
        <v>1722724.88</v>
      </c>
      <c r="K507">
        <v>1520.553694</v>
      </c>
      <c r="L507">
        <f>IFERROR(SUM(Table5[[#This Row],[reg_salben]:[pupil_gf_total]])/Table5[[#This Row],[adm1]],0)+IFERROR(Table5[[#This Row],[disability_salben]]/Table5[[#This Row],[disadm_nospch]], 0)</f>
        <v>15891.231857918399</v>
      </c>
    </row>
    <row r="508" spans="1:12" x14ac:dyDescent="0.25">
      <c r="A508">
        <v>46243</v>
      </c>
      <c r="B508">
        <v>427.49745999999999</v>
      </c>
      <c r="C508">
        <v>2967126.69</v>
      </c>
      <c r="D508">
        <v>13207502.49</v>
      </c>
      <c r="E508">
        <v>477432.92</v>
      </c>
      <c r="F508">
        <v>18267</v>
      </c>
      <c r="G508">
        <v>3997584.16</v>
      </c>
      <c r="H508">
        <v>6266641.1900000004</v>
      </c>
      <c r="I508">
        <v>1003861.36</v>
      </c>
      <c r="J508">
        <v>2285555.2599999998</v>
      </c>
      <c r="K508">
        <v>2544.8921340000002</v>
      </c>
      <c r="L508">
        <f>IFERROR(SUM(Table5[[#This Row],[reg_salben]:[pupil_gf_total]])/Table5[[#This Row],[adm1]],0)+IFERROR(Table5[[#This Row],[disability_salben]]/Table5[[#This Row],[disadm_nospch]], 0)</f>
        <v>17651.100910064688</v>
      </c>
    </row>
    <row r="509" spans="1:12" x14ac:dyDescent="0.25">
      <c r="A509">
        <v>46250</v>
      </c>
      <c r="B509">
        <v>401.33196600000002</v>
      </c>
      <c r="C509">
        <v>2362051.06</v>
      </c>
      <c r="D509">
        <v>15148036.039999999</v>
      </c>
      <c r="E509">
        <v>1445170.04</v>
      </c>
      <c r="F509">
        <v>0</v>
      </c>
      <c r="G509">
        <v>4105544.43</v>
      </c>
      <c r="H509">
        <v>5344518.71</v>
      </c>
      <c r="I509">
        <v>1493556.39</v>
      </c>
      <c r="J509">
        <v>3247419.13</v>
      </c>
      <c r="K509">
        <v>2936.7577769999998</v>
      </c>
      <c r="L509">
        <f>IFERROR(SUM(Table5[[#This Row],[reg_salben]:[pupil_gf_total]])/Table5[[#This Row],[adm1]],0)+IFERROR(Table5[[#This Row],[disability_salben]]/Table5[[#This Row],[disadm_nospch]], 0)</f>
        <v>16367.920831043597</v>
      </c>
    </row>
    <row r="510" spans="1:12" x14ac:dyDescent="0.25">
      <c r="A510">
        <v>46268</v>
      </c>
      <c r="B510">
        <v>185.6157</v>
      </c>
      <c r="C510">
        <v>1009323.56</v>
      </c>
      <c r="D510">
        <v>7889795.0700000003</v>
      </c>
      <c r="E510">
        <v>284089.65999999997</v>
      </c>
      <c r="F510">
        <v>11111.81</v>
      </c>
      <c r="G510">
        <v>2497136.5099999998</v>
      </c>
      <c r="H510">
        <v>3431889.05</v>
      </c>
      <c r="I510">
        <v>854487.39</v>
      </c>
      <c r="J510">
        <v>2034769.54</v>
      </c>
      <c r="K510">
        <v>1531.70564099998</v>
      </c>
      <c r="L510">
        <f>IFERROR(SUM(Table5[[#This Row],[reg_salben]:[pupil_gf_total]])/Table5[[#This Row],[adm1]],0)+IFERROR(Table5[[#This Row],[disability_salben]]/Table5[[#This Row],[disadm_nospch]], 0)</f>
        <v>16538.584784214261</v>
      </c>
    </row>
    <row r="511" spans="1:12" x14ac:dyDescent="0.25">
      <c r="A511">
        <v>46276</v>
      </c>
      <c r="B511">
        <v>111.927468</v>
      </c>
      <c r="C511">
        <v>613973.01</v>
      </c>
      <c r="D511">
        <v>4710236.68</v>
      </c>
      <c r="E511">
        <v>181553.23</v>
      </c>
      <c r="F511">
        <v>1603.81</v>
      </c>
      <c r="G511">
        <v>1556182.42</v>
      </c>
      <c r="H511">
        <v>1422153.73</v>
      </c>
      <c r="I511">
        <v>238991.24</v>
      </c>
      <c r="J511">
        <v>862564.19</v>
      </c>
      <c r="K511">
        <v>676.73771799999997</v>
      </c>
      <c r="L511">
        <f>IFERROR(SUM(Table5[[#This Row],[reg_salben]:[pupil_gf_total]])/Table5[[#This Row],[adm1]],0)+IFERROR(Table5[[#This Row],[disability_salben]]/Table5[[#This Row],[disadm_nospch]], 0)</f>
        <v>18745.074766726619</v>
      </c>
    </row>
    <row r="512" spans="1:12" x14ac:dyDescent="0.25">
      <c r="A512">
        <v>46284</v>
      </c>
      <c r="B512">
        <v>230.186364</v>
      </c>
      <c r="C512">
        <v>1672135.37</v>
      </c>
      <c r="D512">
        <v>8999520.5899999999</v>
      </c>
      <c r="E512">
        <v>266415.08</v>
      </c>
      <c r="F512">
        <v>836.75</v>
      </c>
      <c r="G512">
        <v>3300306.91</v>
      </c>
      <c r="H512">
        <v>3163000.23</v>
      </c>
      <c r="I512">
        <v>1045252.83</v>
      </c>
      <c r="J512">
        <v>1915313.55</v>
      </c>
      <c r="K512">
        <v>1627.153049</v>
      </c>
      <c r="L512">
        <f>IFERROR(SUM(Table5[[#This Row],[reg_salben]:[pupil_gf_total]])/Table5[[#This Row],[adm1]],0)+IFERROR(Table5[[#This Row],[disability_salben]]/Table5[[#This Row],[disadm_nospch]], 0)</f>
        <v>18750.984305212434</v>
      </c>
    </row>
    <row r="513" spans="1:12" x14ac:dyDescent="0.25">
      <c r="A513">
        <v>46292</v>
      </c>
      <c r="B513">
        <v>2.2703790000000001</v>
      </c>
      <c r="C513">
        <v>4613124.05</v>
      </c>
      <c r="D513">
        <v>3157.24</v>
      </c>
      <c r="E513">
        <v>223649.97</v>
      </c>
      <c r="F513">
        <v>133973.43</v>
      </c>
      <c r="G513">
        <v>1262515.8700000001</v>
      </c>
      <c r="H513">
        <v>0</v>
      </c>
      <c r="I513">
        <v>856209.14</v>
      </c>
      <c r="J513">
        <v>11845053.199999999</v>
      </c>
      <c r="K513">
        <v>22.278369999999999</v>
      </c>
      <c r="L513">
        <f>IFERROR(SUM(Table5[[#This Row],[reg_salben]:[pupil_gf_total]])/Table5[[#This Row],[adm1]],0)+IFERROR(Table5[[#This Row],[disability_salben]]/Table5[[#This Row],[disadm_nospch]], 0)</f>
        <v>2674854.5569015993</v>
      </c>
    </row>
    <row r="514" spans="1:12" x14ac:dyDescent="0.25">
      <c r="A514">
        <v>46300</v>
      </c>
      <c r="B514">
        <v>405.05133699999999</v>
      </c>
      <c r="C514">
        <v>1738649.1</v>
      </c>
      <c r="D514">
        <v>12333593.460000001</v>
      </c>
      <c r="E514">
        <v>47439.45</v>
      </c>
      <c r="F514">
        <v>36525.01</v>
      </c>
      <c r="G514">
        <v>3505820.92</v>
      </c>
      <c r="H514">
        <v>3893650.98</v>
      </c>
      <c r="I514">
        <v>40507.26</v>
      </c>
      <c r="J514">
        <v>562193.1</v>
      </c>
      <c r="K514">
        <v>2417.9090999999898</v>
      </c>
      <c r="L514">
        <f>IFERROR(SUM(Table5[[#This Row],[reg_salben]:[pupil_gf_total]])/Table5[[#This Row],[adm1]],0)+IFERROR(Table5[[#This Row],[disability_salben]]/Table5[[#This Row],[disadm_nospch]], 0)</f>
        <v>12737.618399657127</v>
      </c>
    </row>
    <row r="515" spans="1:12" x14ac:dyDescent="0.25">
      <c r="A515">
        <v>46318</v>
      </c>
      <c r="B515">
        <v>221.27811</v>
      </c>
      <c r="C515">
        <v>1207086.19</v>
      </c>
      <c r="D515">
        <v>7011726.9299999997</v>
      </c>
      <c r="E515">
        <v>94301.63</v>
      </c>
      <c r="F515">
        <v>118302.69</v>
      </c>
      <c r="G515">
        <v>2405467.63</v>
      </c>
      <c r="H515">
        <v>2682769.1800000002</v>
      </c>
      <c r="I515">
        <v>346176.91</v>
      </c>
      <c r="J515">
        <v>678133.17</v>
      </c>
      <c r="K515">
        <v>1270.4891740000101</v>
      </c>
      <c r="L515">
        <f>IFERROR(SUM(Table5[[#This Row],[reg_salben]:[pupil_gf_total]])/Table5[[#This Row],[adm1]],0)+IFERROR(Table5[[#This Row],[disability_salben]]/Table5[[#This Row],[disadm_nospch]], 0)</f>
        <v>15952.499206707071</v>
      </c>
    </row>
    <row r="516" spans="1:12" x14ac:dyDescent="0.25">
      <c r="A516">
        <v>46326</v>
      </c>
      <c r="B516">
        <v>166.67672200000001</v>
      </c>
      <c r="C516">
        <v>1054324.8600000001</v>
      </c>
      <c r="D516">
        <v>6380100.1299999999</v>
      </c>
      <c r="E516">
        <v>590550.84</v>
      </c>
      <c r="F516">
        <v>116745.57</v>
      </c>
      <c r="G516">
        <v>2687423.63</v>
      </c>
      <c r="H516">
        <v>3526950.68</v>
      </c>
      <c r="I516">
        <v>344648.13</v>
      </c>
      <c r="J516">
        <v>1296488.54</v>
      </c>
      <c r="K516">
        <v>1226.294447</v>
      </c>
      <c r="L516">
        <f>IFERROR(SUM(Table5[[#This Row],[reg_salben]:[pupil_gf_total]])/Table5[[#This Row],[adm1]],0)+IFERROR(Table5[[#This Row],[disability_salben]]/Table5[[#This Row],[disadm_nospch]], 0)</f>
        <v>18510.983154672707</v>
      </c>
    </row>
    <row r="517" spans="1:12" x14ac:dyDescent="0.25">
      <c r="A517">
        <v>46334</v>
      </c>
      <c r="B517">
        <v>123.44981799999999</v>
      </c>
      <c r="C517">
        <v>567845.96</v>
      </c>
      <c r="D517">
        <v>3767929.56</v>
      </c>
      <c r="E517">
        <v>117817.08</v>
      </c>
      <c r="F517">
        <v>5054.74</v>
      </c>
      <c r="G517">
        <v>1172757.24</v>
      </c>
      <c r="H517">
        <v>1818080.31</v>
      </c>
      <c r="I517">
        <v>433552.8</v>
      </c>
      <c r="J517">
        <v>889016.98</v>
      </c>
      <c r="K517">
        <v>626.25919799999997</v>
      </c>
      <c r="L517">
        <f>IFERROR(SUM(Table5[[#This Row],[reg_salben]:[pupil_gf_total]])/Table5[[#This Row],[adm1]],0)+IFERROR(Table5[[#This Row],[disability_salben]]/Table5[[#This Row],[disadm_nospch]], 0)</f>
        <v>17700.152506695027</v>
      </c>
    </row>
    <row r="518" spans="1:12" x14ac:dyDescent="0.25">
      <c r="A518">
        <v>46342</v>
      </c>
      <c r="B518">
        <v>459.93278299999997</v>
      </c>
      <c r="C518">
        <v>3611923.39</v>
      </c>
      <c r="D518">
        <v>12721377.689999999</v>
      </c>
      <c r="E518">
        <v>550801.07999999996</v>
      </c>
      <c r="F518">
        <v>45964.19</v>
      </c>
      <c r="G518">
        <v>4526969.45</v>
      </c>
      <c r="H518">
        <v>6102906.3600000003</v>
      </c>
      <c r="I518">
        <v>1250262.01</v>
      </c>
      <c r="J518">
        <v>1497474.69</v>
      </c>
      <c r="K518">
        <v>2601.0640079999998</v>
      </c>
      <c r="L518">
        <f>IFERROR(SUM(Table5[[#This Row],[reg_salben]:[pupil_gf_total]])/Table5[[#This Row],[adm1]],0)+IFERROR(Table5[[#This Row],[disability_salben]]/Table5[[#This Row],[disadm_nospch]], 0)</f>
        <v>18116.553031091284</v>
      </c>
    </row>
    <row r="519" spans="1:12" x14ac:dyDescent="0.25">
      <c r="A519">
        <v>46359</v>
      </c>
      <c r="B519">
        <v>1129.997869</v>
      </c>
      <c r="C519">
        <v>6484809.29</v>
      </c>
      <c r="D519">
        <v>37254137.399999999</v>
      </c>
      <c r="E519">
        <v>1503313.86</v>
      </c>
      <c r="F519">
        <v>5433.96</v>
      </c>
      <c r="G519">
        <v>14492230.58</v>
      </c>
      <c r="H519">
        <v>15891523.810000001</v>
      </c>
      <c r="I519">
        <v>4293525.28</v>
      </c>
      <c r="J519">
        <v>9072998.27999999</v>
      </c>
      <c r="K519">
        <v>7550.5224949999501</v>
      </c>
      <c r="L519">
        <f>IFERROR(SUM(Table5[[#This Row],[reg_salben]:[pupil_gf_total]])/Table5[[#This Row],[adm1]],0)+IFERROR(Table5[[#This Row],[disability_salben]]/Table5[[#This Row],[disadm_nospch]], 0)</f>
        <v>16666.919611802929</v>
      </c>
    </row>
    <row r="520" spans="1:12" x14ac:dyDescent="0.25">
      <c r="A520">
        <v>46367</v>
      </c>
      <c r="B520">
        <v>112.097039</v>
      </c>
      <c r="C520">
        <v>771033.79</v>
      </c>
      <c r="D520">
        <v>4654737.1399999997</v>
      </c>
      <c r="E520">
        <v>332055.73</v>
      </c>
      <c r="F520">
        <v>0</v>
      </c>
      <c r="G520">
        <v>1827087.42</v>
      </c>
      <c r="H520">
        <v>2102802.91</v>
      </c>
      <c r="I520">
        <v>156661.56</v>
      </c>
      <c r="J520">
        <v>451224.24</v>
      </c>
      <c r="K520">
        <v>888.55129399999998</v>
      </c>
      <c r="L520">
        <f>IFERROR(SUM(Table5[[#This Row],[reg_salben]:[pupil_gf_total]])/Table5[[#This Row],[adm1]],0)+IFERROR(Table5[[#This Row],[disability_salben]]/Table5[[#This Row],[disadm_nospch]], 0)</f>
        <v>17597.482018713872</v>
      </c>
    </row>
    <row r="521" spans="1:12" x14ac:dyDescent="0.25">
      <c r="A521">
        <v>46375</v>
      </c>
      <c r="B521">
        <v>65.645401000000007</v>
      </c>
      <c r="C521">
        <v>537207.61</v>
      </c>
      <c r="D521">
        <v>145568.66</v>
      </c>
      <c r="E521">
        <v>12279.9</v>
      </c>
      <c r="F521">
        <v>0</v>
      </c>
      <c r="G521">
        <v>1622717.59</v>
      </c>
      <c r="H521">
        <v>225574.11</v>
      </c>
      <c r="I521">
        <v>935689.84</v>
      </c>
      <c r="J521">
        <v>1295560.6100000001</v>
      </c>
      <c r="K521">
        <v>90.115088</v>
      </c>
      <c r="L521">
        <f>IFERROR(SUM(Table5[[#This Row],[reg_salben]:[pupil_gf_total]])/Table5[[#This Row],[adm1]],0)+IFERROR(Table5[[#This Row],[disability_salben]]/Table5[[#This Row],[disadm_nospch]], 0)</f>
        <v>55205.466076781187</v>
      </c>
    </row>
    <row r="522" spans="1:12" x14ac:dyDescent="0.25">
      <c r="A522">
        <v>46383</v>
      </c>
      <c r="B522">
        <v>151.44135199999999</v>
      </c>
      <c r="C522">
        <v>1209764.92</v>
      </c>
      <c r="D522">
        <v>6240130.0899999999</v>
      </c>
      <c r="E522">
        <v>354794.89</v>
      </c>
      <c r="F522">
        <v>91798.33</v>
      </c>
      <c r="G522">
        <v>2633668.4</v>
      </c>
      <c r="H522">
        <v>2785950.89</v>
      </c>
      <c r="I522">
        <v>252175.23</v>
      </c>
      <c r="J522">
        <v>1095209.8</v>
      </c>
      <c r="K522">
        <v>1095.21732</v>
      </c>
      <c r="L522">
        <f>IFERROR(SUM(Table5[[#This Row],[reg_salben]:[pupil_gf_total]])/Table5[[#This Row],[adm1]],0)+IFERROR(Table5[[#This Row],[disability_salben]]/Table5[[#This Row],[disadm_nospch]], 0)</f>
        <v>20272.410690474691</v>
      </c>
    </row>
    <row r="523" spans="1:12" x14ac:dyDescent="0.25">
      <c r="A523">
        <v>46391</v>
      </c>
      <c r="B523">
        <v>193.48675900000001</v>
      </c>
      <c r="C523">
        <v>1425724.09</v>
      </c>
      <c r="D523">
        <v>7766079.2000000002</v>
      </c>
      <c r="E523">
        <v>251517.99</v>
      </c>
      <c r="F523">
        <v>250223.13</v>
      </c>
      <c r="G523">
        <v>2385977.98</v>
      </c>
      <c r="H523">
        <v>3394993.47</v>
      </c>
      <c r="I523">
        <v>389356.18</v>
      </c>
      <c r="J523">
        <v>1592150.27</v>
      </c>
      <c r="K523">
        <v>1524.0774469999999</v>
      </c>
      <c r="L523">
        <f>IFERROR(SUM(Table5[[#This Row],[reg_salben]:[pupil_gf_total]])/Table5[[#This Row],[adm1]],0)+IFERROR(Table5[[#This Row],[disability_salben]]/Table5[[#This Row],[disadm_nospch]], 0)</f>
        <v>17886.621254923863</v>
      </c>
    </row>
    <row r="524" spans="1:12" x14ac:dyDescent="0.25">
      <c r="A524">
        <v>46409</v>
      </c>
      <c r="B524">
        <v>213.08903100000001</v>
      </c>
      <c r="C524">
        <v>1172258.28</v>
      </c>
      <c r="D524">
        <v>5339014.2</v>
      </c>
      <c r="E524">
        <v>215820.61</v>
      </c>
      <c r="F524">
        <v>95842.26</v>
      </c>
      <c r="G524">
        <v>1963209.33</v>
      </c>
      <c r="H524">
        <v>2821515.94</v>
      </c>
      <c r="I524">
        <v>830580.04</v>
      </c>
      <c r="J524">
        <v>1266276.55</v>
      </c>
      <c r="K524">
        <v>1105.538178</v>
      </c>
      <c r="L524">
        <f>IFERROR(SUM(Table5[[#This Row],[reg_salben]:[pupil_gf_total]])/Table5[[#This Row],[adm1]],0)+IFERROR(Table5[[#This Row],[disability_salben]]/Table5[[#This Row],[disadm_nospch]], 0)</f>
        <v>16837.150327506006</v>
      </c>
    </row>
    <row r="525" spans="1:12" x14ac:dyDescent="0.25">
      <c r="A525">
        <v>46417</v>
      </c>
      <c r="B525">
        <v>52.484777999999999</v>
      </c>
      <c r="C525">
        <v>845763.85</v>
      </c>
      <c r="D525">
        <v>1019609.8</v>
      </c>
      <c r="E525">
        <v>101156.04</v>
      </c>
      <c r="F525">
        <v>21850.2</v>
      </c>
      <c r="G525">
        <v>1891616.41</v>
      </c>
      <c r="H525">
        <v>534906.31000000006</v>
      </c>
      <c r="I525">
        <v>985279.6</v>
      </c>
      <c r="J525">
        <v>3297421.57</v>
      </c>
      <c r="K525">
        <v>218.295312</v>
      </c>
      <c r="L525">
        <f>IFERROR(SUM(Table5[[#This Row],[reg_salben]:[pupil_gf_total]])/Table5[[#This Row],[adm1]],0)+IFERROR(Table5[[#This Row],[disability_salben]]/Table5[[#This Row],[disadm_nospch]], 0)</f>
        <v>52083.349273877684</v>
      </c>
    </row>
    <row r="526" spans="1:12" x14ac:dyDescent="0.25">
      <c r="A526">
        <v>46425</v>
      </c>
      <c r="B526">
        <v>226.97567599999999</v>
      </c>
      <c r="C526">
        <v>1185623.31</v>
      </c>
      <c r="D526">
        <v>9249606.9299999997</v>
      </c>
      <c r="E526">
        <v>719872.92</v>
      </c>
      <c r="F526">
        <v>4695.16</v>
      </c>
      <c r="G526">
        <v>2217606.35</v>
      </c>
      <c r="H526">
        <v>4370654.18</v>
      </c>
      <c r="I526">
        <v>719765.58</v>
      </c>
      <c r="J526">
        <v>905916.63</v>
      </c>
      <c r="K526">
        <v>1671.285329</v>
      </c>
      <c r="L526">
        <f>IFERROR(SUM(Table5[[#This Row],[reg_salben]:[pupil_gf_total]])/Table5[[#This Row],[adm1]],0)+IFERROR(Table5[[#This Row],[disability_salben]]/Table5[[#This Row],[disadm_nospch]], 0)</f>
        <v>16106.282408987463</v>
      </c>
    </row>
    <row r="527" spans="1:12" x14ac:dyDescent="0.25">
      <c r="A527">
        <v>46433</v>
      </c>
      <c r="B527">
        <v>143.346868</v>
      </c>
      <c r="C527">
        <v>841153.29</v>
      </c>
      <c r="D527">
        <v>6770539.4400000004</v>
      </c>
      <c r="E527">
        <v>356829.84</v>
      </c>
      <c r="F527">
        <v>0</v>
      </c>
      <c r="G527">
        <v>2233458.81</v>
      </c>
      <c r="H527">
        <v>2724994.07</v>
      </c>
      <c r="I527">
        <v>722216.25</v>
      </c>
      <c r="J527">
        <v>1094303.57</v>
      </c>
      <c r="K527">
        <v>1101.6096500000001</v>
      </c>
      <c r="L527">
        <f>IFERROR(SUM(Table5[[#This Row],[reg_salben]:[pupil_gf_total]])/Table5[[#This Row],[adm1]],0)+IFERROR(Table5[[#This Row],[disability_salben]]/Table5[[#This Row],[disadm_nospch]], 0)</f>
        <v>18487.98282284326</v>
      </c>
    </row>
    <row r="528" spans="1:12" x14ac:dyDescent="0.25">
      <c r="A528">
        <v>46441</v>
      </c>
      <c r="B528">
        <v>125.132389</v>
      </c>
      <c r="C528">
        <v>873092.52</v>
      </c>
      <c r="D528">
        <v>4296240.99</v>
      </c>
      <c r="E528">
        <v>438483.37</v>
      </c>
      <c r="F528">
        <v>2760.12</v>
      </c>
      <c r="G528">
        <v>3084677.72</v>
      </c>
      <c r="H528">
        <v>2555503.5099999998</v>
      </c>
      <c r="I528">
        <v>0</v>
      </c>
      <c r="J528">
        <v>675805.09</v>
      </c>
      <c r="K528">
        <v>770.73520699999995</v>
      </c>
      <c r="L528">
        <f>IFERROR(SUM(Table5[[#This Row],[reg_salben]:[pupil_gf_total]])/Table5[[#This Row],[adm1]],0)+IFERROR(Table5[[#This Row],[disability_salben]]/Table5[[#This Row],[disadm_nospch]], 0)</f>
        <v>21318.813813438544</v>
      </c>
    </row>
    <row r="529" spans="1:12" x14ac:dyDescent="0.25">
      <c r="A529">
        <v>46458</v>
      </c>
      <c r="B529">
        <v>83.218136000000001</v>
      </c>
      <c r="C529">
        <v>907103.48</v>
      </c>
      <c r="D529">
        <v>6179291.9900000002</v>
      </c>
      <c r="E529">
        <v>151627.93</v>
      </c>
      <c r="F529">
        <v>8578.7999999999993</v>
      </c>
      <c r="G529">
        <v>1978419.32</v>
      </c>
      <c r="H529">
        <v>1989912.25</v>
      </c>
      <c r="I529">
        <v>804240.05</v>
      </c>
      <c r="J529">
        <v>668671.81999999995</v>
      </c>
      <c r="K529">
        <v>953.02128000000005</v>
      </c>
      <c r="L529">
        <f>IFERROR(SUM(Table5[[#This Row],[reg_salben]:[pupil_gf_total]])/Table5[[#This Row],[adm1]],0)+IFERROR(Table5[[#This Row],[disability_salben]]/Table5[[#This Row],[disadm_nospch]], 0)</f>
        <v>23261.778108819377</v>
      </c>
    </row>
    <row r="530" spans="1:12" x14ac:dyDescent="0.25">
      <c r="A530">
        <v>46474</v>
      </c>
      <c r="B530">
        <v>153.69660500000001</v>
      </c>
      <c r="C530">
        <v>305828.59000000003</v>
      </c>
      <c r="D530">
        <v>4465491.83</v>
      </c>
      <c r="E530">
        <v>424058.76</v>
      </c>
      <c r="F530">
        <v>12666.39</v>
      </c>
      <c r="G530">
        <v>1718007.03</v>
      </c>
      <c r="H530">
        <v>3196655.62</v>
      </c>
      <c r="I530">
        <v>344762.8</v>
      </c>
      <c r="J530">
        <v>979432.62</v>
      </c>
      <c r="K530">
        <v>1199.6122439999999</v>
      </c>
      <c r="L530">
        <f>IFERROR(SUM(Table5[[#This Row],[reg_salben]:[pupil_gf_total]])/Table5[[#This Row],[adm1]],0)+IFERROR(Table5[[#This Row],[disability_salben]]/Table5[[#This Row],[disadm_nospch]], 0)</f>
        <v>11277.050265450156</v>
      </c>
    </row>
    <row r="531" spans="1:12" x14ac:dyDescent="0.25">
      <c r="A531">
        <v>46482</v>
      </c>
      <c r="B531">
        <v>179.833898</v>
      </c>
      <c r="C531">
        <v>859098.18</v>
      </c>
      <c r="D531">
        <v>7734351.1100000003</v>
      </c>
      <c r="E531">
        <v>77259.63</v>
      </c>
      <c r="F531">
        <v>15759.5</v>
      </c>
      <c r="G531">
        <v>3601598.22</v>
      </c>
      <c r="H531">
        <v>3888637.3</v>
      </c>
      <c r="I531">
        <v>590175.16</v>
      </c>
      <c r="J531">
        <v>881065.83</v>
      </c>
      <c r="K531">
        <v>1513.644755</v>
      </c>
      <c r="L531">
        <f>IFERROR(SUM(Table5[[#This Row],[reg_salben]:[pupil_gf_total]])/Table5[[#This Row],[adm1]],0)+IFERROR(Table5[[#This Row],[disability_salben]]/Table5[[#This Row],[disadm_nospch]], 0)</f>
        <v>15868.845086696128</v>
      </c>
    </row>
    <row r="532" spans="1:12" x14ac:dyDescent="0.25">
      <c r="A532">
        <v>46508</v>
      </c>
      <c r="B532">
        <v>84.020329000000004</v>
      </c>
      <c r="C532">
        <v>774210.52</v>
      </c>
      <c r="D532">
        <v>5367353.0199999996</v>
      </c>
      <c r="E532">
        <v>370850.37</v>
      </c>
      <c r="F532">
        <v>33756.660000000003</v>
      </c>
      <c r="G532">
        <v>2452839.9900000002</v>
      </c>
      <c r="H532">
        <v>1727212.97</v>
      </c>
      <c r="I532">
        <v>102108.77</v>
      </c>
      <c r="J532">
        <v>640233.19999999995</v>
      </c>
      <c r="K532">
        <v>626.05969200000004</v>
      </c>
      <c r="L532">
        <f>IFERROR(SUM(Table5[[#This Row],[reg_salben]:[pupil_gf_total]])/Table5[[#This Row],[adm1]],0)+IFERROR(Table5[[#This Row],[disability_salben]]/Table5[[#This Row],[disadm_nospch]], 0)</f>
        <v>26296.567176106844</v>
      </c>
    </row>
    <row r="533" spans="1:12" x14ac:dyDescent="0.25">
      <c r="A533">
        <v>46516</v>
      </c>
      <c r="B533">
        <v>114.496511</v>
      </c>
      <c r="C533">
        <v>960308.74</v>
      </c>
      <c r="D533">
        <v>4942892.37</v>
      </c>
      <c r="E533">
        <v>259570.99</v>
      </c>
      <c r="F533">
        <v>37064.53</v>
      </c>
      <c r="G533">
        <v>1743496.84</v>
      </c>
      <c r="H533">
        <v>2112918.31</v>
      </c>
      <c r="I533">
        <v>477984.42</v>
      </c>
      <c r="J533">
        <v>933849.86</v>
      </c>
      <c r="K533">
        <v>903.02654299999801</v>
      </c>
      <c r="L533">
        <f>IFERROR(SUM(Table5[[#This Row],[reg_salben]:[pupil_gf_total]])/Table5[[#This Row],[adm1]],0)+IFERROR(Table5[[#This Row],[disability_salben]]/Table5[[#This Row],[disadm_nospch]], 0)</f>
        <v>20023.409165293626</v>
      </c>
    </row>
    <row r="534" spans="1:12" x14ac:dyDescent="0.25">
      <c r="A534">
        <v>46524</v>
      </c>
      <c r="B534">
        <v>135.578596</v>
      </c>
      <c r="C534">
        <v>926432.2</v>
      </c>
      <c r="D534">
        <v>5345750.17</v>
      </c>
      <c r="E534">
        <v>223957.56</v>
      </c>
      <c r="F534">
        <v>0</v>
      </c>
      <c r="G534">
        <v>2164661.15</v>
      </c>
      <c r="H534">
        <v>2178473.7999999998</v>
      </c>
      <c r="I534">
        <v>271569.28999999998</v>
      </c>
      <c r="J534">
        <v>657233.19999999995</v>
      </c>
      <c r="K534">
        <v>995.70622500000104</v>
      </c>
      <c r="L534">
        <f>IFERROR(SUM(Table5[[#This Row],[reg_salben]:[pupil_gf_total]])/Table5[[#This Row],[adm1]],0)+IFERROR(Table5[[#This Row],[disability_salben]]/Table5[[#This Row],[disadm_nospch]], 0)</f>
        <v>17721.571962586317</v>
      </c>
    </row>
    <row r="535" spans="1:12" x14ac:dyDescent="0.25">
      <c r="A535">
        <v>46532</v>
      </c>
      <c r="B535">
        <v>0</v>
      </c>
      <c r="C535">
        <v>4482369.67</v>
      </c>
      <c r="D535">
        <v>18286737.420000002</v>
      </c>
      <c r="E535">
        <v>7624.61</v>
      </c>
      <c r="F535">
        <v>1500</v>
      </c>
      <c r="G535">
        <v>20481178.52</v>
      </c>
      <c r="H535">
        <v>2588165.9900000002</v>
      </c>
      <c r="I535">
        <v>3790066.23</v>
      </c>
      <c r="J535">
        <v>13153459.619999999</v>
      </c>
      <c r="K535">
        <v>0</v>
      </c>
      <c r="L535">
        <f>IFERROR(SUM(Table5[[#This Row],[reg_salben]:[pupil_gf_total]])/Table5[[#This Row],[adm1]],0)+IFERROR(Table5[[#This Row],[disability_salben]]/Table5[[#This Row],[disadm_nospch]], 0)</f>
        <v>0</v>
      </c>
    </row>
    <row r="536" spans="1:12" x14ac:dyDescent="0.25">
      <c r="A536">
        <v>46557</v>
      </c>
      <c r="B536">
        <v>95.895840000000007</v>
      </c>
      <c r="C536">
        <v>682187.07</v>
      </c>
      <c r="D536">
        <v>7397448.8600000003</v>
      </c>
      <c r="E536">
        <v>204245.26</v>
      </c>
      <c r="F536">
        <v>6590.02</v>
      </c>
      <c r="G536">
        <v>2879122.54</v>
      </c>
      <c r="H536">
        <v>2549130.14</v>
      </c>
      <c r="I536">
        <v>623621.80000000005</v>
      </c>
      <c r="J536">
        <v>1424240.29</v>
      </c>
      <c r="K536">
        <v>742.53598999999997</v>
      </c>
      <c r="L536">
        <f>IFERROR(SUM(Table5[[#This Row],[reg_salben]:[pupil_gf_total]])/Table5[[#This Row],[adm1]],0)+IFERROR(Table5[[#This Row],[disability_salben]]/Table5[[#This Row],[disadm_nospch]], 0)</f>
        <v>27428.53790812294</v>
      </c>
    </row>
    <row r="537" spans="1:12" x14ac:dyDescent="0.25">
      <c r="A537">
        <v>46565</v>
      </c>
      <c r="B537">
        <v>100.459953</v>
      </c>
      <c r="C537">
        <v>545961.18999999994</v>
      </c>
      <c r="D537">
        <v>9394300.9700000007</v>
      </c>
      <c r="E537">
        <v>237985.53</v>
      </c>
      <c r="F537">
        <v>140667.09</v>
      </c>
      <c r="G537">
        <v>3207952.6</v>
      </c>
      <c r="H537">
        <v>3119357.92</v>
      </c>
      <c r="I537">
        <v>477464.24</v>
      </c>
      <c r="J537">
        <v>969951.15</v>
      </c>
      <c r="K537">
        <v>1015.904906</v>
      </c>
      <c r="L537">
        <f>IFERROR(SUM(Table5[[#This Row],[reg_salben]:[pupil_gf_total]])/Table5[[#This Row],[adm1]],0)+IFERROR(Table5[[#This Row],[disability_salben]]/Table5[[#This Row],[disadm_nospch]], 0)</f>
        <v>22707.570002152675</v>
      </c>
    </row>
    <row r="538" spans="1:12" x14ac:dyDescent="0.25">
      <c r="A538">
        <v>46573</v>
      </c>
      <c r="B538">
        <v>539.96034299999997</v>
      </c>
      <c r="C538">
        <v>4376768.87</v>
      </c>
      <c r="D538">
        <v>21041189.420000002</v>
      </c>
      <c r="E538">
        <v>264509.81</v>
      </c>
      <c r="F538">
        <v>345.98</v>
      </c>
      <c r="G538">
        <v>8214979.4800000004</v>
      </c>
      <c r="H538">
        <v>6901939.1500000004</v>
      </c>
      <c r="I538">
        <v>1727016.47</v>
      </c>
      <c r="J538">
        <v>1650789.58</v>
      </c>
      <c r="K538">
        <v>3295.27153</v>
      </c>
      <c r="L538">
        <f>IFERROR(SUM(Table5[[#This Row],[reg_salben]:[pupil_gf_total]])/Table5[[#This Row],[adm1]],0)+IFERROR(Table5[[#This Row],[disability_salben]]/Table5[[#This Row],[disadm_nospch]], 0)</f>
        <v>20183.868581989027</v>
      </c>
    </row>
    <row r="539" spans="1:12" x14ac:dyDescent="0.25">
      <c r="A539">
        <v>46581</v>
      </c>
      <c r="B539">
        <v>243.61929699999999</v>
      </c>
      <c r="C539">
        <v>4124785.01</v>
      </c>
      <c r="D539">
        <v>21722511.120000001</v>
      </c>
      <c r="E539">
        <v>698805.34</v>
      </c>
      <c r="F539">
        <v>188308.93</v>
      </c>
      <c r="G539">
        <v>8116570.2800000003</v>
      </c>
      <c r="H539">
        <v>10184865.439999999</v>
      </c>
      <c r="I539">
        <v>1880294.31</v>
      </c>
      <c r="J539">
        <v>4372056.0599999996</v>
      </c>
      <c r="K539">
        <v>1986.7771419999999</v>
      </c>
      <c r="L539">
        <f>IFERROR(SUM(Table5[[#This Row],[reg_salben]:[pupil_gf_total]])/Table5[[#This Row],[adm1]],0)+IFERROR(Table5[[#This Row],[disability_salben]]/Table5[[#This Row],[disadm_nospch]], 0)</f>
        <v>40669.925910288002</v>
      </c>
    </row>
    <row r="540" spans="1:12" x14ac:dyDescent="0.25">
      <c r="A540">
        <v>46599</v>
      </c>
      <c r="B540">
        <v>123.75771400000001</v>
      </c>
      <c r="C540">
        <v>0</v>
      </c>
      <c r="D540">
        <v>5283376.0199999996</v>
      </c>
      <c r="E540">
        <v>136246.34</v>
      </c>
      <c r="F540">
        <v>0</v>
      </c>
      <c r="G540">
        <v>2679373.4300000002</v>
      </c>
      <c r="H540">
        <v>2824222.3</v>
      </c>
      <c r="I540">
        <v>18965.349999999999</v>
      </c>
      <c r="J540">
        <v>706337.92</v>
      </c>
      <c r="K540">
        <v>750.70787800000096</v>
      </c>
      <c r="L540">
        <f>IFERROR(SUM(Table5[[#This Row],[reg_salben]:[pupil_gf_total]])/Table5[[#This Row],[adm1]],0)+IFERROR(Table5[[#This Row],[disability_salben]]/Table5[[#This Row],[disadm_nospch]], 0)</f>
        <v>15516.716556956106</v>
      </c>
    </row>
    <row r="541" spans="1:12" x14ac:dyDescent="0.25">
      <c r="A541">
        <v>46607</v>
      </c>
      <c r="B541">
        <v>443.16826400000002</v>
      </c>
      <c r="C541">
        <v>6497582.96</v>
      </c>
      <c r="D541">
        <v>35495267.490000002</v>
      </c>
      <c r="E541">
        <v>1495539.22</v>
      </c>
      <c r="F541">
        <v>569049.97</v>
      </c>
      <c r="G541">
        <v>10328970.130000001</v>
      </c>
      <c r="H541">
        <v>12949975.67</v>
      </c>
      <c r="I541">
        <v>2271524</v>
      </c>
      <c r="J541">
        <v>5027258.5500000101</v>
      </c>
      <c r="K541">
        <v>4532.9841879999904</v>
      </c>
      <c r="L541">
        <f>IFERROR(SUM(Table5[[#This Row],[reg_salben]:[pupil_gf_total]])/Table5[[#This Row],[adm1]],0)+IFERROR(Table5[[#This Row],[disability_salben]]/Table5[[#This Row],[disadm_nospch]], 0)</f>
        <v>29693.168567935998</v>
      </c>
    </row>
    <row r="542" spans="1:12" x14ac:dyDescent="0.25">
      <c r="A542">
        <v>46615</v>
      </c>
      <c r="B542">
        <v>91.368037000000001</v>
      </c>
      <c r="C542">
        <v>1110414.3</v>
      </c>
      <c r="D542">
        <v>0</v>
      </c>
      <c r="E542">
        <v>50784.93</v>
      </c>
      <c r="F542">
        <v>0</v>
      </c>
      <c r="G542">
        <v>851534.52</v>
      </c>
      <c r="H542">
        <v>241709.88</v>
      </c>
      <c r="I542">
        <v>246808.66</v>
      </c>
      <c r="J542">
        <v>1616156.32</v>
      </c>
      <c r="K542">
        <v>188.78045499999999</v>
      </c>
      <c r="L542">
        <f>IFERROR(SUM(Table5[[#This Row],[reg_salben]:[pupil_gf_total]])/Table5[[#This Row],[adm1]],0)+IFERROR(Table5[[#This Row],[disability_salben]]/Table5[[#This Row],[disadm_nospch]], 0)</f>
        <v>28081.728583669035</v>
      </c>
    </row>
    <row r="543" spans="1:12" x14ac:dyDescent="0.25">
      <c r="A543">
        <v>46623</v>
      </c>
      <c r="B543">
        <v>77.145775</v>
      </c>
      <c r="C543">
        <v>548341.13</v>
      </c>
      <c r="D543">
        <v>4736362.71</v>
      </c>
      <c r="E543">
        <v>310831.3</v>
      </c>
      <c r="F543">
        <v>5182.75</v>
      </c>
      <c r="G543">
        <v>1302393.95</v>
      </c>
      <c r="H543">
        <v>1387905.39</v>
      </c>
      <c r="I543">
        <v>660948.26</v>
      </c>
      <c r="J543">
        <v>290199</v>
      </c>
      <c r="K543">
        <v>804.08614499999999</v>
      </c>
      <c r="L543">
        <f>IFERROR(SUM(Table5[[#This Row],[reg_salben]:[pupil_gf_total]])/Table5[[#This Row],[adm1]],0)+IFERROR(Table5[[#This Row],[disability_salben]]/Table5[[#This Row],[disadm_nospch]], 0)</f>
        <v>17919.91158223548</v>
      </c>
    </row>
    <row r="544" spans="1:12" x14ac:dyDescent="0.25">
      <c r="A544">
        <v>46631</v>
      </c>
      <c r="B544">
        <v>95.305485000000004</v>
      </c>
      <c r="C544">
        <v>668126.73</v>
      </c>
      <c r="D544">
        <v>5722619.4199999999</v>
      </c>
      <c r="E544">
        <v>189377.67</v>
      </c>
      <c r="F544">
        <v>7400.6</v>
      </c>
      <c r="G544">
        <v>1446489.46</v>
      </c>
      <c r="H544">
        <v>2081032.32</v>
      </c>
      <c r="I544">
        <v>701743.01</v>
      </c>
      <c r="J544">
        <v>1013417.46</v>
      </c>
      <c r="K544">
        <v>1087.6071979999999</v>
      </c>
      <c r="L544">
        <f>IFERROR(SUM(Table5[[#This Row],[reg_salben]:[pupil_gf_total]])/Table5[[#This Row],[adm1]],0)+IFERROR(Table5[[#This Row],[disability_salben]]/Table5[[#This Row],[disadm_nospch]], 0)</f>
        <v>17273.340083226962</v>
      </c>
    </row>
    <row r="545" spans="1:12" x14ac:dyDescent="0.25">
      <c r="A545">
        <v>46649</v>
      </c>
      <c r="B545">
        <v>44.160879999999999</v>
      </c>
      <c r="C545">
        <v>600482.77</v>
      </c>
      <c r="D545">
        <v>3099903.76</v>
      </c>
      <c r="E545">
        <v>87837.59</v>
      </c>
      <c r="F545">
        <v>45465.86</v>
      </c>
      <c r="G545">
        <v>1182816.6599999999</v>
      </c>
      <c r="H545">
        <v>1594542.21</v>
      </c>
      <c r="I545">
        <v>265150.28999999998</v>
      </c>
      <c r="J545">
        <v>401387.05</v>
      </c>
      <c r="K545">
        <v>493.32989199999997</v>
      </c>
      <c r="L545">
        <f>IFERROR(SUM(Table5[[#This Row],[reg_salben]:[pupil_gf_total]])/Table5[[#This Row],[adm1]],0)+IFERROR(Table5[[#This Row],[disability_salben]]/Table5[[#This Row],[disadm_nospch]], 0)</f>
        <v>27132.381355098674</v>
      </c>
    </row>
    <row r="546" spans="1:12" x14ac:dyDescent="0.25">
      <c r="A546">
        <v>46672</v>
      </c>
      <c r="B546">
        <v>81.919067999999996</v>
      </c>
      <c r="C546">
        <v>721099.63</v>
      </c>
      <c r="D546">
        <v>4057890.22</v>
      </c>
      <c r="E546">
        <v>163164.13</v>
      </c>
      <c r="F546">
        <v>228666.69</v>
      </c>
      <c r="G546">
        <v>1169193.3400000001</v>
      </c>
      <c r="H546">
        <v>3433769.52</v>
      </c>
      <c r="I546">
        <v>443476.36</v>
      </c>
      <c r="J546">
        <v>533813.46</v>
      </c>
      <c r="K546">
        <v>583.08198800000002</v>
      </c>
      <c r="L546">
        <f>IFERROR(SUM(Table5[[#This Row],[reg_salben]:[pupil_gf_total]])/Table5[[#This Row],[adm1]],0)+IFERROR(Table5[[#This Row],[disability_salben]]/Table5[[#This Row],[disadm_nospch]], 0)</f>
        <v>26004.238335936221</v>
      </c>
    </row>
    <row r="547" spans="1:12" x14ac:dyDescent="0.25">
      <c r="A547">
        <v>46680</v>
      </c>
      <c r="B547">
        <v>89.435231999999999</v>
      </c>
      <c r="C547">
        <v>537189.6</v>
      </c>
      <c r="D547">
        <v>4522113.79</v>
      </c>
      <c r="E547">
        <v>279857.46999999997</v>
      </c>
      <c r="F547">
        <v>87665.75</v>
      </c>
      <c r="G547">
        <v>1274625.79</v>
      </c>
      <c r="H547">
        <v>1670640.48</v>
      </c>
      <c r="I547">
        <v>384570.3</v>
      </c>
      <c r="J547">
        <v>750845.87</v>
      </c>
      <c r="K547">
        <v>811.280709</v>
      </c>
      <c r="L547">
        <f>IFERROR(SUM(Table5[[#This Row],[reg_salben]:[pupil_gf_total]])/Table5[[#This Row],[adm1]],0)+IFERROR(Table5[[#This Row],[disability_salben]]/Table5[[#This Row],[disadm_nospch]], 0)</f>
        <v>17063.451113646734</v>
      </c>
    </row>
    <row r="548" spans="1:12" x14ac:dyDescent="0.25">
      <c r="A548">
        <v>46706</v>
      </c>
      <c r="B548">
        <v>57.071548999999997</v>
      </c>
      <c r="C548">
        <v>506666.74</v>
      </c>
      <c r="D548">
        <v>4043097.52</v>
      </c>
      <c r="E548">
        <v>87971.520000000004</v>
      </c>
      <c r="F548">
        <v>5979.1</v>
      </c>
      <c r="G548">
        <v>1190296.6399999999</v>
      </c>
      <c r="H548">
        <v>1230374.1299999999</v>
      </c>
      <c r="I548">
        <v>290160.84999999998</v>
      </c>
      <c r="J548">
        <v>843291.2</v>
      </c>
      <c r="K548">
        <v>624.21838600000103</v>
      </c>
      <c r="L548">
        <f>IFERROR(SUM(Table5[[#This Row],[reg_salben]:[pupil_gf_total]])/Table5[[#This Row],[adm1]],0)+IFERROR(Table5[[#This Row],[disability_salben]]/Table5[[#This Row],[disadm_nospch]], 0)</f>
        <v>21199.028737986697</v>
      </c>
    </row>
    <row r="549" spans="1:12" x14ac:dyDescent="0.25">
      <c r="A549">
        <v>46714</v>
      </c>
      <c r="B549">
        <v>104.137845</v>
      </c>
      <c r="C549">
        <v>825015.58</v>
      </c>
      <c r="D549">
        <v>5747272.2699999996</v>
      </c>
      <c r="E549">
        <v>123911.94</v>
      </c>
      <c r="F549">
        <v>77279.03</v>
      </c>
      <c r="G549">
        <v>2117739.8199999998</v>
      </c>
      <c r="H549">
        <v>1961460.69</v>
      </c>
      <c r="I549">
        <v>203906.54</v>
      </c>
      <c r="J549">
        <v>756879.7</v>
      </c>
      <c r="K549">
        <v>860.39065800000003</v>
      </c>
      <c r="L549">
        <f>IFERROR(SUM(Table5[[#This Row],[reg_salben]:[pupil_gf_total]])/Table5[[#This Row],[adm1]],0)+IFERROR(Table5[[#This Row],[disability_salben]]/Table5[[#This Row],[disadm_nospch]], 0)</f>
        <v>20693.80753212281</v>
      </c>
    </row>
    <row r="550" spans="1:12" x14ac:dyDescent="0.25">
      <c r="A550">
        <v>46722</v>
      </c>
      <c r="B550">
        <v>111.753632</v>
      </c>
      <c r="C550">
        <v>1053096.3999999999</v>
      </c>
      <c r="D550">
        <v>6061714.04</v>
      </c>
      <c r="E550">
        <v>358543.83</v>
      </c>
      <c r="F550">
        <v>37826.26</v>
      </c>
      <c r="G550">
        <v>1680060.58</v>
      </c>
      <c r="H550">
        <v>2200178.79</v>
      </c>
      <c r="I550">
        <v>739849.17</v>
      </c>
      <c r="J550">
        <v>969087.71</v>
      </c>
      <c r="K550">
        <v>909.12438099999895</v>
      </c>
      <c r="L550">
        <f>IFERROR(SUM(Table5[[#This Row],[reg_salben]:[pupil_gf_total]])/Table5[[#This Row],[adm1]],0)+IFERROR(Table5[[#This Row],[disability_salben]]/Table5[[#This Row],[disadm_nospch]], 0)</f>
        <v>22674.873671285131</v>
      </c>
    </row>
    <row r="551" spans="1:12" x14ac:dyDescent="0.25">
      <c r="A551">
        <v>46748</v>
      </c>
      <c r="B551">
        <v>429.022109</v>
      </c>
      <c r="C551">
        <v>3700313.84</v>
      </c>
      <c r="D551">
        <v>21730383.489999998</v>
      </c>
      <c r="E551">
        <v>1153391.24</v>
      </c>
      <c r="F551">
        <v>426368.33</v>
      </c>
      <c r="G551">
        <v>7847473.6600000001</v>
      </c>
      <c r="H551">
        <v>9252480.4100000001</v>
      </c>
      <c r="I551">
        <v>1132669.2</v>
      </c>
      <c r="J551">
        <v>3465003.21</v>
      </c>
      <c r="K551">
        <v>4102.1353679999702</v>
      </c>
      <c r="L551">
        <f>IFERROR(SUM(Table5[[#This Row],[reg_salben]:[pupil_gf_total]])/Table5[[#This Row],[adm1]],0)+IFERROR(Table5[[#This Row],[disability_salben]]/Table5[[#This Row],[disadm_nospch]], 0)</f>
        <v>19596.786109486478</v>
      </c>
    </row>
    <row r="552" spans="1:12" x14ac:dyDescent="0.25">
      <c r="A552">
        <v>46755</v>
      </c>
      <c r="B552">
        <v>291.87706100000003</v>
      </c>
      <c r="C552">
        <v>2650046.06</v>
      </c>
      <c r="D552">
        <v>14194443.42</v>
      </c>
      <c r="E552">
        <v>453472.11</v>
      </c>
      <c r="F552">
        <v>11566.8</v>
      </c>
      <c r="G552">
        <v>6062489.3499999996</v>
      </c>
      <c r="H552">
        <v>6352276.0800000001</v>
      </c>
      <c r="I552">
        <v>1336801.1000000001</v>
      </c>
      <c r="J552">
        <v>2227373.9300000002</v>
      </c>
      <c r="K552">
        <v>2242.4478600000002</v>
      </c>
      <c r="L552">
        <f>IFERROR(SUM(Table5[[#This Row],[reg_salben]:[pupil_gf_total]])/Table5[[#This Row],[adm1]],0)+IFERROR(Table5[[#This Row],[disability_salben]]/Table5[[#This Row],[disadm_nospch]], 0)</f>
        <v>22742.259351156044</v>
      </c>
    </row>
    <row r="553" spans="1:12" x14ac:dyDescent="0.25">
      <c r="A553">
        <v>46763</v>
      </c>
      <c r="B553">
        <v>3040.0594959999999</v>
      </c>
      <c r="C553">
        <v>32155549.010000002</v>
      </c>
      <c r="D553">
        <v>147071191.25</v>
      </c>
      <c r="E553">
        <v>3073542.95</v>
      </c>
      <c r="F553">
        <v>739164.71</v>
      </c>
      <c r="G553">
        <v>37078466.950000003</v>
      </c>
      <c r="H553">
        <v>43113297.100000001</v>
      </c>
      <c r="I553">
        <v>6621509.4800000004</v>
      </c>
      <c r="J553">
        <v>13824259.789999999</v>
      </c>
      <c r="K553">
        <v>23231.249630999901</v>
      </c>
      <c r="L553">
        <f>IFERROR(SUM(Table5[[#This Row],[reg_salben]:[pupil_gf_total]])/Table5[[#This Row],[adm1]],0)+IFERROR(Table5[[#This Row],[disability_salben]]/Table5[[#This Row],[disadm_nospch]], 0)</f>
        <v>21404.133844591423</v>
      </c>
    </row>
    <row r="554" spans="1:12" x14ac:dyDescent="0.25">
      <c r="A554">
        <v>46789</v>
      </c>
      <c r="B554">
        <v>170.96058099999999</v>
      </c>
      <c r="C554">
        <v>975492.76</v>
      </c>
      <c r="D554">
        <v>7254729.75</v>
      </c>
      <c r="E554">
        <v>169207.41</v>
      </c>
      <c r="F554">
        <v>10203</v>
      </c>
      <c r="G554">
        <v>2354630.2999999998</v>
      </c>
      <c r="H554">
        <v>2439648.48</v>
      </c>
      <c r="I554">
        <v>366659.27</v>
      </c>
      <c r="J554">
        <v>1584049.73</v>
      </c>
      <c r="K554">
        <v>1348.484252</v>
      </c>
      <c r="L554">
        <f>IFERROR(SUM(Table5[[#This Row],[reg_salben]:[pupil_gf_total]])/Table5[[#This Row],[adm1]],0)+IFERROR(Table5[[#This Row],[disability_salben]]/Table5[[#This Row],[disadm_nospch]], 0)</f>
        <v>16220.814934881015</v>
      </c>
    </row>
    <row r="555" spans="1:12" x14ac:dyDescent="0.25">
      <c r="A555">
        <v>46797</v>
      </c>
      <c r="B555">
        <v>1</v>
      </c>
      <c r="C555">
        <v>7.66</v>
      </c>
      <c r="D555">
        <v>30098.77</v>
      </c>
      <c r="E555">
        <v>8234.5400000000009</v>
      </c>
      <c r="F555">
        <v>2987.45</v>
      </c>
      <c r="G555">
        <v>260190.98</v>
      </c>
      <c r="H555">
        <v>226515.8</v>
      </c>
      <c r="I555">
        <v>97042.05</v>
      </c>
      <c r="J555">
        <v>421.89</v>
      </c>
      <c r="K555">
        <v>5.04</v>
      </c>
      <c r="L555">
        <f>IFERROR(SUM(Table5[[#This Row],[reg_salben]:[pupil_gf_total]])/Table5[[#This Row],[adm1]],0)+IFERROR(Table5[[#This Row],[disability_salben]]/Table5[[#This Row],[disadm_nospch]], 0)</f>
        <v>124113.1123809524</v>
      </c>
    </row>
    <row r="556" spans="1:12" x14ac:dyDescent="0.25">
      <c r="A556">
        <v>46805</v>
      </c>
      <c r="B556">
        <v>140.21930699999999</v>
      </c>
      <c r="C556">
        <v>1006591.77</v>
      </c>
      <c r="D556">
        <v>5214066.49</v>
      </c>
      <c r="E556">
        <v>210689.48</v>
      </c>
      <c r="F556">
        <v>1125</v>
      </c>
      <c r="G556">
        <v>2978158.12</v>
      </c>
      <c r="H556">
        <v>2663930.04</v>
      </c>
      <c r="I556">
        <v>426173.48</v>
      </c>
      <c r="J556">
        <v>1064135.07</v>
      </c>
      <c r="K556">
        <v>1028.4603810000001</v>
      </c>
      <c r="L556">
        <f>IFERROR(SUM(Table5[[#This Row],[reg_salben]:[pupil_gf_total]])/Table5[[#This Row],[adm1]],0)+IFERROR(Table5[[#This Row],[disability_salben]]/Table5[[#This Row],[disadm_nospch]], 0)</f>
        <v>19389.450882975034</v>
      </c>
    </row>
    <row r="557" spans="1:12" x14ac:dyDescent="0.25">
      <c r="A557">
        <v>46813</v>
      </c>
      <c r="B557">
        <v>215.71829299999999</v>
      </c>
      <c r="C557">
        <v>1751559.33</v>
      </c>
      <c r="D557">
        <v>10781673.449999999</v>
      </c>
      <c r="E557">
        <v>887135.83</v>
      </c>
      <c r="F557">
        <v>37674.51</v>
      </c>
      <c r="G557">
        <v>4193136.33</v>
      </c>
      <c r="H557">
        <v>3838855.1</v>
      </c>
      <c r="I557">
        <v>750990.72</v>
      </c>
      <c r="J557">
        <v>1888415.88</v>
      </c>
      <c r="K557">
        <v>1816.624998</v>
      </c>
      <c r="L557">
        <f>IFERROR(SUM(Table5[[#This Row],[reg_salben]:[pupil_gf_total]])/Table5[[#This Row],[adm1]],0)+IFERROR(Table5[[#This Row],[disability_salben]]/Table5[[#This Row],[disadm_nospch]], 0)</f>
        <v>20438.043255769448</v>
      </c>
    </row>
    <row r="558" spans="1:12" x14ac:dyDescent="0.25">
      <c r="A558">
        <v>46821</v>
      </c>
      <c r="B558">
        <v>202.754491</v>
      </c>
      <c r="C558">
        <v>1342910.65</v>
      </c>
      <c r="D558">
        <v>10512687.07</v>
      </c>
      <c r="E558">
        <v>526524.01</v>
      </c>
      <c r="F558">
        <v>6285.83</v>
      </c>
      <c r="G558">
        <v>3340995.12</v>
      </c>
      <c r="H558">
        <v>4146055.12</v>
      </c>
      <c r="I558">
        <v>1356788.9</v>
      </c>
      <c r="J558">
        <v>2077550.16</v>
      </c>
      <c r="K558">
        <v>1582.6077789999999</v>
      </c>
      <c r="L558">
        <f>IFERROR(SUM(Table5[[#This Row],[reg_salben]:[pupil_gf_total]])/Table5[[#This Row],[adm1]],0)+IFERROR(Table5[[#This Row],[disability_salben]]/Table5[[#This Row],[disadm_nospch]], 0)</f>
        <v>20503.517076795579</v>
      </c>
    </row>
    <row r="559" spans="1:12" x14ac:dyDescent="0.25">
      <c r="A559">
        <v>46839</v>
      </c>
      <c r="B559">
        <v>78.563387000000006</v>
      </c>
      <c r="C559">
        <v>986565.29</v>
      </c>
      <c r="D559">
        <v>509094.93</v>
      </c>
      <c r="E559">
        <v>61374.93</v>
      </c>
      <c r="F559">
        <v>14736.79</v>
      </c>
      <c r="G559">
        <v>4486557.7300000004</v>
      </c>
      <c r="H559">
        <v>175934.48</v>
      </c>
      <c r="I559">
        <v>482852.74</v>
      </c>
      <c r="J559">
        <v>4497598.6500000004</v>
      </c>
      <c r="K559">
        <v>189.27738400000001</v>
      </c>
      <c r="L559">
        <f>IFERROR(SUM(Table5[[#This Row],[reg_salben]:[pupil_gf_total]])/Table5[[#This Row],[adm1]],0)+IFERROR(Table5[[#This Row],[disability_salben]]/Table5[[#This Row],[disadm_nospch]], 0)</f>
        <v>66595.459653437283</v>
      </c>
    </row>
    <row r="560" spans="1:12" x14ac:dyDescent="0.25">
      <c r="A560">
        <v>46847</v>
      </c>
      <c r="B560">
        <v>237.524732</v>
      </c>
      <c r="C560">
        <v>1505417.31</v>
      </c>
      <c r="D560">
        <v>7495613.9400000004</v>
      </c>
      <c r="E560">
        <v>540969</v>
      </c>
      <c r="F560">
        <v>124292.21</v>
      </c>
      <c r="G560">
        <v>2455084.27</v>
      </c>
      <c r="H560">
        <v>3833320.03</v>
      </c>
      <c r="I560">
        <v>871925.64</v>
      </c>
      <c r="J560">
        <v>1375535.9</v>
      </c>
      <c r="K560">
        <v>1476.570984</v>
      </c>
      <c r="L560">
        <f>IFERROR(SUM(Table5[[#This Row],[reg_salben]:[pupil_gf_total]])/Table5[[#This Row],[adm1]],0)+IFERROR(Table5[[#This Row],[disability_salben]]/Table5[[#This Row],[disadm_nospch]], 0)</f>
        <v>17645.719978215009</v>
      </c>
    </row>
    <row r="561" spans="1:12" x14ac:dyDescent="0.25">
      <c r="A561">
        <v>46854</v>
      </c>
      <c r="B561">
        <v>82.735484999999997</v>
      </c>
      <c r="C561">
        <v>1344220.07</v>
      </c>
      <c r="D561">
        <v>4759385.5</v>
      </c>
      <c r="E561">
        <v>262442.53000000003</v>
      </c>
      <c r="F561">
        <v>334227.12</v>
      </c>
      <c r="G561">
        <v>2280089.19</v>
      </c>
      <c r="H561">
        <v>2699232.09</v>
      </c>
      <c r="I561">
        <v>316733.37</v>
      </c>
      <c r="J561">
        <v>830630.97</v>
      </c>
      <c r="K561">
        <v>801.80840599999999</v>
      </c>
      <c r="L561">
        <f>IFERROR(SUM(Table5[[#This Row],[reg_salben]:[pupil_gf_total]])/Table5[[#This Row],[adm1]],0)+IFERROR(Table5[[#This Row],[disability_salben]]/Table5[[#This Row],[disadm_nospch]], 0)</f>
        <v>30568.254300329882</v>
      </c>
    </row>
    <row r="562" spans="1:12" x14ac:dyDescent="0.25">
      <c r="A562">
        <v>46862</v>
      </c>
      <c r="B562">
        <v>176.14949200000001</v>
      </c>
      <c r="C562">
        <v>1218525.2</v>
      </c>
      <c r="D562">
        <v>10176931.4</v>
      </c>
      <c r="E562">
        <v>274907.46000000002</v>
      </c>
      <c r="F562">
        <v>27036.21</v>
      </c>
      <c r="G562">
        <v>4691798.57</v>
      </c>
      <c r="H562">
        <v>5111789.95</v>
      </c>
      <c r="I562">
        <v>1106064.81</v>
      </c>
      <c r="J562">
        <v>1244737.1499999999</v>
      </c>
      <c r="K562">
        <v>2266.0776409999999</v>
      </c>
      <c r="L562">
        <f>IFERROR(SUM(Table5[[#This Row],[reg_salben]:[pupil_gf_total]])/Table5[[#This Row],[adm1]],0)+IFERROR(Table5[[#This Row],[disability_salben]]/Table5[[#This Row],[disadm_nospch]], 0)</f>
        <v>16905.422653774491</v>
      </c>
    </row>
    <row r="563" spans="1:12" x14ac:dyDescent="0.25">
      <c r="A563">
        <v>46870</v>
      </c>
      <c r="B563">
        <v>269.06174199999998</v>
      </c>
      <c r="C563">
        <v>1553672.57</v>
      </c>
      <c r="D563">
        <v>9812590.0700000003</v>
      </c>
      <c r="E563">
        <v>627241.43000000005</v>
      </c>
      <c r="F563">
        <v>0</v>
      </c>
      <c r="G563">
        <v>3948925.22</v>
      </c>
      <c r="H563">
        <v>3820783.44</v>
      </c>
      <c r="I563">
        <v>205075.79</v>
      </c>
      <c r="J563">
        <v>1673016.69</v>
      </c>
      <c r="K563">
        <v>1861.195622</v>
      </c>
      <c r="L563">
        <f>IFERROR(SUM(Table5[[#This Row],[reg_salben]:[pupil_gf_total]])/Table5[[#This Row],[adm1]],0)+IFERROR(Table5[[#This Row],[disability_salben]]/Table5[[#This Row],[disadm_nospch]], 0)</f>
        <v>16567.273854468378</v>
      </c>
    </row>
    <row r="564" spans="1:12" x14ac:dyDescent="0.25">
      <c r="A564">
        <v>46888</v>
      </c>
      <c r="B564">
        <v>187.94885099999999</v>
      </c>
      <c r="C564">
        <v>1508245.38</v>
      </c>
      <c r="D564">
        <v>6311270.9000000004</v>
      </c>
      <c r="E564">
        <v>321198.21999999997</v>
      </c>
      <c r="F564">
        <v>11004.08</v>
      </c>
      <c r="G564">
        <v>2977676.37</v>
      </c>
      <c r="H564">
        <v>3632964.37</v>
      </c>
      <c r="I564">
        <v>645966.59</v>
      </c>
      <c r="J564">
        <v>913752.27</v>
      </c>
      <c r="K564">
        <v>1139.012354</v>
      </c>
      <c r="L564">
        <f>IFERROR(SUM(Table5[[#This Row],[reg_salben]:[pupil_gf_total]])/Table5[[#This Row],[adm1]],0)+IFERROR(Table5[[#This Row],[disability_salben]]/Table5[[#This Row],[disadm_nospch]], 0)</f>
        <v>21030.622979795378</v>
      </c>
    </row>
    <row r="565" spans="1:12" x14ac:dyDescent="0.25">
      <c r="A565">
        <v>46896</v>
      </c>
      <c r="B565">
        <v>1638.079289</v>
      </c>
      <c r="C565">
        <v>12970883.390000001</v>
      </c>
      <c r="D565">
        <v>63362448.850000001</v>
      </c>
      <c r="E565">
        <v>2616145.11</v>
      </c>
      <c r="F565">
        <v>427217.27</v>
      </c>
      <c r="G565">
        <v>18263407.469999999</v>
      </c>
      <c r="H565">
        <v>21812554.239999998</v>
      </c>
      <c r="I565">
        <v>6165585.5</v>
      </c>
      <c r="J565">
        <v>12030318.48</v>
      </c>
      <c r="K565">
        <v>11402.785244000001</v>
      </c>
      <c r="L565">
        <f>IFERROR(SUM(Table5[[#This Row],[reg_salben]:[pupil_gf_total]])/Table5[[#This Row],[adm1]],0)+IFERROR(Table5[[#This Row],[disability_salben]]/Table5[[#This Row],[disadm_nospch]], 0)</f>
        <v>18852.315876212811</v>
      </c>
    </row>
    <row r="566" spans="1:12" x14ac:dyDescent="0.25">
      <c r="A566">
        <v>46904</v>
      </c>
      <c r="B566">
        <v>95.929221999999996</v>
      </c>
      <c r="C566">
        <v>579996.75</v>
      </c>
      <c r="D566">
        <v>3669067.89</v>
      </c>
      <c r="E566">
        <v>264846.43</v>
      </c>
      <c r="F566">
        <v>6838</v>
      </c>
      <c r="G566">
        <v>1645231.99</v>
      </c>
      <c r="H566">
        <v>1874216.29</v>
      </c>
      <c r="I566">
        <v>161920.9</v>
      </c>
      <c r="J566">
        <v>700532.47</v>
      </c>
      <c r="K566">
        <v>471.39317</v>
      </c>
      <c r="L566">
        <f>IFERROR(SUM(Table5[[#This Row],[reg_salben]:[pupil_gf_total]])/Table5[[#This Row],[adm1]],0)+IFERROR(Table5[[#This Row],[disability_salben]]/Table5[[#This Row],[disadm_nospch]], 0)</f>
        <v>23701.530717003268</v>
      </c>
    </row>
    <row r="567" spans="1:12" x14ac:dyDescent="0.25">
      <c r="A567">
        <v>46920</v>
      </c>
      <c r="B567">
        <v>292.492616</v>
      </c>
      <c r="C567">
        <v>2715645.7</v>
      </c>
      <c r="D567">
        <v>11735575.199999999</v>
      </c>
      <c r="E567">
        <v>810588.79</v>
      </c>
      <c r="F567">
        <v>0</v>
      </c>
      <c r="G567">
        <v>4706580.91</v>
      </c>
      <c r="H567">
        <v>5372044.0099999998</v>
      </c>
      <c r="I567">
        <v>1699538.66</v>
      </c>
      <c r="J567">
        <v>2882416.69</v>
      </c>
      <c r="K567">
        <v>2283.4259699999898</v>
      </c>
      <c r="L567">
        <f>IFERROR(SUM(Table5[[#This Row],[reg_salben]:[pupil_gf_total]])/Table5[[#This Row],[adm1]],0)+IFERROR(Table5[[#This Row],[disability_salben]]/Table5[[#This Row],[disadm_nospch]], 0)</f>
        <v>21199.372238716416</v>
      </c>
    </row>
    <row r="568" spans="1:12" x14ac:dyDescent="0.25">
      <c r="A568">
        <v>46938</v>
      </c>
      <c r="B568">
        <v>158.978871</v>
      </c>
      <c r="C568">
        <v>6466007.1200000001</v>
      </c>
      <c r="D568">
        <v>2180654.42</v>
      </c>
      <c r="E568">
        <v>226139.91</v>
      </c>
      <c r="F568">
        <v>0</v>
      </c>
      <c r="G568">
        <v>131563321</v>
      </c>
      <c r="H568">
        <v>1632601.96</v>
      </c>
      <c r="I568">
        <v>6570065.6799999997</v>
      </c>
      <c r="J568">
        <v>17991370.050000001</v>
      </c>
      <c r="K568">
        <v>281.71742599999999</v>
      </c>
      <c r="L568">
        <f>IFERROR(SUM(Table5[[#This Row],[reg_salben]:[pupil_gf_total]])/Table5[[#This Row],[adm1]],0)+IFERROR(Table5[[#This Row],[disability_salben]]/Table5[[#This Row],[disadm_nospch]], 0)</f>
        <v>609199.79055646085</v>
      </c>
    </row>
    <row r="569" spans="1:12" x14ac:dyDescent="0.25">
      <c r="A569">
        <v>46946</v>
      </c>
      <c r="B569">
        <v>582.87851499999999</v>
      </c>
      <c r="C569">
        <v>0</v>
      </c>
      <c r="D569">
        <v>20119006.48</v>
      </c>
      <c r="E569">
        <v>1587563.23</v>
      </c>
      <c r="F569">
        <v>0</v>
      </c>
      <c r="G569">
        <v>8093789.6900000004</v>
      </c>
      <c r="H569">
        <v>9071345.8699999992</v>
      </c>
      <c r="I569">
        <v>695526.41</v>
      </c>
      <c r="J569">
        <v>3043610.72</v>
      </c>
      <c r="K569">
        <v>3721.7383959999902</v>
      </c>
      <c r="L569">
        <f>IFERROR(SUM(Table5[[#This Row],[reg_salben]:[pupil_gf_total]])/Table5[[#This Row],[adm1]],0)+IFERROR(Table5[[#This Row],[disability_salben]]/Table5[[#This Row],[disadm_nospch]], 0)</f>
        <v>11449.177203265232</v>
      </c>
    </row>
    <row r="570" spans="1:12" x14ac:dyDescent="0.25">
      <c r="A570">
        <v>46953</v>
      </c>
      <c r="B570">
        <v>394.04379</v>
      </c>
      <c r="C570">
        <v>1087869.21</v>
      </c>
      <c r="D570">
        <v>16010333.75</v>
      </c>
      <c r="E570">
        <v>572507.02</v>
      </c>
      <c r="F570">
        <v>464010.8</v>
      </c>
      <c r="G570">
        <v>5491669.2599999998</v>
      </c>
      <c r="H570">
        <v>5329693.4000000004</v>
      </c>
      <c r="I570">
        <v>857379.39</v>
      </c>
      <c r="J570">
        <v>3123576.21</v>
      </c>
      <c r="K570">
        <v>3229.2390959999998</v>
      </c>
      <c r="L570">
        <f>IFERROR(SUM(Table5[[#This Row],[reg_salben]:[pupil_gf_total]])/Table5[[#This Row],[adm1]],0)+IFERROR(Table5[[#This Row],[disability_salben]]/Table5[[#This Row],[disadm_nospch]], 0)</f>
        <v>12623.530029020721</v>
      </c>
    </row>
    <row r="571" spans="1:12" x14ac:dyDescent="0.25">
      <c r="A571">
        <v>46961</v>
      </c>
      <c r="B571">
        <v>1348.534394</v>
      </c>
      <c r="C571">
        <v>9052625.7899999991</v>
      </c>
      <c r="D571">
        <v>48396741.560000002</v>
      </c>
      <c r="E571">
        <v>1462436.84</v>
      </c>
      <c r="F571">
        <v>527501.06999999995</v>
      </c>
      <c r="G571">
        <v>16191417.08</v>
      </c>
      <c r="H571">
        <v>11690599.75</v>
      </c>
      <c r="I571">
        <v>5010326.12</v>
      </c>
      <c r="J571">
        <v>8266633.01000001</v>
      </c>
      <c r="K571">
        <v>8197.2612630000094</v>
      </c>
      <c r="L571">
        <f>IFERROR(SUM(Table5[[#This Row],[reg_salben]:[pupil_gf_total]])/Table5[[#This Row],[adm1]],0)+IFERROR(Table5[[#This Row],[disability_salben]]/Table5[[#This Row],[disadm_nospch]], 0)</f>
        <v>17880.770817546447</v>
      </c>
    </row>
    <row r="572" spans="1:12" x14ac:dyDescent="0.25">
      <c r="A572">
        <v>46979</v>
      </c>
      <c r="B572">
        <v>1009.912012</v>
      </c>
      <c r="C572">
        <v>8593932.9600000009</v>
      </c>
      <c r="D572">
        <v>31512297.890000001</v>
      </c>
      <c r="E572">
        <v>1498146.32</v>
      </c>
      <c r="F572">
        <v>17140.990000000002</v>
      </c>
      <c r="G572">
        <v>12430226.43</v>
      </c>
      <c r="H572">
        <v>16971784.91</v>
      </c>
      <c r="I572">
        <v>2043218.26</v>
      </c>
      <c r="J572">
        <v>7675218.4199999999</v>
      </c>
      <c r="K572">
        <v>6280.5953249999902</v>
      </c>
      <c r="L572">
        <f>IFERROR(SUM(Table5[[#This Row],[reg_salben]:[pupil_gf_total]])/Table5[[#This Row],[adm1]],0)+IFERROR(Table5[[#This Row],[disability_salben]]/Table5[[#This Row],[disadm_nospch]], 0)</f>
        <v>19997.037189032555</v>
      </c>
    </row>
    <row r="573" spans="1:12" x14ac:dyDescent="0.25">
      <c r="A573">
        <v>46995</v>
      </c>
      <c r="B573">
        <v>641.00946299999998</v>
      </c>
      <c r="C573">
        <v>4008526.14</v>
      </c>
      <c r="D573">
        <v>31008953.34</v>
      </c>
      <c r="E573">
        <v>234228.61</v>
      </c>
      <c r="F573">
        <v>21098.68</v>
      </c>
      <c r="G573">
        <v>10212674.529999999</v>
      </c>
      <c r="H573">
        <v>8607032.2799999993</v>
      </c>
      <c r="I573">
        <v>2513133.79</v>
      </c>
      <c r="J573">
        <v>7393155.3700000001</v>
      </c>
      <c r="K573">
        <v>4919.1316870000001</v>
      </c>
      <c r="L573">
        <f>IFERROR(SUM(Table5[[#This Row],[reg_salben]:[pupil_gf_total]])/Table5[[#This Row],[adm1]],0)+IFERROR(Table5[[#This Row],[disability_salben]]/Table5[[#This Row],[disadm_nospch]], 0)</f>
        <v>18448.756555858494</v>
      </c>
    </row>
    <row r="574" spans="1:12" x14ac:dyDescent="0.25">
      <c r="A574">
        <v>47001</v>
      </c>
      <c r="B574">
        <v>1032.571025</v>
      </c>
      <c r="C574">
        <v>5828806.8300000001</v>
      </c>
      <c r="D574">
        <v>36954433.350000001</v>
      </c>
      <c r="E574">
        <v>3278941.01</v>
      </c>
      <c r="F574">
        <v>6666.62</v>
      </c>
      <c r="G574">
        <v>14666615.1</v>
      </c>
      <c r="H574">
        <v>16219754.26</v>
      </c>
      <c r="I574">
        <v>2013202.97</v>
      </c>
      <c r="J574">
        <v>7778318.54</v>
      </c>
      <c r="K574">
        <v>7073.2904720000097</v>
      </c>
      <c r="L574">
        <f>IFERROR(SUM(Table5[[#This Row],[reg_salben]:[pupil_gf_total]])/Table5[[#This Row],[adm1]],0)+IFERROR(Table5[[#This Row],[disability_salben]]/Table5[[#This Row],[disadm_nospch]], 0)</f>
        <v>17084.872914671032</v>
      </c>
    </row>
    <row r="575" spans="1:12" x14ac:dyDescent="0.25">
      <c r="A575">
        <v>47019</v>
      </c>
      <c r="B575">
        <v>2333.7663379999999</v>
      </c>
      <c r="C575">
        <v>14359066.369999999</v>
      </c>
      <c r="D575">
        <v>99513109.069999993</v>
      </c>
      <c r="E575">
        <v>4370237.1900000004</v>
      </c>
      <c r="F575">
        <v>1350</v>
      </c>
      <c r="G575">
        <v>20923854.879999999</v>
      </c>
      <c r="H575">
        <v>31850779.109999999</v>
      </c>
      <c r="I575">
        <v>9941149.1500000097</v>
      </c>
      <c r="J575">
        <v>21278265.140000001</v>
      </c>
      <c r="K575">
        <v>15999.344899</v>
      </c>
      <c r="L575">
        <f>IFERROR(SUM(Table5[[#This Row],[reg_salben]:[pupil_gf_total]])/Table5[[#This Row],[adm1]],0)+IFERROR(Table5[[#This Row],[disability_salben]]/Table5[[#This Row],[disadm_nospch]], 0)</f>
        <v>17895.64613432184</v>
      </c>
    </row>
    <row r="576" spans="1:12" x14ac:dyDescent="0.25">
      <c r="A576">
        <v>47027</v>
      </c>
      <c r="B576">
        <v>2308.682773</v>
      </c>
      <c r="C576">
        <v>24667115.550000001</v>
      </c>
      <c r="D576">
        <v>115423141.28</v>
      </c>
      <c r="E576">
        <v>3024031.97</v>
      </c>
      <c r="F576">
        <v>1800683.01</v>
      </c>
      <c r="G576">
        <v>31326398</v>
      </c>
      <c r="H576">
        <v>38444536.219999999</v>
      </c>
      <c r="I576">
        <v>13329796.609999999</v>
      </c>
      <c r="J576">
        <v>22640994.649999999</v>
      </c>
      <c r="K576">
        <v>16259.230207000001</v>
      </c>
      <c r="L576">
        <f>IFERROR(SUM(Table5[[#This Row],[reg_salben]:[pupil_gf_total]])/Table5[[#This Row],[adm1]],0)+IFERROR(Table5[[#This Row],[disability_salben]]/Table5[[#This Row],[disadm_nospch]], 0)</f>
        <v>24583.653887353812</v>
      </c>
    </row>
    <row r="577" spans="1:12" x14ac:dyDescent="0.25">
      <c r="A577">
        <v>47043</v>
      </c>
      <c r="B577">
        <v>96.630290000000002</v>
      </c>
      <c r="C577">
        <v>941704.34</v>
      </c>
      <c r="D577">
        <v>6738922.7300000004</v>
      </c>
      <c r="E577">
        <v>298249.56</v>
      </c>
      <c r="F577">
        <v>14509.91</v>
      </c>
      <c r="G577">
        <v>1802729.44</v>
      </c>
      <c r="H577">
        <v>1912219.18</v>
      </c>
      <c r="I577">
        <v>488803.48</v>
      </c>
      <c r="J577">
        <v>1056805.08</v>
      </c>
      <c r="K577">
        <v>1101.6404250000001</v>
      </c>
      <c r="L577">
        <f>IFERROR(SUM(Table5[[#This Row],[reg_salben]:[pupil_gf_total]])/Table5[[#This Row],[adm1]],0)+IFERROR(Table5[[#This Row],[disability_salben]]/Table5[[#This Row],[disadm_nospch]], 0)</f>
        <v>20921.714101682308</v>
      </c>
    </row>
    <row r="578" spans="1:12" x14ac:dyDescent="0.25">
      <c r="A578">
        <v>47050</v>
      </c>
      <c r="B578">
        <v>144.88163299999999</v>
      </c>
      <c r="C578">
        <v>1004718.78</v>
      </c>
      <c r="D578">
        <v>6458350.4500000002</v>
      </c>
      <c r="E578">
        <v>286732.74</v>
      </c>
      <c r="F578">
        <v>181320.55</v>
      </c>
      <c r="G578">
        <v>2519462.52</v>
      </c>
      <c r="H578">
        <v>2702596.76</v>
      </c>
      <c r="I578">
        <v>368140.3</v>
      </c>
      <c r="J578">
        <v>1009779.68</v>
      </c>
      <c r="K578">
        <v>1117.07881</v>
      </c>
      <c r="L578">
        <f>IFERROR(SUM(Table5[[#This Row],[reg_salben]:[pupil_gf_total]])/Table5[[#This Row],[adm1]],0)+IFERROR(Table5[[#This Row],[disability_salben]]/Table5[[#This Row],[disadm_nospch]], 0)</f>
        <v>19043.465723258476</v>
      </c>
    </row>
    <row r="579" spans="1:12" x14ac:dyDescent="0.25">
      <c r="A579">
        <v>47068</v>
      </c>
      <c r="B579">
        <v>57.105299000000002</v>
      </c>
      <c r="C579">
        <v>548348.61</v>
      </c>
      <c r="D579">
        <v>2542890.71</v>
      </c>
      <c r="E579">
        <v>150268.44</v>
      </c>
      <c r="F579">
        <v>1501.15</v>
      </c>
      <c r="G579">
        <v>945457.2</v>
      </c>
      <c r="H579">
        <v>799153.59</v>
      </c>
      <c r="I579">
        <v>187540.2</v>
      </c>
      <c r="J579">
        <v>595139.01</v>
      </c>
      <c r="K579">
        <v>329.59402999999998</v>
      </c>
      <c r="L579">
        <f>IFERROR(SUM(Table5[[#This Row],[reg_salben]:[pupil_gf_total]])/Table5[[#This Row],[adm1]],0)+IFERROR(Table5[[#This Row],[disability_salben]]/Table5[[#This Row],[disadm_nospch]], 0)</f>
        <v>25445.99481411614</v>
      </c>
    </row>
    <row r="580" spans="1:12" x14ac:dyDescent="0.25">
      <c r="A580">
        <v>47076</v>
      </c>
      <c r="B580">
        <v>38.676639000000002</v>
      </c>
      <c r="C580">
        <v>319273.43</v>
      </c>
      <c r="D580">
        <v>2558931.86</v>
      </c>
      <c r="E580">
        <v>110021.23</v>
      </c>
      <c r="F580">
        <v>0</v>
      </c>
      <c r="G580">
        <v>1530967.16</v>
      </c>
      <c r="H580">
        <v>1072575.08</v>
      </c>
      <c r="I580">
        <v>70681.990000000005</v>
      </c>
      <c r="J580">
        <v>308145.21000000002</v>
      </c>
      <c r="K580">
        <v>465.633083</v>
      </c>
      <c r="L580">
        <f>IFERROR(SUM(Table5[[#This Row],[reg_salben]:[pupil_gf_total]])/Table5[[#This Row],[adm1]],0)+IFERROR(Table5[[#This Row],[disability_salben]]/Table5[[#This Row],[disadm_nospch]], 0)</f>
        <v>20391.800304625285</v>
      </c>
    </row>
    <row r="581" spans="1:12" x14ac:dyDescent="0.25">
      <c r="A581">
        <v>47084</v>
      </c>
      <c r="B581">
        <v>121.837183</v>
      </c>
      <c r="C581">
        <v>1164850.1100000001</v>
      </c>
      <c r="D581">
        <v>6692152.7400000002</v>
      </c>
      <c r="E581">
        <v>360384.59</v>
      </c>
      <c r="F581">
        <v>12819.75</v>
      </c>
      <c r="G581">
        <v>2613788.34</v>
      </c>
      <c r="H581">
        <v>2325777.98</v>
      </c>
      <c r="I581">
        <v>204035.15</v>
      </c>
      <c r="J581">
        <v>973237.46</v>
      </c>
      <c r="K581">
        <v>1058.894393</v>
      </c>
      <c r="L581">
        <f>IFERROR(SUM(Table5[[#This Row],[reg_salben]:[pupil_gf_total]])/Table5[[#This Row],[adm1]],0)+IFERROR(Table5[[#This Row],[disability_salben]]/Table5[[#This Row],[disadm_nospch]], 0)</f>
        <v>22009.729732440719</v>
      </c>
    </row>
    <row r="582" spans="1:12" x14ac:dyDescent="0.25">
      <c r="A582">
        <v>47092</v>
      </c>
      <c r="B582">
        <v>202.58159900000001</v>
      </c>
      <c r="C582">
        <v>1182422.33</v>
      </c>
      <c r="D582">
        <v>5655871.0999999996</v>
      </c>
      <c r="E582">
        <v>144704.13</v>
      </c>
      <c r="F582">
        <v>1311.69</v>
      </c>
      <c r="G582">
        <v>2588779.29</v>
      </c>
      <c r="H582">
        <v>2773028.2</v>
      </c>
      <c r="I582">
        <v>1083515.23</v>
      </c>
      <c r="J582">
        <v>1091511.6100000001</v>
      </c>
      <c r="K582">
        <v>1065.9501290000001</v>
      </c>
      <c r="L582">
        <f>IFERROR(SUM(Table5[[#This Row],[reg_salben]:[pupil_gf_total]])/Table5[[#This Row],[adm1]],0)+IFERROR(Table5[[#This Row],[disability_salben]]/Table5[[#This Row],[disadm_nospch]], 0)</f>
        <v>18350.227781257847</v>
      </c>
    </row>
    <row r="583" spans="1:12" x14ac:dyDescent="0.25">
      <c r="A583">
        <v>47167</v>
      </c>
      <c r="B583">
        <v>151.280396</v>
      </c>
      <c r="C583">
        <v>1639020.77</v>
      </c>
      <c r="D583">
        <v>7232530.1299999999</v>
      </c>
      <c r="E583">
        <v>157505.67000000001</v>
      </c>
      <c r="F583">
        <v>17371.23</v>
      </c>
      <c r="G583">
        <v>3244976.57</v>
      </c>
      <c r="H583">
        <v>4172186.43</v>
      </c>
      <c r="I583">
        <v>621396.06999999995</v>
      </c>
      <c r="J583">
        <v>2690939.13</v>
      </c>
      <c r="K583">
        <v>1295.362646</v>
      </c>
      <c r="L583">
        <f>IFERROR(SUM(Table5[[#This Row],[reg_salben]:[pupil_gf_total]])/Table5[[#This Row],[adm1]],0)+IFERROR(Table5[[#This Row],[disability_salben]]/Table5[[#This Row],[disadm_nospch]], 0)</f>
        <v>24835.734967112341</v>
      </c>
    </row>
    <row r="584" spans="1:12" x14ac:dyDescent="0.25">
      <c r="A584">
        <v>47175</v>
      </c>
      <c r="B584">
        <v>94.043260000000004</v>
      </c>
      <c r="C584">
        <v>667664.05000000005</v>
      </c>
      <c r="D584">
        <v>4147799.38</v>
      </c>
      <c r="E584">
        <v>14009.88</v>
      </c>
      <c r="F584">
        <v>1731.8</v>
      </c>
      <c r="G584">
        <v>2323904.2000000002</v>
      </c>
      <c r="H584">
        <v>2347772.54</v>
      </c>
      <c r="I584">
        <v>80243.570000000007</v>
      </c>
      <c r="J584">
        <v>921853.15</v>
      </c>
      <c r="K584">
        <v>680.41309899999999</v>
      </c>
      <c r="L584">
        <f>IFERROR(SUM(Table5[[#This Row],[reg_salben]:[pupil_gf_total]])/Table5[[#This Row],[adm1]],0)+IFERROR(Table5[[#This Row],[disability_salben]]/Table5[[#This Row],[disadm_nospch]], 0)</f>
        <v>21557.397616628914</v>
      </c>
    </row>
    <row r="585" spans="1:12" x14ac:dyDescent="0.25">
      <c r="A585">
        <v>47183</v>
      </c>
      <c r="B585">
        <v>213.84397799999999</v>
      </c>
      <c r="C585">
        <v>2284623.7799999998</v>
      </c>
      <c r="D585">
        <v>14095412.51</v>
      </c>
      <c r="E585">
        <v>784009.76</v>
      </c>
      <c r="F585">
        <v>66105.27</v>
      </c>
      <c r="G585">
        <v>5460003.2400000002</v>
      </c>
      <c r="H585">
        <v>6929679.2699999996</v>
      </c>
      <c r="I585">
        <v>1091604.56</v>
      </c>
      <c r="J585">
        <v>2741048.74</v>
      </c>
      <c r="K585">
        <v>2372.7360629999998</v>
      </c>
      <c r="L585">
        <f>IFERROR(SUM(Table5[[#This Row],[reg_salben]:[pupil_gf_total]])/Table5[[#This Row],[adm1]],0)+IFERROR(Table5[[#This Row],[disability_salben]]/Table5[[#This Row],[disadm_nospch]], 0)</f>
        <v>23819.433641003037</v>
      </c>
    </row>
    <row r="586" spans="1:12" x14ac:dyDescent="0.25">
      <c r="A586">
        <v>47191</v>
      </c>
      <c r="B586">
        <v>209.66733400000001</v>
      </c>
      <c r="C586">
        <v>2171649.59</v>
      </c>
      <c r="D586">
        <v>17856776.059999999</v>
      </c>
      <c r="E586">
        <v>486526.54</v>
      </c>
      <c r="F586">
        <v>0</v>
      </c>
      <c r="G586">
        <v>5362589.51</v>
      </c>
      <c r="H586">
        <v>6191904.3399999999</v>
      </c>
      <c r="I586">
        <v>1093580.79</v>
      </c>
      <c r="J586">
        <v>2557790.71</v>
      </c>
      <c r="K586">
        <v>2463.5055830000001</v>
      </c>
      <c r="L586">
        <f>IFERROR(SUM(Table5[[#This Row],[reg_salben]:[pupil_gf_total]])/Table5[[#This Row],[adm1]],0)+IFERROR(Table5[[#This Row],[disability_salben]]/Table5[[#This Row],[disadm_nospch]], 0)</f>
        <v>23976.062614955939</v>
      </c>
    </row>
    <row r="587" spans="1:12" x14ac:dyDescent="0.25">
      <c r="A587">
        <v>47225</v>
      </c>
      <c r="B587">
        <v>205.002444</v>
      </c>
      <c r="C587">
        <v>1690582.59</v>
      </c>
      <c r="D587">
        <v>13533304.68</v>
      </c>
      <c r="E587">
        <v>512744.54</v>
      </c>
      <c r="F587">
        <v>24470.71</v>
      </c>
      <c r="G587">
        <v>4904867.0999999996</v>
      </c>
      <c r="H587">
        <v>6128657.0499999998</v>
      </c>
      <c r="I587">
        <v>1150542.18</v>
      </c>
      <c r="J587">
        <v>1726032.21</v>
      </c>
      <c r="K587">
        <v>1914.6144629999999</v>
      </c>
      <c r="L587">
        <f>IFERROR(SUM(Table5[[#This Row],[reg_salben]:[pupil_gf_total]])/Table5[[#This Row],[adm1]],0)+IFERROR(Table5[[#This Row],[disability_salben]]/Table5[[#This Row],[disadm_nospch]], 0)</f>
        <v>22860.877250868223</v>
      </c>
    </row>
    <row r="588" spans="1:12" x14ac:dyDescent="0.25">
      <c r="A588">
        <v>47233</v>
      </c>
      <c r="B588">
        <v>67.939267000000001</v>
      </c>
      <c r="C588">
        <v>1505347.23</v>
      </c>
      <c r="D588">
        <v>175885.6</v>
      </c>
      <c r="E588">
        <v>43066.71</v>
      </c>
      <c r="F588">
        <v>4947</v>
      </c>
      <c r="G588">
        <v>2252523.16</v>
      </c>
      <c r="H588">
        <v>509665.32</v>
      </c>
      <c r="I588">
        <v>176404.33</v>
      </c>
      <c r="J588">
        <v>8365532.8099999996</v>
      </c>
      <c r="K588">
        <v>226.823915</v>
      </c>
      <c r="L588">
        <f>IFERROR(SUM(Table5[[#This Row],[reg_salben]:[pupil_gf_total]])/Table5[[#This Row],[adm1]],0)+IFERROR(Table5[[#This Row],[disability_salben]]/Table5[[#This Row],[disadm_nospch]], 0)</f>
        <v>72980.923584203993</v>
      </c>
    </row>
    <row r="589" spans="1:12" x14ac:dyDescent="0.25">
      <c r="A589">
        <v>47241</v>
      </c>
      <c r="B589">
        <v>1203.622083</v>
      </c>
      <c r="C589">
        <v>9736840.8200000003</v>
      </c>
      <c r="D589">
        <v>40537336.380000003</v>
      </c>
      <c r="E589">
        <v>1442683.17</v>
      </c>
      <c r="F589">
        <v>94710.13</v>
      </c>
      <c r="G589">
        <v>12637184.859999999</v>
      </c>
      <c r="H589">
        <v>14567882.26</v>
      </c>
      <c r="I589">
        <v>1927660.04</v>
      </c>
      <c r="J589">
        <v>6764166.9299999997</v>
      </c>
      <c r="K589">
        <v>7822.2514169998703</v>
      </c>
      <c r="L589">
        <f>IFERROR(SUM(Table5[[#This Row],[reg_salben]:[pupil_gf_total]])/Table5[[#This Row],[adm1]],0)+IFERROR(Table5[[#This Row],[disability_salben]]/Table5[[#This Row],[disadm_nospch]], 0)</f>
        <v>18057.542361498032</v>
      </c>
    </row>
    <row r="590" spans="1:12" x14ac:dyDescent="0.25">
      <c r="A590">
        <v>47258</v>
      </c>
      <c r="B590">
        <v>75.054016000000004</v>
      </c>
      <c r="C590">
        <v>509550.47</v>
      </c>
      <c r="D590">
        <v>3287565.6</v>
      </c>
      <c r="E590">
        <v>136855.56</v>
      </c>
      <c r="F590">
        <v>22007</v>
      </c>
      <c r="G590">
        <v>1566523.16</v>
      </c>
      <c r="H590">
        <v>973898</v>
      </c>
      <c r="I590">
        <v>364562.01</v>
      </c>
      <c r="J590">
        <v>302122.27</v>
      </c>
      <c r="K590">
        <v>547.506122</v>
      </c>
      <c r="L590">
        <f>IFERROR(SUM(Table5[[#This Row],[reg_salben]:[pupil_gf_total]])/Table5[[#This Row],[adm1]],0)+IFERROR(Table5[[#This Row],[disability_salben]]/Table5[[#This Row],[disadm_nospch]], 0)</f>
        <v>18941.553554387825</v>
      </c>
    </row>
    <row r="591" spans="1:12" x14ac:dyDescent="0.25">
      <c r="A591">
        <v>47266</v>
      </c>
      <c r="B591">
        <v>148.53788299999999</v>
      </c>
      <c r="C591">
        <v>927031.11</v>
      </c>
      <c r="D591">
        <v>6147958.4699999997</v>
      </c>
      <c r="E591">
        <v>550180.27</v>
      </c>
      <c r="F591">
        <v>162120.35999999999</v>
      </c>
      <c r="G591">
        <v>2549376.15</v>
      </c>
      <c r="H591">
        <v>2557218.69</v>
      </c>
      <c r="I591">
        <v>473203.6</v>
      </c>
      <c r="J591">
        <v>1680125.29</v>
      </c>
      <c r="K591">
        <v>1234.602977</v>
      </c>
      <c r="L591">
        <f>IFERROR(SUM(Table5[[#This Row],[reg_salben]:[pupil_gf_total]])/Table5[[#This Row],[adm1]],0)+IFERROR(Table5[[#This Row],[disability_salben]]/Table5[[#This Row],[disadm_nospch]], 0)</f>
        <v>17678.064771142261</v>
      </c>
    </row>
    <row r="592" spans="1:12" x14ac:dyDescent="0.25">
      <c r="A592">
        <v>47274</v>
      </c>
      <c r="B592">
        <v>246.66052199999999</v>
      </c>
      <c r="C592">
        <v>1930136.66</v>
      </c>
      <c r="D592">
        <v>12477205.75</v>
      </c>
      <c r="E592">
        <v>309443.53999999998</v>
      </c>
      <c r="F592">
        <v>281339.51</v>
      </c>
      <c r="G592">
        <v>4051561.3</v>
      </c>
      <c r="H592">
        <v>5441015.5499999998</v>
      </c>
      <c r="I592">
        <v>2432185.87</v>
      </c>
      <c r="J592">
        <v>2037495.04</v>
      </c>
      <c r="K592">
        <v>2572.4396859999902</v>
      </c>
      <c r="L592">
        <f>IFERROR(SUM(Table5[[#This Row],[reg_salben]:[pupil_gf_total]])/Table5[[#This Row],[adm1]],0)+IFERROR(Table5[[#This Row],[disability_salben]]/Table5[[#This Row],[disadm_nospch]], 0)</f>
        <v>18332.704113020161</v>
      </c>
    </row>
    <row r="593" spans="1:12" x14ac:dyDescent="0.25">
      <c r="A593">
        <v>47308</v>
      </c>
      <c r="B593">
        <v>219.20650699999999</v>
      </c>
      <c r="C593">
        <v>1457703.55</v>
      </c>
      <c r="D593">
        <v>7332039.2999999998</v>
      </c>
      <c r="E593">
        <v>296445.57</v>
      </c>
      <c r="F593">
        <v>24978.22</v>
      </c>
      <c r="G593">
        <v>2643161.88</v>
      </c>
      <c r="H593">
        <v>3356013.44</v>
      </c>
      <c r="I593">
        <v>835596.11</v>
      </c>
      <c r="J593">
        <v>131195.87</v>
      </c>
      <c r="K593">
        <v>1440.4637319999999</v>
      </c>
      <c r="L593">
        <f>IFERROR(SUM(Table5[[#This Row],[reg_salben]:[pupil_gf_total]])/Table5[[#This Row],[adm1]],0)+IFERROR(Table5[[#This Row],[disability_salben]]/Table5[[#This Row],[disadm_nospch]], 0)</f>
        <v>16799.02386622331</v>
      </c>
    </row>
    <row r="594" spans="1:12" x14ac:dyDescent="0.25">
      <c r="A594">
        <v>47324</v>
      </c>
      <c r="B594">
        <v>61.701509999999999</v>
      </c>
      <c r="C594">
        <v>5250023.0999999996</v>
      </c>
      <c r="D594">
        <v>0</v>
      </c>
      <c r="E594">
        <v>63019.21</v>
      </c>
      <c r="F594">
        <v>76936.97</v>
      </c>
      <c r="G594">
        <v>9317510.4900000002</v>
      </c>
      <c r="H594">
        <v>679286.13</v>
      </c>
      <c r="I594">
        <v>16757938.369999999</v>
      </c>
      <c r="J594">
        <v>21487113.84</v>
      </c>
      <c r="K594">
        <v>99.914524999999998</v>
      </c>
      <c r="L594">
        <f>IFERROR(SUM(Table5[[#This Row],[reg_salben]:[pupil_gf_total]])/Table5[[#This Row],[adm1]],0)+IFERROR(Table5[[#This Row],[disability_salben]]/Table5[[#This Row],[disadm_nospch]], 0)</f>
        <v>569319.38038741064</v>
      </c>
    </row>
    <row r="595" spans="1:12" x14ac:dyDescent="0.25">
      <c r="A595">
        <v>47332</v>
      </c>
      <c r="B595">
        <v>203.41938200000001</v>
      </c>
      <c r="C595">
        <v>1016539.15</v>
      </c>
      <c r="D595">
        <v>6831836.0599999996</v>
      </c>
      <c r="E595">
        <v>158320.85999999999</v>
      </c>
      <c r="F595">
        <v>80706.460000000006</v>
      </c>
      <c r="G595">
        <v>3098350.44</v>
      </c>
      <c r="H595">
        <v>2816211.43</v>
      </c>
      <c r="I595">
        <v>1034404.87</v>
      </c>
      <c r="J595">
        <v>1572484.42</v>
      </c>
      <c r="K595">
        <v>1135.466169</v>
      </c>
      <c r="L595">
        <f>IFERROR(SUM(Table5[[#This Row],[reg_salben]:[pupil_gf_total]])/Table5[[#This Row],[adm1]],0)+IFERROR(Table5[[#This Row],[disability_salben]]/Table5[[#This Row],[disadm_nospch]], 0)</f>
        <v>18729.340077564597</v>
      </c>
    </row>
    <row r="596" spans="1:12" x14ac:dyDescent="0.25">
      <c r="A596">
        <v>47340</v>
      </c>
      <c r="B596">
        <v>675.64698499999997</v>
      </c>
      <c r="C596">
        <v>6821392.3300000001</v>
      </c>
      <c r="D596">
        <v>42450338.109999999</v>
      </c>
      <c r="E596">
        <v>1834540.03</v>
      </c>
      <c r="F596">
        <v>227332.84</v>
      </c>
      <c r="G596">
        <v>11506642.93</v>
      </c>
      <c r="H596">
        <v>12121584.43</v>
      </c>
      <c r="I596">
        <v>4470066.55</v>
      </c>
      <c r="J596">
        <v>7113968.96</v>
      </c>
      <c r="K596">
        <v>6703.1774079999896</v>
      </c>
      <c r="L596">
        <f>IFERROR(SUM(Table5[[#This Row],[reg_salben]:[pupil_gf_total]])/Table5[[#This Row],[adm1]],0)+IFERROR(Table5[[#This Row],[disability_salben]]/Table5[[#This Row],[disadm_nospch]], 0)</f>
        <v>21989.62416210875</v>
      </c>
    </row>
    <row r="597" spans="1:12" x14ac:dyDescent="0.25">
      <c r="A597">
        <v>47365</v>
      </c>
      <c r="B597">
        <v>1558.5901269999999</v>
      </c>
      <c r="C597">
        <v>10195126.15</v>
      </c>
      <c r="D597">
        <v>34650855.219999999</v>
      </c>
      <c r="E597">
        <v>1226655.1399999999</v>
      </c>
      <c r="F597">
        <v>23883.21</v>
      </c>
      <c r="G597">
        <v>11419359.439999999</v>
      </c>
      <c r="H597">
        <v>14520886.85</v>
      </c>
      <c r="I597">
        <v>2584841.16</v>
      </c>
      <c r="J597">
        <v>9613115.1100000106</v>
      </c>
      <c r="K597">
        <v>7571.5323119999503</v>
      </c>
      <c r="L597">
        <f>IFERROR(SUM(Table5[[#This Row],[reg_salben]:[pupil_gf_total]])/Table5[[#This Row],[adm1]],0)+IFERROR(Table5[[#This Row],[disability_salben]]/Table5[[#This Row],[disadm_nospch]], 0)</f>
        <v>16319.929625674777</v>
      </c>
    </row>
    <row r="598" spans="1:12" x14ac:dyDescent="0.25">
      <c r="A598">
        <v>47373</v>
      </c>
      <c r="B598">
        <v>1199.7880929999999</v>
      </c>
      <c r="C598">
        <v>9533625.7799999993</v>
      </c>
      <c r="D598">
        <v>39189397.140000001</v>
      </c>
      <c r="E598">
        <v>628683.71</v>
      </c>
      <c r="F598">
        <v>0</v>
      </c>
      <c r="G598">
        <v>11467545.960000001</v>
      </c>
      <c r="H598">
        <v>10205286.1</v>
      </c>
      <c r="I598">
        <v>1508779.42</v>
      </c>
      <c r="J598">
        <v>6887887.4499999899</v>
      </c>
      <c r="K598">
        <v>7116.2982670000001</v>
      </c>
      <c r="L598">
        <f>IFERROR(SUM(Table5[[#This Row],[reg_salben]:[pupil_gf_total]])/Table5[[#This Row],[adm1]],0)+IFERROR(Table5[[#This Row],[disability_salben]]/Table5[[#This Row],[disadm_nospch]], 0)</f>
        <v>17766.86854520097</v>
      </c>
    </row>
    <row r="599" spans="1:12" x14ac:dyDescent="0.25">
      <c r="A599">
        <v>47381</v>
      </c>
      <c r="B599">
        <v>555.15644399999996</v>
      </c>
      <c r="C599">
        <v>4491873.49</v>
      </c>
      <c r="D599">
        <v>20559435.559999999</v>
      </c>
      <c r="E599">
        <v>710045.35</v>
      </c>
      <c r="F599">
        <v>602607.28</v>
      </c>
      <c r="G599">
        <v>7108393.8099999996</v>
      </c>
      <c r="H599">
        <v>6702637.2300000004</v>
      </c>
      <c r="I599">
        <v>548992.04</v>
      </c>
      <c r="J599">
        <v>4448865.22</v>
      </c>
      <c r="K599">
        <v>4032.7607909999901</v>
      </c>
      <c r="L599">
        <f>IFERROR(SUM(Table5[[#This Row],[reg_salben]:[pupil_gf_total]])/Table5[[#This Row],[adm1]],0)+IFERROR(Table5[[#This Row],[disability_salben]]/Table5[[#This Row],[disadm_nospch]], 0)</f>
        <v>18178.809478929157</v>
      </c>
    </row>
    <row r="600" spans="1:12" x14ac:dyDescent="0.25">
      <c r="A600">
        <v>47399</v>
      </c>
      <c r="B600">
        <v>304.60117500000001</v>
      </c>
      <c r="C600">
        <v>1777272.24</v>
      </c>
      <c r="D600">
        <v>9622638.5099999998</v>
      </c>
      <c r="E600">
        <v>398398.6</v>
      </c>
      <c r="F600">
        <v>49365</v>
      </c>
      <c r="G600">
        <v>3775171.98</v>
      </c>
      <c r="H600">
        <v>3865737.32</v>
      </c>
      <c r="I600">
        <v>829837.75</v>
      </c>
      <c r="J600">
        <v>2042725.05</v>
      </c>
      <c r="K600">
        <v>1877.18515</v>
      </c>
      <c r="L600">
        <f>IFERROR(SUM(Table5[[#This Row],[reg_salben]:[pupil_gf_total]])/Table5[[#This Row],[adm1]],0)+IFERROR(Table5[[#This Row],[disability_salben]]/Table5[[#This Row],[disadm_nospch]], 0)</f>
        <v>16800.038907146922</v>
      </c>
    </row>
    <row r="601" spans="1:12" x14ac:dyDescent="0.25">
      <c r="A601">
        <v>47407</v>
      </c>
      <c r="B601">
        <v>66.735613000000001</v>
      </c>
      <c r="C601">
        <v>1396838.24</v>
      </c>
      <c r="D601">
        <v>29782.27</v>
      </c>
      <c r="E601">
        <v>81766.52</v>
      </c>
      <c r="F601">
        <v>28109.93</v>
      </c>
      <c r="G601">
        <v>2329420.02</v>
      </c>
      <c r="H601">
        <v>547101.51</v>
      </c>
      <c r="I601">
        <v>610077.99</v>
      </c>
      <c r="J601">
        <v>1936456.3</v>
      </c>
      <c r="K601">
        <v>231.76472899999999</v>
      </c>
      <c r="L601">
        <f>IFERROR(SUM(Table5[[#This Row],[reg_salben]:[pupil_gf_total]])/Table5[[#This Row],[adm1]],0)+IFERROR(Table5[[#This Row],[disability_salben]]/Table5[[#This Row],[disadm_nospch]], 0)</f>
        <v>44932.484743918802</v>
      </c>
    </row>
    <row r="602" spans="1:12" x14ac:dyDescent="0.25">
      <c r="A602">
        <v>47415</v>
      </c>
      <c r="B602">
        <v>50.250515</v>
      </c>
      <c r="C602">
        <v>412240.19</v>
      </c>
      <c r="D602">
        <v>3536300.68</v>
      </c>
      <c r="E602">
        <v>234599.16</v>
      </c>
      <c r="F602">
        <v>6687.44</v>
      </c>
      <c r="G602">
        <v>1233357.71</v>
      </c>
      <c r="H602">
        <v>1510527.14</v>
      </c>
      <c r="I602">
        <v>384689.71</v>
      </c>
      <c r="J602">
        <v>456371.61</v>
      </c>
      <c r="K602">
        <v>540.22325699999999</v>
      </c>
      <c r="L602">
        <f>IFERROR(SUM(Table5[[#This Row],[reg_salben]:[pupil_gf_total]])/Table5[[#This Row],[adm1]],0)+IFERROR(Table5[[#This Row],[disability_salben]]/Table5[[#This Row],[disadm_nospch]], 0)</f>
        <v>21832.387372561578</v>
      </c>
    </row>
    <row r="603" spans="1:12" x14ac:dyDescent="0.25">
      <c r="A603">
        <v>47423</v>
      </c>
      <c r="B603">
        <v>46.650993999999997</v>
      </c>
      <c r="C603">
        <v>469391.44</v>
      </c>
      <c r="D603">
        <v>3454381.54</v>
      </c>
      <c r="E603">
        <v>83150.460000000006</v>
      </c>
      <c r="F603">
        <v>0</v>
      </c>
      <c r="G603">
        <v>1274653.01</v>
      </c>
      <c r="H603">
        <v>1070375.6299999999</v>
      </c>
      <c r="I603">
        <v>224839.97</v>
      </c>
      <c r="J603">
        <v>342326.1</v>
      </c>
      <c r="K603">
        <v>594.54231200000004</v>
      </c>
      <c r="L603">
        <f>IFERROR(SUM(Table5[[#This Row],[reg_salben]:[pupil_gf_total]])/Table5[[#This Row],[adm1]],0)+IFERROR(Table5[[#This Row],[disability_salben]]/Table5[[#This Row],[disadm_nospch]], 0)</f>
        <v>20909.988703418327</v>
      </c>
    </row>
    <row r="604" spans="1:12" x14ac:dyDescent="0.25">
      <c r="A604">
        <v>47431</v>
      </c>
      <c r="B604">
        <v>79.651070000000004</v>
      </c>
      <c r="C604">
        <v>471553.92</v>
      </c>
      <c r="D604">
        <v>3440931.46</v>
      </c>
      <c r="E604">
        <v>116412.86</v>
      </c>
      <c r="F604">
        <v>1094</v>
      </c>
      <c r="G604">
        <v>1954314.81</v>
      </c>
      <c r="H604">
        <v>1435342.46</v>
      </c>
      <c r="I604">
        <v>296039.77</v>
      </c>
      <c r="J604">
        <v>433810.62</v>
      </c>
      <c r="K604">
        <v>488.56149900000003</v>
      </c>
      <c r="L604">
        <f>IFERROR(SUM(Table5[[#This Row],[reg_salben]:[pupil_gf_total]])/Table5[[#This Row],[adm1]],0)+IFERROR(Table5[[#This Row],[disability_salben]]/Table5[[#This Row],[disadm_nospch]], 0)</f>
        <v>21635.659398703283</v>
      </c>
    </row>
    <row r="605" spans="1:12" x14ac:dyDescent="0.25">
      <c r="A605">
        <v>47449</v>
      </c>
      <c r="B605">
        <v>78.815573999999998</v>
      </c>
      <c r="C605">
        <v>531203.15</v>
      </c>
      <c r="D605">
        <v>7341208.6900000004</v>
      </c>
      <c r="E605">
        <v>316690.93</v>
      </c>
      <c r="F605">
        <v>36423.26</v>
      </c>
      <c r="G605">
        <v>2414071.89</v>
      </c>
      <c r="H605">
        <v>2404904.0299999998</v>
      </c>
      <c r="I605">
        <v>837810.95</v>
      </c>
      <c r="J605">
        <v>873258.85</v>
      </c>
      <c r="K605">
        <v>1513.591492</v>
      </c>
      <c r="L605">
        <f>IFERROR(SUM(Table5[[#This Row],[reg_salben]:[pupil_gf_total]])/Table5[[#This Row],[adm1]],0)+IFERROR(Table5[[#This Row],[disability_salben]]/Table5[[#This Row],[disadm_nospch]], 0)</f>
        <v>16137.584022304822</v>
      </c>
    </row>
    <row r="606" spans="1:12" x14ac:dyDescent="0.25">
      <c r="A606">
        <v>47456</v>
      </c>
      <c r="B606">
        <v>71.495338000000004</v>
      </c>
      <c r="C606">
        <v>506178.05</v>
      </c>
      <c r="D606">
        <v>4115406.53</v>
      </c>
      <c r="E606">
        <v>259777.82</v>
      </c>
      <c r="F606">
        <v>103036.41</v>
      </c>
      <c r="G606">
        <v>995961.3</v>
      </c>
      <c r="H606">
        <v>2305801.44</v>
      </c>
      <c r="I606">
        <v>262916.46999999997</v>
      </c>
      <c r="J606">
        <v>271392.45</v>
      </c>
      <c r="K606">
        <v>582.93328599999995</v>
      </c>
      <c r="L606">
        <f>IFERROR(SUM(Table5[[#This Row],[reg_salben]:[pupil_gf_total]])/Table5[[#This Row],[adm1]],0)+IFERROR(Table5[[#This Row],[disability_salben]]/Table5[[#This Row],[disadm_nospch]], 0)</f>
        <v>21342.729034515534</v>
      </c>
    </row>
    <row r="607" spans="1:12" x14ac:dyDescent="0.25">
      <c r="A607">
        <v>47464</v>
      </c>
      <c r="B607">
        <v>85.232789999999994</v>
      </c>
      <c r="C607">
        <v>469432.61</v>
      </c>
      <c r="D607">
        <v>5576672.4900000002</v>
      </c>
      <c r="E607">
        <v>188178.39</v>
      </c>
      <c r="F607">
        <v>141412.4</v>
      </c>
      <c r="G607">
        <v>2073218.02</v>
      </c>
      <c r="H607">
        <v>2500708.91</v>
      </c>
      <c r="I607">
        <v>402065.4</v>
      </c>
      <c r="J607">
        <v>575190.9</v>
      </c>
      <c r="K607">
        <v>1005.003303</v>
      </c>
      <c r="L607">
        <f>IFERROR(SUM(Table5[[#This Row],[reg_salben]:[pupil_gf_total]])/Table5[[#This Row],[adm1]],0)+IFERROR(Table5[[#This Row],[disability_salben]]/Table5[[#This Row],[disadm_nospch]], 0)</f>
        <v>16908.059567612923</v>
      </c>
    </row>
    <row r="608" spans="1:12" x14ac:dyDescent="0.25">
      <c r="A608">
        <v>47472</v>
      </c>
      <c r="B608">
        <v>17.083134999999999</v>
      </c>
      <c r="C608">
        <v>171716.05</v>
      </c>
      <c r="D608">
        <v>1414371.29</v>
      </c>
      <c r="E608">
        <v>4058.42</v>
      </c>
      <c r="F608">
        <v>0</v>
      </c>
      <c r="G608">
        <v>676287.81</v>
      </c>
      <c r="H608">
        <v>539349.63</v>
      </c>
      <c r="I608">
        <v>128706.16</v>
      </c>
      <c r="J608">
        <v>124755.35</v>
      </c>
      <c r="K608">
        <v>121.29915699999999</v>
      </c>
      <c r="L608">
        <f>IFERROR(SUM(Table5[[#This Row],[reg_salben]:[pupil_gf_total]])/Table5[[#This Row],[adm1]],0)+IFERROR(Table5[[#This Row],[disability_salben]]/Table5[[#This Row],[disadm_nospch]], 0)</f>
        <v>33856.806282955382</v>
      </c>
    </row>
    <row r="609" spans="1:12" x14ac:dyDescent="0.25">
      <c r="A609">
        <v>47498</v>
      </c>
      <c r="B609">
        <v>26.769195</v>
      </c>
      <c r="C609">
        <v>101522.3</v>
      </c>
      <c r="D609">
        <v>2657436.85</v>
      </c>
      <c r="E609">
        <v>139069.9</v>
      </c>
      <c r="F609">
        <v>59962.35</v>
      </c>
      <c r="G609">
        <v>1069020.69</v>
      </c>
      <c r="H609">
        <v>1060596.1000000001</v>
      </c>
      <c r="I609">
        <v>298639.87</v>
      </c>
      <c r="J609">
        <v>432525.88</v>
      </c>
      <c r="K609">
        <v>375.04394100000002</v>
      </c>
      <c r="L609">
        <f>IFERROR(SUM(Table5[[#This Row],[reg_salben]:[pupil_gf_total]])/Table5[[#This Row],[adm1]],0)+IFERROR(Table5[[#This Row],[disability_salben]]/Table5[[#This Row],[disadm_nospch]], 0)</f>
        <v>19036.722897045998</v>
      </c>
    </row>
    <row r="610" spans="1:12" x14ac:dyDescent="0.25">
      <c r="A610">
        <v>47506</v>
      </c>
      <c r="B610">
        <v>58.899233000000002</v>
      </c>
      <c r="C610">
        <v>298410.62</v>
      </c>
      <c r="D610">
        <v>2320116.3199999998</v>
      </c>
      <c r="E610">
        <v>165720.32999999999</v>
      </c>
      <c r="F610">
        <v>62085.14</v>
      </c>
      <c r="G610">
        <v>1344216.61</v>
      </c>
      <c r="H610">
        <v>1621645.86</v>
      </c>
      <c r="I610">
        <v>240123.11</v>
      </c>
      <c r="J610">
        <v>561308.55000000005</v>
      </c>
      <c r="K610">
        <v>451.92310400000002</v>
      </c>
      <c r="L610">
        <f>IFERROR(SUM(Table5[[#This Row],[reg_salben]:[pupil_gf_total]])/Table5[[#This Row],[adm1]],0)+IFERROR(Table5[[#This Row],[disability_salben]]/Table5[[#This Row],[disadm_nospch]], 0)</f>
        <v>19040.554167756061</v>
      </c>
    </row>
    <row r="611" spans="1:12" x14ac:dyDescent="0.25">
      <c r="A611">
        <v>47514</v>
      </c>
      <c r="B611">
        <v>126.498524</v>
      </c>
      <c r="C611">
        <v>290671.83</v>
      </c>
      <c r="D611">
        <v>4293387.8499999996</v>
      </c>
      <c r="E611">
        <v>169880.27</v>
      </c>
      <c r="F611">
        <v>0</v>
      </c>
      <c r="G611">
        <v>1328724.57</v>
      </c>
      <c r="H611">
        <v>1968174.17</v>
      </c>
      <c r="I611">
        <v>379101.19</v>
      </c>
      <c r="J611">
        <v>739472.83</v>
      </c>
      <c r="K611">
        <v>881.33143399999994</v>
      </c>
      <c r="L611">
        <f>IFERROR(SUM(Table5[[#This Row],[reg_salben]:[pupil_gf_total]])/Table5[[#This Row],[adm1]],0)+IFERROR(Table5[[#This Row],[disability_salben]]/Table5[[#This Row],[disadm_nospch]], 0)</f>
        <v>12372.063861000363</v>
      </c>
    </row>
    <row r="612" spans="1:12" x14ac:dyDescent="0.25">
      <c r="A612">
        <v>47522</v>
      </c>
      <c r="B612">
        <v>53.390563</v>
      </c>
      <c r="C612">
        <v>433436.54</v>
      </c>
      <c r="D612">
        <v>2449951.2400000002</v>
      </c>
      <c r="E612">
        <v>238392.76</v>
      </c>
      <c r="F612">
        <v>0</v>
      </c>
      <c r="G612">
        <v>930901.53</v>
      </c>
      <c r="H612">
        <v>1445423.46</v>
      </c>
      <c r="I612">
        <v>271240.17</v>
      </c>
      <c r="J612">
        <v>390645.85</v>
      </c>
      <c r="K612">
        <v>397.82049500000102</v>
      </c>
      <c r="L612">
        <f>IFERROR(SUM(Table5[[#This Row],[reg_salben]:[pupil_gf_total]])/Table5[[#This Row],[adm1]],0)+IFERROR(Table5[[#This Row],[disability_salben]]/Table5[[#This Row],[disadm_nospch]], 0)</f>
        <v>22513.045302718085</v>
      </c>
    </row>
    <row r="613" spans="1:12" x14ac:dyDescent="0.25">
      <c r="A613">
        <v>47548</v>
      </c>
      <c r="B613">
        <v>63.684654999999999</v>
      </c>
      <c r="C613">
        <v>554176.87</v>
      </c>
      <c r="D613">
        <v>3036581.41</v>
      </c>
      <c r="E613">
        <v>94762.33</v>
      </c>
      <c r="F613">
        <v>99917.51</v>
      </c>
      <c r="G613">
        <v>1906881.82</v>
      </c>
      <c r="H613">
        <v>1520449.51</v>
      </c>
      <c r="I613">
        <v>336139.39</v>
      </c>
      <c r="J613">
        <v>442278.89</v>
      </c>
      <c r="K613">
        <v>507.67100799999997</v>
      </c>
      <c r="L613">
        <f>IFERROR(SUM(Table5[[#This Row],[reg_salben]:[pupil_gf_total]])/Table5[[#This Row],[adm1]],0)+IFERROR(Table5[[#This Row],[disability_salben]]/Table5[[#This Row],[disadm_nospch]], 0)</f>
        <v>23351.162467029724</v>
      </c>
    </row>
    <row r="614" spans="1:12" x14ac:dyDescent="0.25">
      <c r="A614">
        <v>47571</v>
      </c>
      <c r="B614">
        <v>67.149557999999999</v>
      </c>
      <c r="C614">
        <v>277780.94</v>
      </c>
      <c r="D614">
        <v>2827946.85</v>
      </c>
      <c r="E614">
        <v>109270.33</v>
      </c>
      <c r="F614">
        <v>12706.14</v>
      </c>
      <c r="G614">
        <v>1340984.08</v>
      </c>
      <c r="H614">
        <v>821666.94</v>
      </c>
      <c r="I614">
        <v>95768.92</v>
      </c>
      <c r="J614">
        <v>496540.08</v>
      </c>
      <c r="K614">
        <v>380.18603899999999</v>
      </c>
      <c r="L614">
        <f>IFERROR(SUM(Table5[[#This Row],[reg_salben]:[pupil_gf_total]])/Table5[[#This Row],[adm1]],0)+IFERROR(Table5[[#This Row],[disability_salben]]/Table5[[#This Row],[disadm_nospch]], 0)</f>
        <v>19142.254643611574</v>
      </c>
    </row>
    <row r="615" spans="1:12" x14ac:dyDescent="0.25">
      <c r="A615">
        <v>47589</v>
      </c>
      <c r="B615">
        <v>121.577735</v>
      </c>
      <c r="C615">
        <v>1094115.71</v>
      </c>
      <c r="D615">
        <v>6792858.4000000004</v>
      </c>
      <c r="E615">
        <v>237163.14</v>
      </c>
      <c r="F615">
        <v>11503.94</v>
      </c>
      <c r="G615">
        <v>1976313.34</v>
      </c>
      <c r="H615">
        <v>1899563.77</v>
      </c>
      <c r="I615">
        <v>657097.92000000004</v>
      </c>
      <c r="J615">
        <v>947568.8</v>
      </c>
      <c r="K615">
        <v>1005.28961</v>
      </c>
      <c r="L615">
        <f>IFERROR(SUM(Table5[[#This Row],[reg_salben]:[pupil_gf_total]])/Table5[[#This Row],[adm1]],0)+IFERROR(Table5[[#This Row],[disability_salben]]/Table5[[#This Row],[disadm_nospch]], 0)</f>
        <v>21455.490835988676</v>
      </c>
    </row>
    <row r="616" spans="1:12" x14ac:dyDescent="0.25">
      <c r="A616">
        <v>47597</v>
      </c>
      <c r="B616">
        <v>105.505182</v>
      </c>
      <c r="C616">
        <v>1170277.6599999999</v>
      </c>
      <c r="D616">
        <v>5194376.5199999996</v>
      </c>
      <c r="E616">
        <v>366362.05</v>
      </c>
      <c r="F616">
        <v>11305</v>
      </c>
      <c r="G616">
        <v>2444494.5099999998</v>
      </c>
      <c r="H616">
        <v>1982795.96</v>
      </c>
      <c r="I616">
        <v>187045.64</v>
      </c>
      <c r="J616">
        <v>1008150.62</v>
      </c>
      <c r="K616">
        <v>833.35048299999801</v>
      </c>
      <c r="L616">
        <f>IFERROR(SUM(Table5[[#This Row],[reg_salben]:[pupil_gf_total]])/Table5[[#This Row],[adm1]],0)+IFERROR(Table5[[#This Row],[disability_salben]]/Table5[[#This Row],[disadm_nospch]], 0)</f>
        <v>24525.294323828319</v>
      </c>
    </row>
    <row r="617" spans="1:12" x14ac:dyDescent="0.25">
      <c r="A617">
        <v>47613</v>
      </c>
      <c r="B617">
        <v>104.306173</v>
      </c>
      <c r="C617">
        <v>488207.97</v>
      </c>
      <c r="D617">
        <v>3498463.48</v>
      </c>
      <c r="E617">
        <v>307769.06</v>
      </c>
      <c r="F617">
        <v>0</v>
      </c>
      <c r="G617">
        <v>1219666.92</v>
      </c>
      <c r="H617">
        <v>2071586.11</v>
      </c>
      <c r="I617">
        <v>406672.92</v>
      </c>
      <c r="J617">
        <v>569301.11</v>
      </c>
      <c r="K617">
        <v>691.22358900000097</v>
      </c>
      <c r="L617">
        <f>IFERROR(SUM(Table5[[#This Row],[reg_salben]:[pupil_gf_total]])/Table5[[#This Row],[adm1]],0)+IFERROR(Table5[[#This Row],[disability_salben]]/Table5[[#This Row],[disadm_nospch]], 0)</f>
        <v>16360.481885955091</v>
      </c>
    </row>
    <row r="618" spans="1:12" x14ac:dyDescent="0.25">
      <c r="A618">
        <v>47621</v>
      </c>
      <c r="B618">
        <v>90.235231999999996</v>
      </c>
      <c r="C618">
        <v>437329.91999999998</v>
      </c>
      <c r="D618">
        <v>4182569.99</v>
      </c>
      <c r="E618">
        <v>173641.92</v>
      </c>
      <c r="F618">
        <v>7822.3</v>
      </c>
      <c r="G618">
        <v>1864133.61</v>
      </c>
      <c r="H618">
        <v>1801823.98</v>
      </c>
      <c r="I618">
        <v>678834.37</v>
      </c>
      <c r="J618">
        <v>861950.68000000098</v>
      </c>
      <c r="K618">
        <v>827.26559300000201</v>
      </c>
      <c r="L618">
        <f>IFERROR(SUM(Table5[[#This Row],[reg_salben]:[pupil_gf_total]])/Table5[[#This Row],[adm1]],0)+IFERROR(Table5[[#This Row],[disability_salben]]/Table5[[#This Row],[disadm_nospch]], 0)</f>
        <v>16415.724637457635</v>
      </c>
    </row>
    <row r="619" spans="1:12" x14ac:dyDescent="0.25">
      <c r="A619">
        <v>47639</v>
      </c>
      <c r="B619">
        <v>151.384972</v>
      </c>
      <c r="C619">
        <v>1208492.8799999999</v>
      </c>
      <c r="D619">
        <v>5725147.9500000002</v>
      </c>
      <c r="E619">
        <v>598245.4</v>
      </c>
      <c r="F619">
        <v>16418.86</v>
      </c>
      <c r="G619">
        <v>1809282.1</v>
      </c>
      <c r="H619">
        <v>2815277.62</v>
      </c>
      <c r="I619">
        <v>456814.72</v>
      </c>
      <c r="J619">
        <v>1285948.23</v>
      </c>
      <c r="K619">
        <v>975.55576600000097</v>
      </c>
      <c r="L619">
        <f>IFERROR(SUM(Table5[[#This Row],[reg_salben]:[pupil_gf_total]])/Table5[[#This Row],[adm1]],0)+IFERROR(Table5[[#This Row],[disability_salben]]/Table5[[#This Row],[disadm_nospch]], 0)</f>
        <v>21008.445887584468</v>
      </c>
    </row>
    <row r="620" spans="1:12" x14ac:dyDescent="0.25">
      <c r="A620">
        <v>47688</v>
      </c>
      <c r="B620">
        <v>140.48200800000001</v>
      </c>
      <c r="C620">
        <v>1364760.49</v>
      </c>
      <c r="D620">
        <v>8206262.1900000004</v>
      </c>
      <c r="E620">
        <v>547756.49</v>
      </c>
      <c r="F620">
        <v>3585.35</v>
      </c>
      <c r="G620">
        <v>2823038.18</v>
      </c>
      <c r="H620">
        <v>3133446.32</v>
      </c>
      <c r="I620">
        <v>935881.47</v>
      </c>
      <c r="J620">
        <v>1053327.31</v>
      </c>
      <c r="K620">
        <v>1454.3283899999999</v>
      </c>
      <c r="L620">
        <f>IFERROR(SUM(Table5[[#This Row],[reg_salben]:[pupil_gf_total]])/Table5[[#This Row],[adm1]],0)+IFERROR(Table5[[#This Row],[disability_salben]]/Table5[[#This Row],[disadm_nospch]], 0)</f>
        <v>21200.072709670429</v>
      </c>
    </row>
    <row r="621" spans="1:12" x14ac:dyDescent="0.25">
      <c r="A621">
        <v>47696</v>
      </c>
      <c r="B621">
        <v>269.98553900000002</v>
      </c>
      <c r="C621">
        <v>2164676.5</v>
      </c>
      <c r="D621">
        <v>10346545.35</v>
      </c>
      <c r="E621">
        <v>174006.66</v>
      </c>
      <c r="F621">
        <v>14831.57</v>
      </c>
      <c r="G621">
        <v>2696095.64</v>
      </c>
      <c r="H621">
        <v>4275927.0999999996</v>
      </c>
      <c r="I621">
        <v>828667.81</v>
      </c>
      <c r="J621">
        <v>1341771.68</v>
      </c>
      <c r="K621">
        <v>1634.254117</v>
      </c>
      <c r="L621">
        <f>IFERROR(SUM(Table5[[#This Row],[reg_salben]:[pupil_gf_total]])/Table5[[#This Row],[adm1]],0)+IFERROR(Table5[[#This Row],[disability_salben]]/Table5[[#This Row],[disadm_nospch]], 0)</f>
        <v>20058.622512091828</v>
      </c>
    </row>
    <row r="622" spans="1:12" x14ac:dyDescent="0.25">
      <c r="A622">
        <v>47712</v>
      </c>
      <c r="B622">
        <v>68.079115000000002</v>
      </c>
      <c r="C622">
        <v>315834.03999999998</v>
      </c>
      <c r="D622">
        <v>3173738.23</v>
      </c>
      <c r="E622">
        <v>51319.92</v>
      </c>
      <c r="F622">
        <v>0</v>
      </c>
      <c r="G622">
        <v>1427567.37</v>
      </c>
      <c r="H622">
        <v>1602337.94</v>
      </c>
      <c r="I622">
        <v>957761.62</v>
      </c>
      <c r="J622">
        <v>438072.88</v>
      </c>
      <c r="K622">
        <v>525.05431599999997</v>
      </c>
      <c r="L622">
        <f>IFERROR(SUM(Table5[[#This Row],[reg_salben]:[pupil_gf_total]])/Table5[[#This Row],[adm1]],0)+IFERROR(Table5[[#This Row],[disability_salben]]/Table5[[#This Row],[disadm_nospch]], 0)</f>
        <v>19210.6616545086</v>
      </c>
    </row>
    <row r="623" spans="1:12" x14ac:dyDescent="0.25">
      <c r="A623">
        <v>47720</v>
      </c>
      <c r="B623">
        <v>123.124335</v>
      </c>
      <c r="C623">
        <v>934137.94</v>
      </c>
      <c r="D623">
        <v>4616517.88</v>
      </c>
      <c r="E623">
        <v>127694.87</v>
      </c>
      <c r="F623">
        <v>0</v>
      </c>
      <c r="G623">
        <v>1625509.55</v>
      </c>
      <c r="H623">
        <v>2243430.21</v>
      </c>
      <c r="I623">
        <v>431954.58</v>
      </c>
      <c r="J623">
        <v>900684.63</v>
      </c>
      <c r="K623">
        <v>874.06057099999998</v>
      </c>
      <c r="L623">
        <f>IFERROR(SUM(Table5[[#This Row],[reg_salben]:[pupil_gf_total]])/Table5[[#This Row],[adm1]],0)+IFERROR(Table5[[#This Row],[disability_salben]]/Table5[[#This Row],[disadm_nospch]], 0)</f>
        <v>18965.78390794334</v>
      </c>
    </row>
    <row r="624" spans="1:12" x14ac:dyDescent="0.25">
      <c r="A624">
        <v>47738</v>
      </c>
      <c r="B624">
        <v>98.100802999999999</v>
      </c>
      <c r="C624">
        <v>677573.49</v>
      </c>
      <c r="D624">
        <v>4647155.95</v>
      </c>
      <c r="E624">
        <v>356652.17</v>
      </c>
      <c r="F624">
        <v>20</v>
      </c>
      <c r="G624">
        <v>1383935.43</v>
      </c>
      <c r="H624">
        <v>1599704.95</v>
      </c>
      <c r="I624">
        <v>364891.83</v>
      </c>
      <c r="J624">
        <v>671343.34</v>
      </c>
      <c r="K624">
        <v>719.16944899999999</v>
      </c>
      <c r="L624">
        <f>IFERROR(SUM(Table5[[#This Row],[reg_salben]:[pupil_gf_total]])/Table5[[#This Row],[adm1]],0)+IFERROR(Table5[[#This Row],[disability_salben]]/Table5[[#This Row],[disadm_nospch]], 0)</f>
        <v>19454.306466689966</v>
      </c>
    </row>
    <row r="625" spans="1:12" x14ac:dyDescent="0.25">
      <c r="A625">
        <v>47746</v>
      </c>
      <c r="B625">
        <v>130.76867200000001</v>
      </c>
      <c r="C625">
        <v>999438.64</v>
      </c>
      <c r="D625">
        <v>5052705.4000000004</v>
      </c>
      <c r="E625">
        <v>192271.69</v>
      </c>
      <c r="F625">
        <v>88837.49</v>
      </c>
      <c r="G625">
        <v>2478353.75</v>
      </c>
      <c r="H625">
        <v>2419183.96</v>
      </c>
      <c r="I625">
        <v>1120578.69</v>
      </c>
      <c r="J625">
        <v>409448.99</v>
      </c>
      <c r="K625">
        <v>910.68857600000001</v>
      </c>
      <c r="L625">
        <f>IFERROR(SUM(Table5[[#This Row],[reg_salben]:[pupil_gf_total]])/Table5[[#This Row],[adm1]],0)+IFERROR(Table5[[#This Row],[disability_salben]]/Table5[[#This Row],[disadm_nospch]], 0)</f>
        <v>20557.619754407508</v>
      </c>
    </row>
    <row r="626" spans="1:12" x14ac:dyDescent="0.25">
      <c r="A626">
        <v>47761</v>
      </c>
      <c r="B626">
        <v>177.79897</v>
      </c>
      <c r="C626">
        <v>1107958.3500000001</v>
      </c>
      <c r="D626">
        <v>5703458.0700000003</v>
      </c>
      <c r="E626">
        <v>304747.90000000002</v>
      </c>
      <c r="F626">
        <v>7898.99</v>
      </c>
      <c r="G626">
        <v>2046665.52</v>
      </c>
      <c r="H626">
        <v>2960628.93</v>
      </c>
      <c r="I626">
        <v>489262.77</v>
      </c>
      <c r="J626">
        <v>220934.84</v>
      </c>
      <c r="K626">
        <v>1055.3954940000001</v>
      </c>
      <c r="L626">
        <f>IFERROR(SUM(Table5[[#This Row],[reg_salben]:[pupil_gf_total]])/Table5[[#This Row],[adm1]],0)+IFERROR(Table5[[#This Row],[disability_salben]]/Table5[[#This Row],[disadm_nospch]], 0)</f>
        <v>17349.248025793982</v>
      </c>
    </row>
    <row r="627" spans="1:12" x14ac:dyDescent="0.25">
      <c r="A627">
        <v>47779</v>
      </c>
      <c r="B627">
        <v>0</v>
      </c>
      <c r="C627">
        <v>167491.23000000001</v>
      </c>
      <c r="D627">
        <v>79904.5</v>
      </c>
      <c r="E627">
        <v>272.75</v>
      </c>
      <c r="F627">
        <v>0</v>
      </c>
      <c r="G627">
        <v>13784805.92</v>
      </c>
      <c r="H627">
        <v>69208.89</v>
      </c>
      <c r="I627">
        <v>1886127.99</v>
      </c>
      <c r="J627">
        <v>1781949.16</v>
      </c>
      <c r="K627">
        <v>0</v>
      </c>
      <c r="L627">
        <f>IFERROR(SUM(Table5[[#This Row],[reg_salben]:[pupil_gf_total]])/Table5[[#This Row],[adm1]],0)+IFERROR(Table5[[#This Row],[disability_salben]]/Table5[[#This Row],[disadm_nospch]], 0)</f>
        <v>0</v>
      </c>
    </row>
    <row r="628" spans="1:12" x14ac:dyDescent="0.25">
      <c r="A628">
        <v>47787</v>
      </c>
      <c r="B628">
        <v>252.962051</v>
      </c>
      <c r="C628">
        <v>1380995.51</v>
      </c>
      <c r="D628">
        <v>7944036.6200000001</v>
      </c>
      <c r="E628">
        <v>562956.85</v>
      </c>
      <c r="F628">
        <v>0</v>
      </c>
      <c r="G628">
        <v>2747737.06</v>
      </c>
      <c r="H628">
        <v>4512960.88</v>
      </c>
      <c r="I628">
        <v>81897.039999999994</v>
      </c>
      <c r="J628">
        <v>923451.41</v>
      </c>
      <c r="K628">
        <v>1347.9397280000001</v>
      </c>
      <c r="L628">
        <f>IFERROR(SUM(Table5[[#This Row],[reg_salben]:[pupil_gf_total]])/Table5[[#This Row],[adm1]],0)+IFERROR(Table5[[#This Row],[disability_salben]]/Table5[[#This Row],[disadm_nospch]], 0)</f>
        <v>17902.763432228694</v>
      </c>
    </row>
    <row r="629" spans="1:12" x14ac:dyDescent="0.25">
      <c r="A629">
        <v>47795</v>
      </c>
      <c r="B629">
        <v>197.53339500000001</v>
      </c>
      <c r="C629">
        <v>1326486.1399999999</v>
      </c>
      <c r="D629">
        <v>6788716.1500000004</v>
      </c>
      <c r="E629">
        <v>703868.39</v>
      </c>
      <c r="F629">
        <v>35675</v>
      </c>
      <c r="G629">
        <v>3104190.83</v>
      </c>
      <c r="H629">
        <v>3734060.37</v>
      </c>
      <c r="I629">
        <v>126793.25</v>
      </c>
      <c r="J629">
        <v>1597117.15</v>
      </c>
      <c r="K629">
        <v>1351.3313250000001</v>
      </c>
      <c r="L629">
        <f>IFERROR(SUM(Table5[[#This Row],[reg_salben]:[pupil_gf_total]])/Table5[[#This Row],[adm1]],0)+IFERROR(Table5[[#This Row],[disability_salben]]/Table5[[#This Row],[disadm_nospch]], 0)</f>
        <v>18622.338147399401</v>
      </c>
    </row>
    <row r="630" spans="1:12" x14ac:dyDescent="0.25">
      <c r="A630">
        <v>47803</v>
      </c>
      <c r="B630">
        <v>283.00885299999999</v>
      </c>
      <c r="C630">
        <v>1826570.01</v>
      </c>
      <c r="D630">
        <v>7233085.0599999996</v>
      </c>
      <c r="E630">
        <v>656677.81999999995</v>
      </c>
      <c r="F630">
        <v>0</v>
      </c>
      <c r="G630">
        <v>3491528.1</v>
      </c>
      <c r="H630">
        <v>3746814.07</v>
      </c>
      <c r="I630">
        <v>650140.29</v>
      </c>
      <c r="J630">
        <v>1418826.39</v>
      </c>
      <c r="K630">
        <v>1888.359674</v>
      </c>
      <c r="L630">
        <f>IFERROR(SUM(Table5[[#This Row],[reg_salben]:[pupil_gf_total]])/Table5[[#This Row],[adm1]],0)+IFERROR(Table5[[#This Row],[disability_salben]]/Table5[[#This Row],[disadm_nospch]], 0)</f>
        <v>15560.992679033974</v>
      </c>
    </row>
    <row r="631" spans="1:12" x14ac:dyDescent="0.25">
      <c r="A631">
        <v>47811</v>
      </c>
      <c r="B631">
        <v>78.683932999999996</v>
      </c>
      <c r="C631">
        <v>569167.9</v>
      </c>
      <c r="D631">
        <v>682087.97</v>
      </c>
      <c r="E631">
        <v>63373</v>
      </c>
      <c r="F631">
        <v>3124.38</v>
      </c>
      <c r="G631">
        <v>1084871.53</v>
      </c>
      <c r="H631">
        <v>57812.9</v>
      </c>
      <c r="I631">
        <v>184135.05</v>
      </c>
      <c r="J631">
        <v>1147690.82</v>
      </c>
      <c r="K631">
        <v>231.559459</v>
      </c>
      <c r="L631">
        <f>IFERROR(SUM(Table5[[#This Row],[reg_salben]:[pupil_gf_total]])/Table5[[#This Row],[adm1]],0)+IFERROR(Table5[[#This Row],[disability_salben]]/Table5[[#This Row],[disadm_nospch]], 0)</f>
        <v>21152.681871942739</v>
      </c>
    </row>
    <row r="632" spans="1:12" x14ac:dyDescent="0.25">
      <c r="A632">
        <v>47829</v>
      </c>
      <c r="B632">
        <v>96.883820999999998</v>
      </c>
      <c r="C632">
        <v>601493.87</v>
      </c>
      <c r="D632">
        <v>4758330.37</v>
      </c>
      <c r="E632">
        <v>243596.79</v>
      </c>
      <c r="F632">
        <v>70230.75</v>
      </c>
      <c r="G632">
        <v>2184155.7000000002</v>
      </c>
      <c r="H632">
        <v>2263941.23</v>
      </c>
      <c r="I632">
        <v>1070347.95</v>
      </c>
      <c r="J632">
        <v>630958.94999999995</v>
      </c>
      <c r="K632">
        <v>979.60054000000002</v>
      </c>
      <c r="L632">
        <f>IFERROR(SUM(Table5[[#This Row],[reg_salben]:[pupil_gf_total]])/Table5[[#This Row],[adm1]],0)+IFERROR(Table5[[#This Row],[disability_salben]]/Table5[[#This Row],[disadm_nospch]], 0)</f>
        <v>17663.646172638182</v>
      </c>
    </row>
    <row r="633" spans="1:12" x14ac:dyDescent="0.25">
      <c r="A633">
        <v>47837</v>
      </c>
      <c r="B633">
        <v>94.517763000000002</v>
      </c>
      <c r="C633">
        <v>610916.01</v>
      </c>
      <c r="D633">
        <v>3046601.95</v>
      </c>
      <c r="E633">
        <v>76809.34</v>
      </c>
      <c r="F633">
        <v>7133</v>
      </c>
      <c r="G633">
        <v>1383645.84</v>
      </c>
      <c r="H633">
        <v>1366778.38</v>
      </c>
      <c r="I633">
        <v>445360.27</v>
      </c>
      <c r="J633">
        <v>720352.82</v>
      </c>
      <c r="K633">
        <v>567.10755200000006</v>
      </c>
      <c r="L633">
        <f>IFERROR(SUM(Table5[[#This Row],[reg_salben]:[pupil_gf_total]])/Table5[[#This Row],[adm1]],0)+IFERROR(Table5[[#This Row],[disability_salben]]/Table5[[#This Row],[disadm_nospch]], 0)</f>
        <v>18889.157652151356</v>
      </c>
    </row>
    <row r="634" spans="1:12" x14ac:dyDescent="0.25">
      <c r="A634">
        <v>47845</v>
      </c>
      <c r="B634">
        <v>141.559417</v>
      </c>
      <c r="C634">
        <v>928756.84</v>
      </c>
      <c r="D634">
        <v>4108731.54</v>
      </c>
      <c r="E634">
        <v>346907.65</v>
      </c>
      <c r="F634">
        <v>0</v>
      </c>
      <c r="G634">
        <v>1999169.92</v>
      </c>
      <c r="H634">
        <v>2295741.7599999998</v>
      </c>
      <c r="I634">
        <v>362386.8</v>
      </c>
      <c r="J634">
        <v>940066.53</v>
      </c>
      <c r="K634">
        <v>873.05012599999998</v>
      </c>
      <c r="L634">
        <f>IFERROR(SUM(Table5[[#This Row],[reg_salben]:[pupil_gf_total]])/Table5[[#This Row],[adm1]],0)+IFERROR(Table5[[#This Row],[disability_salben]]/Table5[[#This Row],[disadm_nospch]], 0)</f>
        <v>18075.705175446001</v>
      </c>
    </row>
    <row r="635" spans="1:12" x14ac:dyDescent="0.25">
      <c r="A635">
        <v>47852</v>
      </c>
      <c r="B635">
        <v>134.138238</v>
      </c>
      <c r="C635">
        <v>904242.71</v>
      </c>
      <c r="D635">
        <v>4847674.5199999996</v>
      </c>
      <c r="E635">
        <v>304593.48</v>
      </c>
      <c r="F635">
        <v>18962.650000000001</v>
      </c>
      <c r="G635">
        <v>1878226.58</v>
      </c>
      <c r="H635">
        <v>1714073.46</v>
      </c>
      <c r="I635">
        <v>619551.57999999996</v>
      </c>
      <c r="J635">
        <v>885928.16</v>
      </c>
      <c r="K635">
        <v>1090.599907</v>
      </c>
      <c r="L635">
        <f>IFERROR(SUM(Table5[[#This Row],[reg_salben]:[pupil_gf_total]])/Table5[[#This Row],[adm1]],0)+IFERROR(Table5[[#This Row],[disability_salben]]/Table5[[#This Row],[disadm_nospch]], 0)</f>
        <v>16157.053808967579</v>
      </c>
    </row>
    <row r="636" spans="1:12" x14ac:dyDescent="0.25">
      <c r="A636">
        <v>47860</v>
      </c>
      <c r="B636">
        <v>30.085366</v>
      </c>
      <c r="C636">
        <v>875551.26</v>
      </c>
      <c r="D636">
        <v>1750313.4</v>
      </c>
      <c r="E636">
        <v>146870.97</v>
      </c>
      <c r="F636">
        <v>51731.23</v>
      </c>
      <c r="G636">
        <v>5188281.62</v>
      </c>
      <c r="H636">
        <v>1186920.74</v>
      </c>
      <c r="I636">
        <v>930744.26</v>
      </c>
      <c r="J636">
        <v>4737345.34</v>
      </c>
      <c r="K636">
        <v>87.579274000000098</v>
      </c>
      <c r="L636">
        <f>IFERROR(SUM(Table5[[#This Row],[reg_salben]:[pupil_gf_total]])/Table5[[#This Row],[adm1]],0)+IFERROR(Table5[[#This Row],[disability_salben]]/Table5[[#This Row],[disadm_nospch]], 0)</f>
        <v>188868.42782675894</v>
      </c>
    </row>
    <row r="637" spans="1:12" x14ac:dyDescent="0.25">
      <c r="A637">
        <v>47878</v>
      </c>
      <c r="B637">
        <v>97.174315000000007</v>
      </c>
      <c r="C637">
        <v>1248089.8700000001</v>
      </c>
      <c r="D637">
        <v>8015079.0499999998</v>
      </c>
      <c r="E637">
        <v>50463.42</v>
      </c>
      <c r="F637">
        <v>10827.87</v>
      </c>
      <c r="G637">
        <v>2338430.7000000002</v>
      </c>
      <c r="H637">
        <v>2630188.83</v>
      </c>
      <c r="I637">
        <v>236107.33</v>
      </c>
      <c r="J637">
        <v>983482.54</v>
      </c>
      <c r="K637">
        <v>1029.4239950000001</v>
      </c>
      <c r="L637">
        <f>IFERROR(SUM(Table5[[#This Row],[reg_salben]:[pupil_gf_total]])/Table5[[#This Row],[adm1]],0)+IFERROR(Table5[[#This Row],[disability_salben]]/Table5[[#This Row],[disadm_nospch]], 0)</f>
        <v>26700.680416321913</v>
      </c>
    </row>
    <row r="638" spans="1:12" x14ac:dyDescent="0.25">
      <c r="A638">
        <v>47886</v>
      </c>
      <c r="B638">
        <v>373.23573800000003</v>
      </c>
      <c r="C638">
        <v>2712061.2</v>
      </c>
      <c r="D638">
        <v>13465291.210000001</v>
      </c>
      <c r="E638">
        <v>308200.88</v>
      </c>
      <c r="F638">
        <v>0</v>
      </c>
      <c r="G638">
        <v>3793707.19</v>
      </c>
      <c r="H638">
        <v>3698098.48</v>
      </c>
      <c r="I638">
        <v>225376.05</v>
      </c>
      <c r="J638">
        <v>1903412.75</v>
      </c>
      <c r="K638">
        <v>2545.522211</v>
      </c>
      <c r="L638">
        <f>IFERROR(SUM(Table5[[#This Row],[reg_salben]:[pupil_gf_total]])/Table5[[#This Row],[adm1]],0)+IFERROR(Table5[[#This Row],[disability_salben]]/Table5[[#This Row],[disadm_nospch]], 0)</f>
        <v>16456.638884542106</v>
      </c>
    </row>
    <row r="639" spans="1:12" x14ac:dyDescent="0.25">
      <c r="A639">
        <v>47894</v>
      </c>
      <c r="B639">
        <v>406.48377199999999</v>
      </c>
      <c r="C639">
        <v>3594639.24</v>
      </c>
      <c r="D639">
        <v>18196108.460000001</v>
      </c>
      <c r="E639">
        <v>747002.56</v>
      </c>
      <c r="F639">
        <v>20867.21</v>
      </c>
      <c r="G639">
        <v>7948671.5300000003</v>
      </c>
      <c r="H639">
        <v>10291982.439999999</v>
      </c>
      <c r="I639">
        <v>1040289.71</v>
      </c>
      <c r="J639">
        <v>4126758.35</v>
      </c>
      <c r="K639">
        <v>4001.4803829999801</v>
      </c>
      <c r="L639">
        <f>IFERROR(SUM(Table5[[#This Row],[reg_salben]:[pupil_gf_total]])/Table5[[#This Row],[adm1]],0)+IFERROR(Table5[[#This Row],[disability_salben]]/Table5[[#This Row],[disadm_nospch]], 0)</f>
        <v>19432.255114109961</v>
      </c>
    </row>
    <row r="640" spans="1:12" x14ac:dyDescent="0.25">
      <c r="A640">
        <v>47902</v>
      </c>
      <c r="B640">
        <v>136.72844599999999</v>
      </c>
      <c r="C640">
        <v>132475.44</v>
      </c>
      <c r="D640">
        <v>9179034.3100000005</v>
      </c>
      <c r="E640">
        <v>410995.93</v>
      </c>
      <c r="F640">
        <v>119531.06</v>
      </c>
      <c r="G640">
        <v>3144629.16</v>
      </c>
      <c r="H640">
        <v>5745258.4699999997</v>
      </c>
      <c r="I640">
        <v>1234885.6599999999</v>
      </c>
      <c r="J640">
        <v>1839766.05</v>
      </c>
      <c r="K640">
        <v>1475.5207009999999</v>
      </c>
      <c r="L640">
        <f>IFERROR(SUM(Table5[[#This Row],[reg_salben]:[pupil_gf_total]])/Table5[[#This Row],[adm1]],0)+IFERROR(Table5[[#This Row],[disability_salben]]/Table5[[#This Row],[disadm_nospch]], 0)</f>
        <v>15658.014505308889</v>
      </c>
    </row>
    <row r="641" spans="1:12" x14ac:dyDescent="0.25">
      <c r="A641">
        <v>47928</v>
      </c>
      <c r="B641">
        <v>198.10314700000001</v>
      </c>
      <c r="C641">
        <v>765726.94</v>
      </c>
      <c r="D641">
        <v>5538308.0599999996</v>
      </c>
      <c r="E641">
        <v>551534.92000000004</v>
      </c>
      <c r="F641">
        <v>0</v>
      </c>
      <c r="G641">
        <v>2343450.7999999998</v>
      </c>
      <c r="H641">
        <v>3049633.18</v>
      </c>
      <c r="I641">
        <v>162791.16</v>
      </c>
      <c r="J641">
        <v>739628.16</v>
      </c>
      <c r="K641">
        <v>1076.640979</v>
      </c>
      <c r="L641">
        <f>IFERROR(SUM(Table5[[#This Row],[reg_salben]:[pupil_gf_total]])/Table5[[#This Row],[adm1]],0)+IFERROR(Table5[[#This Row],[disability_salben]]/Table5[[#This Row],[disadm_nospch]], 0)</f>
        <v>15368.986232772024</v>
      </c>
    </row>
    <row r="642" spans="1:12" x14ac:dyDescent="0.25">
      <c r="A642">
        <v>47936</v>
      </c>
      <c r="B642">
        <v>214.90183300000001</v>
      </c>
      <c r="C642">
        <v>1078942.3500000001</v>
      </c>
      <c r="D642">
        <v>5435201.4900000002</v>
      </c>
      <c r="E642">
        <v>305131.3</v>
      </c>
      <c r="F642">
        <v>12995</v>
      </c>
      <c r="G642">
        <v>1989978.51</v>
      </c>
      <c r="H642">
        <v>2565686.39</v>
      </c>
      <c r="I642">
        <v>567081.94999999995</v>
      </c>
      <c r="J642">
        <v>723444.84</v>
      </c>
      <c r="K642">
        <v>1268.8871590000001</v>
      </c>
      <c r="L642">
        <f>IFERROR(SUM(Table5[[#This Row],[reg_salben]:[pupil_gf_total]])/Table5[[#This Row],[adm1]],0)+IFERROR(Table5[[#This Row],[disability_salben]]/Table5[[#This Row],[disadm_nospch]], 0)</f>
        <v>14162.119045531721</v>
      </c>
    </row>
    <row r="643" spans="1:12" x14ac:dyDescent="0.25">
      <c r="A643">
        <v>47944</v>
      </c>
      <c r="B643">
        <v>236.737256</v>
      </c>
      <c r="C643">
        <v>1909410.56</v>
      </c>
      <c r="D643">
        <v>8850700.6300000008</v>
      </c>
      <c r="E643">
        <v>1446814.08</v>
      </c>
      <c r="F643">
        <v>24262.21</v>
      </c>
      <c r="G643">
        <v>3809467.88</v>
      </c>
      <c r="H643">
        <v>5114743.42</v>
      </c>
      <c r="I643">
        <v>567988.19999999995</v>
      </c>
      <c r="J643">
        <v>952140.77</v>
      </c>
      <c r="K643">
        <v>1284.8433889999999</v>
      </c>
      <c r="L643">
        <f>IFERROR(SUM(Table5[[#This Row],[reg_salben]:[pupil_gf_total]])/Table5[[#This Row],[adm1]],0)+IFERROR(Table5[[#This Row],[disability_salben]]/Table5[[#This Row],[disadm_nospch]], 0)</f>
        <v>24227.898573221864</v>
      </c>
    </row>
    <row r="644" spans="1:12" x14ac:dyDescent="0.25">
      <c r="A644">
        <v>47951</v>
      </c>
      <c r="B644">
        <v>166.29963799999999</v>
      </c>
      <c r="C644">
        <v>749153.56</v>
      </c>
      <c r="D644">
        <v>7406509.8799999999</v>
      </c>
      <c r="E644">
        <v>427619.63</v>
      </c>
      <c r="F644">
        <v>0</v>
      </c>
      <c r="G644">
        <v>2546947.58</v>
      </c>
      <c r="H644">
        <v>3395535.26</v>
      </c>
      <c r="I644">
        <v>855647.57</v>
      </c>
      <c r="J644">
        <v>1212816.02</v>
      </c>
      <c r="K644">
        <v>1329.92418</v>
      </c>
      <c r="L644">
        <f>IFERROR(SUM(Table5[[#This Row],[reg_salben]:[pupil_gf_total]])/Table5[[#This Row],[adm1]],0)+IFERROR(Table5[[#This Row],[disability_salben]]/Table5[[#This Row],[disadm_nospch]], 0)</f>
        <v>16419.11193177813</v>
      </c>
    </row>
    <row r="645" spans="1:12" x14ac:dyDescent="0.25">
      <c r="A645">
        <v>47969</v>
      </c>
      <c r="B645">
        <v>124.160706</v>
      </c>
      <c r="C645">
        <v>848828</v>
      </c>
      <c r="D645">
        <v>4197515.2300000004</v>
      </c>
      <c r="E645">
        <v>279702.57</v>
      </c>
      <c r="F645">
        <v>0</v>
      </c>
      <c r="G645">
        <v>1922878.72</v>
      </c>
      <c r="H645">
        <v>2742210.62</v>
      </c>
      <c r="I645">
        <v>32903.08</v>
      </c>
      <c r="J645">
        <v>478722.36</v>
      </c>
      <c r="K645">
        <v>713.23534799999902</v>
      </c>
      <c r="L645">
        <f>IFERROR(SUM(Table5[[#This Row],[reg_salben]:[pupil_gf_total]])/Table5[[#This Row],[adm1]],0)+IFERROR(Table5[[#This Row],[disability_salben]]/Table5[[#This Row],[disadm_nospch]], 0)</f>
        <v>20371.936452790524</v>
      </c>
    </row>
    <row r="646" spans="1:12" x14ac:dyDescent="0.25">
      <c r="A646">
        <v>47977</v>
      </c>
      <c r="B646">
        <v>62.236338000000003</v>
      </c>
      <c r="C646">
        <v>2426194.83</v>
      </c>
      <c r="D646">
        <v>99287.25</v>
      </c>
      <c r="E646">
        <v>73591.960000000006</v>
      </c>
      <c r="F646">
        <v>5170.42</v>
      </c>
      <c r="G646">
        <v>3244478.03</v>
      </c>
      <c r="H646">
        <v>196090.26</v>
      </c>
      <c r="I646">
        <v>213032.62</v>
      </c>
      <c r="J646">
        <v>5468704.5999999996</v>
      </c>
      <c r="K646">
        <v>217.750845</v>
      </c>
      <c r="L646">
        <f>IFERROR(SUM(Table5[[#This Row],[reg_salben]:[pupil_gf_total]])/Table5[[#This Row],[adm1]],0)+IFERROR(Table5[[#This Row],[disability_salben]]/Table5[[#This Row],[disadm_nospch]], 0)</f>
        <v>81694.567554945766</v>
      </c>
    </row>
    <row r="647" spans="1:12" x14ac:dyDescent="0.25">
      <c r="A647">
        <v>47985</v>
      </c>
      <c r="B647">
        <v>192.91318999999999</v>
      </c>
      <c r="C647">
        <v>836601.49</v>
      </c>
      <c r="D647">
        <v>8574950.8000000007</v>
      </c>
      <c r="E647">
        <v>777643.29</v>
      </c>
      <c r="F647">
        <v>68755.45</v>
      </c>
      <c r="G647">
        <v>3152999.05</v>
      </c>
      <c r="H647">
        <v>4334533.0999999996</v>
      </c>
      <c r="I647">
        <v>935300.33</v>
      </c>
      <c r="J647">
        <v>1216169.08</v>
      </c>
      <c r="K647">
        <v>1584.46332999999</v>
      </c>
      <c r="L647">
        <f>IFERROR(SUM(Table5[[#This Row],[reg_salben]:[pupil_gf_total]])/Table5[[#This Row],[adm1]],0)+IFERROR(Table5[[#This Row],[disability_salben]]/Table5[[#This Row],[disadm_nospch]], 0)</f>
        <v>16366.204573371244</v>
      </c>
    </row>
    <row r="648" spans="1:12" x14ac:dyDescent="0.25">
      <c r="A648">
        <v>47993</v>
      </c>
      <c r="B648">
        <v>265.26214399999998</v>
      </c>
      <c r="C648">
        <v>1366283.28</v>
      </c>
      <c r="D648">
        <v>9791057.9800000004</v>
      </c>
      <c r="E648">
        <v>556022.93000000005</v>
      </c>
      <c r="F648">
        <v>256371.77</v>
      </c>
      <c r="G648">
        <v>3549095.33</v>
      </c>
      <c r="H648">
        <v>4735056.43</v>
      </c>
      <c r="I648">
        <v>1255023.54</v>
      </c>
      <c r="J648">
        <v>2332017.0099999998</v>
      </c>
      <c r="K648">
        <v>1592.802518</v>
      </c>
      <c r="L648">
        <f>IFERROR(SUM(Table5[[#This Row],[reg_salben]:[pupil_gf_total]])/Table5[[#This Row],[adm1]],0)+IFERROR(Table5[[#This Row],[disability_salben]]/Table5[[#This Row],[disadm_nospch]], 0)</f>
        <v>19260.817264430796</v>
      </c>
    </row>
    <row r="649" spans="1:12" x14ac:dyDescent="0.25">
      <c r="A649">
        <v>48009</v>
      </c>
      <c r="B649">
        <v>653.98901699999999</v>
      </c>
      <c r="C649">
        <v>2934822.68</v>
      </c>
      <c r="D649">
        <v>22837753.98</v>
      </c>
      <c r="E649">
        <v>1490726.21</v>
      </c>
      <c r="F649">
        <v>715100</v>
      </c>
      <c r="G649">
        <v>9851594.25</v>
      </c>
      <c r="H649">
        <v>11404612.17</v>
      </c>
      <c r="I649">
        <v>2219294.85</v>
      </c>
      <c r="J649">
        <v>3831872.99</v>
      </c>
      <c r="K649">
        <v>5166.4320450000196</v>
      </c>
      <c r="L649">
        <f>IFERROR(SUM(Table5[[#This Row],[reg_salben]:[pupil_gf_total]])/Table5[[#This Row],[adm1]],0)+IFERROR(Table5[[#This Row],[disability_salben]]/Table5[[#This Row],[disadm_nospch]], 0)</f>
        <v>14620.474753420558</v>
      </c>
    </row>
    <row r="650" spans="1:12" x14ac:dyDescent="0.25">
      <c r="A650">
        <v>48017</v>
      </c>
      <c r="B650">
        <v>245.783817</v>
      </c>
      <c r="C650">
        <v>934285.22</v>
      </c>
      <c r="D650">
        <v>9132316.3900000006</v>
      </c>
      <c r="E650">
        <v>900207.43</v>
      </c>
      <c r="F650">
        <v>31932.98</v>
      </c>
      <c r="G650">
        <v>3736141.86</v>
      </c>
      <c r="H650">
        <v>4095725.4</v>
      </c>
      <c r="I650">
        <v>421743.08</v>
      </c>
      <c r="J650">
        <v>1000271.34</v>
      </c>
      <c r="K650">
        <v>1996.26902200001</v>
      </c>
      <c r="L650">
        <f>IFERROR(SUM(Table5[[#This Row],[reg_salben]:[pupil_gf_total]])/Table5[[#This Row],[adm1]],0)+IFERROR(Table5[[#This Row],[disability_salben]]/Table5[[#This Row],[disadm_nospch]], 0)</f>
        <v>13478.469898395886</v>
      </c>
    </row>
    <row r="651" spans="1:12" x14ac:dyDescent="0.25">
      <c r="A651">
        <v>48025</v>
      </c>
      <c r="B651">
        <v>261.18537600000002</v>
      </c>
      <c r="C651">
        <v>1013465.73</v>
      </c>
      <c r="D651">
        <v>7334592.4699999997</v>
      </c>
      <c r="E651">
        <v>486345.25</v>
      </c>
      <c r="F651">
        <v>72465.440000000002</v>
      </c>
      <c r="G651">
        <v>3300972.13</v>
      </c>
      <c r="H651">
        <v>2971134.16</v>
      </c>
      <c r="I651">
        <v>203937.24</v>
      </c>
      <c r="J651">
        <v>1043454.56</v>
      </c>
      <c r="K651">
        <v>1435.846949</v>
      </c>
      <c r="L651">
        <f>IFERROR(SUM(Table5[[#This Row],[reg_salben]:[pupil_gf_total]])/Table5[[#This Row],[adm1]],0)+IFERROR(Table5[[#This Row],[disability_salben]]/Table5[[#This Row],[disadm_nospch]], 0)</f>
        <v>14614.616722704684</v>
      </c>
    </row>
    <row r="652" spans="1:12" x14ac:dyDescent="0.25">
      <c r="A652">
        <v>48033</v>
      </c>
      <c r="B652">
        <v>132.075333</v>
      </c>
      <c r="C652">
        <v>774649.66</v>
      </c>
      <c r="D652">
        <v>4948842.18</v>
      </c>
      <c r="E652">
        <v>150821.34</v>
      </c>
      <c r="F652">
        <v>0</v>
      </c>
      <c r="G652">
        <v>3191310.62</v>
      </c>
      <c r="H652">
        <v>4356636.78</v>
      </c>
      <c r="I652">
        <v>1121401.3600000001</v>
      </c>
      <c r="J652">
        <v>992491.63</v>
      </c>
      <c r="K652">
        <v>1128.375133</v>
      </c>
      <c r="L652">
        <f>IFERROR(SUM(Table5[[#This Row],[reg_salben]:[pupil_gf_total]])/Table5[[#This Row],[adm1]],0)+IFERROR(Table5[[#This Row],[disability_salben]]/Table5[[#This Row],[disadm_nospch]], 0)</f>
        <v>18947.29972318991</v>
      </c>
    </row>
    <row r="653" spans="1:12" x14ac:dyDescent="0.25">
      <c r="A653">
        <v>48041</v>
      </c>
      <c r="B653">
        <v>799.45482900000002</v>
      </c>
      <c r="C653">
        <v>4102555.17</v>
      </c>
      <c r="D653">
        <v>22001693.25</v>
      </c>
      <c r="E653">
        <v>746439.04</v>
      </c>
      <c r="F653">
        <v>0</v>
      </c>
      <c r="G653">
        <v>7514284.7599999998</v>
      </c>
      <c r="H653">
        <v>9827838.6500000004</v>
      </c>
      <c r="I653">
        <v>1506895.35</v>
      </c>
      <c r="J653">
        <v>4108197.36</v>
      </c>
      <c r="K653">
        <v>4891.7068939999999</v>
      </c>
      <c r="L653">
        <f>IFERROR(SUM(Table5[[#This Row],[reg_salben]:[pupil_gf_total]])/Table5[[#This Row],[adm1]],0)+IFERROR(Table5[[#This Row],[disability_salben]]/Table5[[#This Row],[disadm_nospch]], 0)</f>
        <v>14475.126638594045</v>
      </c>
    </row>
    <row r="654" spans="1:12" x14ac:dyDescent="0.25">
      <c r="A654">
        <v>48074</v>
      </c>
      <c r="B654">
        <v>167.11333099999999</v>
      </c>
      <c r="C654">
        <v>806658.59</v>
      </c>
      <c r="D654">
        <v>7778312.4400000004</v>
      </c>
      <c r="E654">
        <v>593844.37</v>
      </c>
      <c r="F654">
        <v>0</v>
      </c>
      <c r="G654">
        <v>2907711.5</v>
      </c>
      <c r="H654">
        <v>3447224.21</v>
      </c>
      <c r="I654">
        <v>418277.07</v>
      </c>
      <c r="J654">
        <v>939434.49</v>
      </c>
      <c r="K654">
        <v>1538.8102369999999</v>
      </c>
      <c r="L654">
        <f>IFERROR(SUM(Table5[[#This Row],[reg_salben]:[pupil_gf_total]])/Table5[[#This Row],[adm1]],0)+IFERROR(Table5[[#This Row],[disability_salben]]/Table5[[#This Row],[disadm_nospch]], 0)</f>
        <v>15279.768699911067</v>
      </c>
    </row>
    <row r="655" spans="1:12" x14ac:dyDescent="0.25">
      <c r="A655">
        <v>48082</v>
      </c>
      <c r="B655">
        <v>207.50645</v>
      </c>
      <c r="C655">
        <v>1332501.3600000001</v>
      </c>
      <c r="D655">
        <v>7738129.9900000002</v>
      </c>
      <c r="E655">
        <v>237644.79</v>
      </c>
      <c r="F655">
        <v>18326.3</v>
      </c>
      <c r="G655">
        <v>2267061.34</v>
      </c>
      <c r="H655">
        <v>2260202.2799999998</v>
      </c>
      <c r="I655">
        <v>873067.04</v>
      </c>
      <c r="J655">
        <v>1605339.61</v>
      </c>
      <c r="K655">
        <v>1304.658964</v>
      </c>
      <c r="L655">
        <f>IFERROR(SUM(Table5[[#This Row],[reg_salben]:[pupil_gf_total]])/Table5[[#This Row],[adm1]],0)+IFERROR(Table5[[#This Row],[disability_salben]]/Table5[[#This Row],[disadm_nospch]], 0)</f>
        <v>17918.575891738237</v>
      </c>
    </row>
    <row r="656" spans="1:12" x14ac:dyDescent="0.25">
      <c r="A656">
        <v>48090</v>
      </c>
      <c r="B656">
        <v>91.135200999999995</v>
      </c>
      <c r="C656">
        <v>371028.53</v>
      </c>
      <c r="D656">
        <v>3089274.64</v>
      </c>
      <c r="E656">
        <v>276242.77</v>
      </c>
      <c r="F656">
        <v>4966.75</v>
      </c>
      <c r="G656">
        <v>1491731.69</v>
      </c>
      <c r="H656">
        <v>1543315.5</v>
      </c>
      <c r="I656">
        <v>400093.24</v>
      </c>
      <c r="J656">
        <v>524427.93000000005</v>
      </c>
      <c r="K656">
        <v>530.36226600000202</v>
      </c>
      <c r="L656">
        <f>IFERROR(SUM(Table5[[#This Row],[reg_salben]:[pupil_gf_total]])/Table5[[#This Row],[adm1]],0)+IFERROR(Table5[[#This Row],[disability_salben]]/Table5[[#This Row],[disadm_nospch]], 0)</f>
        <v>17892.028868559264</v>
      </c>
    </row>
    <row r="657" spans="1:12" x14ac:dyDescent="0.25">
      <c r="A657">
        <v>48108</v>
      </c>
      <c r="B657">
        <v>69.097601999999995</v>
      </c>
      <c r="C657">
        <v>360113.12</v>
      </c>
      <c r="D657">
        <v>544353.69999999995</v>
      </c>
      <c r="E657">
        <v>765274.38</v>
      </c>
      <c r="F657">
        <v>33345.5</v>
      </c>
      <c r="G657">
        <v>5505147.7000000002</v>
      </c>
      <c r="H657">
        <v>552019.62</v>
      </c>
      <c r="I657">
        <v>253528.19</v>
      </c>
      <c r="J657">
        <v>5880412.4400000004</v>
      </c>
      <c r="K657">
        <v>206.14398499999999</v>
      </c>
      <c r="L657">
        <f>IFERROR(SUM(Table5[[#This Row],[reg_salben]:[pupil_gf_total]])/Table5[[#This Row],[adm1]],0)+IFERROR(Table5[[#This Row],[disability_salben]]/Table5[[#This Row],[disadm_nospch]], 0)</f>
        <v>70865.194669723394</v>
      </c>
    </row>
    <row r="658" spans="1:12" x14ac:dyDescent="0.25">
      <c r="A658">
        <v>48116</v>
      </c>
      <c r="B658">
        <v>391.06631599999997</v>
      </c>
      <c r="C658">
        <v>2849963.66</v>
      </c>
      <c r="D658">
        <v>22420347.460000001</v>
      </c>
      <c r="E658">
        <v>1299913.79</v>
      </c>
      <c r="F658">
        <v>0</v>
      </c>
      <c r="G658">
        <v>6468341.8899999997</v>
      </c>
      <c r="H658">
        <v>9672180.0099999998</v>
      </c>
      <c r="I658">
        <v>1349031.78</v>
      </c>
      <c r="J658">
        <v>3761901.46</v>
      </c>
      <c r="K658">
        <v>4217.4863059999998</v>
      </c>
      <c r="L658">
        <f>IFERROR(SUM(Table5[[#This Row],[reg_salben]:[pupil_gf_total]])/Table5[[#This Row],[adm1]],0)+IFERROR(Table5[[#This Row],[disability_salben]]/Table5[[#This Row],[disadm_nospch]], 0)</f>
        <v>17950.830051968529</v>
      </c>
    </row>
    <row r="659" spans="1:12" x14ac:dyDescent="0.25">
      <c r="A659">
        <v>48124</v>
      </c>
      <c r="B659">
        <v>320.26876299999998</v>
      </c>
      <c r="C659">
        <v>2250700.09</v>
      </c>
      <c r="D659">
        <v>21003735.309999999</v>
      </c>
      <c r="E659">
        <v>967912.54</v>
      </c>
      <c r="F659">
        <v>722339.68</v>
      </c>
      <c r="G659">
        <v>6515393.3499999996</v>
      </c>
      <c r="H659">
        <v>10097156.5</v>
      </c>
      <c r="I659">
        <v>2488695.7599999998</v>
      </c>
      <c r="J659">
        <v>3279676.92</v>
      </c>
      <c r="K659">
        <v>3417.1687900000002</v>
      </c>
      <c r="L659">
        <f>IFERROR(SUM(Table5[[#This Row],[reg_salben]:[pupil_gf_total]])/Table5[[#This Row],[adm1]],0)+IFERROR(Table5[[#This Row],[disability_salben]]/Table5[[#This Row],[disadm_nospch]], 0)</f>
        <v>20218.253520413291</v>
      </c>
    </row>
    <row r="660" spans="1:12" x14ac:dyDescent="0.25">
      <c r="A660">
        <v>48132</v>
      </c>
      <c r="B660">
        <v>136.00232800000001</v>
      </c>
      <c r="C660">
        <v>1071880.6599999999</v>
      </c>
      <c r="D660">
        <v>8842559.0399999991</v>
      </c>
      <c r="E660">
        <v>-35538.1</v>
      </c>
      <c r="F660">
        <v>10000</v>
      </c>
      <c r="G660">
        <v>3161545.79</v>
      </c>
      <c r="H660">
        <v>2932681.87</v>
      </c>
      <c r="I660">
        <v>33215.699999999997</v>
      </c>
      <c r="J660">
        <v>840780.2</v>
      </c>
      <c r="K660">
        <v>1214.3336919999999</v>
      </c>
      <c r="L660">
        <f>IFERROR(SUM(Table5[[#This Row],[reg_salben]:[pupil_gf_total]])/Table5[[#This Row],[adm1]],0)+IFERROR(Table5[[#This Row],[disability_salben]]/Table5[[#This Row],[disadm_nospch]], 0)</f>
        <v>20880.440040632595</v>
      </c>
    </row>
    <row r="661" spans="1:12" x14ac:dyDescent="0.25">
      <c r="A661">
        <v>48140</v>
      </c>
      <c r="B661">
        <v>102.36287799999999</v>
      </c>
      <c r="C661">
        <v>742000.24</v>
      </c>
      <c r="D661">
        <v>6074090.3700000001</v>
      </c>
      <c r="E661">
        <v>222756.82</v>
      </c>
      <c r="F661">
        <v>7478.05</v>
      </c>
      <c r="G661">
        <v>2838676.5</v>
      </c>
      <c r="H661">
        <v>2374885.6</v>
      </c>
      <c r="I661">
        <v>240769</v>
      </c>
      <c r="J661">
        <v>1268107.29</v>
      </c>
      <c r="K661">
        <v>1024.028284</v>
      </c>
      <c r="L661">
        <f>IFERROR(SUM(Table5[[#This Row],[reg_salben]:[pupil_gf_total]])/Table5[[#This Row],[adm1]],0)+IFERROR(Table5[[#This Row],[disability_salben]]/Table5[[#This Row],[disadm_nospch]], 0)</f>
        <v>19969.821384535157</v>
      </c>
    </row>
    <row r="662" spans="1:12" x14ac:dyDescent="0.25">
      <c r="A662">
        <v>48157</v>
      </c>
      <c r="B662">
        <v>235.34877399999999</v>
      </c>
      <c r="C662">
        <v>1588493.75</v>
      </c>
      <c r="D662">
        <v>8532835.1199999992</v>
      </c>
      <c r="E662">
        <v>487356.48</v>
      </c>
      <c r="F662">
        <v>9803.52</v>
      </c>
      <c r="G662">
        <v>3166368.47</v>
      </c>
      <c r="H662">
        <v>3002343.52</v>
      </c>
      <c r="I662">
        <v>196116.43</v>
      </c>
      <c r="J662">
        <v>1460148.5</v>
      </c>
      <c r="K662">
        <v>1636.426193</v>
      </c>
      <c r="L662">
        <f>IFERROR(SUM(Table5[[#This Row],[reg_salben]:[pupil_gf_total]])/Table5[[#This Row],[adm1]],0)+IFERROR(Table5[[#This Row],[disability_salben]]/Table5[[#This Row],[disadm_nospch]], 0)</f>
        <v>17049.397529339218</v>
      </c>
    </row>
    <row r="663" spans="1:12" x14ac:dyDescent="0.25">
      <c r="A663">
        <v>48165</v>
      </c>
      <c r="B663">
        <v>165.79299399999999</v>
      </c>
      <c r="C663">
        <v>973422.36</v>
      </c>
      <c r="D663">
        <v>7280271.4299999997</v>
      </c>
      <c r="E663">
        <v>431540.06</v>
      </c>
      <c r="F663">
        <v>38929.660000000003</v>
      </c>
      <c r="G663">
        <v>2758359.87</v>
      </c>
      <c r="H663">
        <v>2670637.59</v>
      </c>
      <c r="I663">
        <v>776391.1</v>
      </c>
      <c r="J663">
        <v>1190665.03</v>
      </c>
      <c r="K663">
        <v>1376.0406889999999</v>
      </c>
      <c r="L663">
        <f>IFERROR(SUM(Table5[[#This Row],[reg_salben]:[pupil_gf_total]])/Table5[[#This Row],[adm1]],0)+IFERROR(Table5[[#This Row],[disability_salben]]/Table5[[#This Row],[disadm_nospch]], 0)</f>
        <v>16878.831304501666</v>
      </c>
    </row>
    <row r="664" spans="1:12" x14ac:dyDescent="0.25">
      <c r="A664">
        <v>48173</v>
      </c>
      <c r="B664">
        <v>378.99919199999999</v>
      </c>
      <c r="C664">
        <v>2033675.84</v>
      </c>
      <c r="D664">
        <v>15123565.779999999</v>
      </c>
      <c r="E664">
        <v>427855.05</v>
      </c>
      <c r="F664">
        <v>72159.45</v>
      </c>
      <c r="G664">
        <v>4792110.1399999997</v>
      </c>
      <c r="H664">
        <v>5723864.9000000004</v>
      </c>
      <c r="I664">
        <v>1619083.17</v>
      </c>
      <c r="J664">
        <v>3062915.73</v>
      </c>
      <c r="K664">
        <v>2530.032303</v>
      </c>
      <c r="L664">
        <f>IFERROR(SUM(Table5[[#This Row],[reg_salben]:[pupil_gf_total]])/Table5[[#This Row],[adm1]],0)+IFERROR(Table5[[#This Row],[disability_salben]]/Table5[[#This Row],[disadm_nospch]], 0)</f>
        <v>17548.18770861363</v>
      </c>
    </row>
    <row r="665" spans="1:12" x14ac:dyDescent="0.25">
      <c r="A665">
        <v>48199</v>
      </c>
      <c r="B665">
        <v>123.49583800000001</v>
      </c>
      <c r="C665">
        <v>1289448.1100000001</v>
      </c>
      <c r="D665">
        <v>87991.14</v>
      </c>
      <c r="E665">
        <v>60085.68</v>
      </c>
      <c r="F665">
        <v>1819.85</v>
      </c>
      <c r="G665">
        <v>4210755.07</v>
      </c>
      <c r="H665">
        <v>861962.36</v>
      </c>
      <c r="I665">
        <v>2635925.7799999998</v>
      </c>
      <c r="J665">
        <v>3914261.15</v>
      </c>
      <c r="K665">
        <v>365.76164799999998</v>
      </c>
      <c r="L665">
        <f>IFERROR(SUM(Table5[[#This Row],[reg_salben]:[pupil_gf_total]])/Table5[[#This Row],[adm1]],0)+IFERROR(Table5[[#This Row],[disability_salben]]/Table5[[#This Row],[disadm_nospch]], 0)</f>
        <v>42628.311646009963</v>
      </c>
    </row>
    <row r="666" spans="1:12" x14ac:dyDescent="0.25">
      <c r="A666">
        <v>48207</v>
      </c>
      <c r="B666">
        <v>398.674352</v>
      </c>
      <c r="C666">
        <v>3237101.24</v>
      </c>
      <c r="D666">
        <v>22038440.190000001</v>
      </c>
      <c r="E666">
        <v>313962.98</v>
      </c>
      <c r="F666">
        <v>0</v>
      </c>
      <c r="G666">
        <v>5950359.46</v>
      </c>
      <c r="H666">
        <v>7247254.8099999996</v>
      </c>
      <c r="I666">
        <v>1008475.33</v>
      </c>
      <c r="J666">
        <v>4136744.66</v>
      </c>
      <c r="K666">
        <v>3802.04573999996</v>
      </c>
      <c r="L666">
        <f>IFERROR(SUM(Table5[[#This Row],[reg_salben]:[pupil_gf_total]])/Table5[[#This Row],[adm1]],0)+IFERROR(Table5[[#This Row],[disability_salben]]/Table5[[#This Row],[disadm_nospch]], 0)</f>
        <v>18823.173381054636</v>
      </c>
    </row>
    <row r="667" spans="1:12" x14ac:dyDescent="0.25">
      <c r="A667">
        <v>48215</v>
      </c>
      <c r="B667">
        <v>70.494219000000001</v>
      </c>
      <c r="C667">
        <v>984759.22</v>
      </c>
      <c r="D667">
        <v>8526153.0099999998</v>
      </c>
      <c r="E667">
        <v>351216.8</v>
      </c>
      <c r="F667">
        <v>0</v>
      </c>
      <c r="G667">
        <v>2390203.4300000002</v>
      </c>
      <c r="H667">
        <v>1398608.92</v>
      </c>
      <c r="I667">
        <v>550848.06999999995</v>
      </c>
      <c r="J667">
        <v>1268051.42</v>
      </c>
      <c r="K667">
        <v>1022.010942</v>
      </c>
      <c r="L667">
        <f>IFERROR(SUM(Table5[[#This Row],[reg_salben]:[pupil_gf_total]])/Table5[[#This Row],[adm1]],0)+IFERROR(Table5[[#This Row],[disability_salben]]/Table5[[#This Row],[disadm_nospch]], 0)</f>
        <v>28142.479346508917</v>
      </c>
    </row>
    <row r="668" spans="1:12" x14ac:dyDescent="0.25">
      <c r="A668">
        <v>48223</v>
      </c>
      <c r="B668">
        <v>538.52310999999997</v>
      </c>
      <c r="C668">
        <v>4591923.7</v>
      </c>
      <c r="D668">
        <v>19857378.5</v>
      </c>
      <c r="E668">
        <v>186036.04</v>
      </c>
      <c r="F668">
        <v>13235.12</v>
      </c>
      <c r="G668">
        <v>5738925.3099999996</v>
      </c>
      <c r="H668">
        <v>6332446.4800000004</v>
      </c>
      <c r="I668">
        <v>983397.47</v>
      </c>
      <c r="J668">
        <v>3505543.13</v>
      </c>
      <c r="K668">
        <v>3136.43555500001</v>
      </c>
      <c r="L668">
        <f>IFERROR(SUM(Table5[[#This Row],[reg_salben]:[pupil_gf_total]])/Table5[[#This Row],[adm1]],0)+IFERROR(Table5[[#This Row],[disability_salben]]/Table5[[#This Row],[disadm_nospch]], 0)</f>
        <v>20201.588974736704</v>
      </c>
    </row>
    <row r="669" spans="1:12" x14ac:dyDescent="0.25">
      <c r="A669">
        <v>48231</v>
      </c>
      <c r="B669">
        <v>1151.006093</v>
      </c>
      <c r="C669">
        <v>8536461.7799999993</v>
      </c>
      <c r="D669">
        <v>39082703.990000002</v>
      </c>
      <c r="E669">
        <v>1664196.6</v>
      </c>
      <c r="F669">
        <v>1432701.71</v>
      </c>
      <c r="G669">
        <v>12698244.630000001</v>
      </c>
      <c r="H669">
        <v>13910201.779999999</v>
      </c>
      <c r="I669">
        <v>1663505.35</v>
      </c>
      <c r="J669">
        <v>6863031.3000000101</v>
      </c>
      <c r="K669">
        <v>6561.7687239999996</v>
      </c>
      <c r="L669">
        <f>IFERROR(SUM(Table5[[#This Row],[reg_salben]:[pupil_gf_total]])/Table5[[#This Row],[adm1]],0)+IFERROR(Table5[[#This Row],[disability_salben]]/Table5[[#This Row],[disadm_nospch]], 0)</f>
        <v>19199.104912600975</v>
      </c>
    </row>
    <row r="670" spans="1:12" x14ac:dyDescent="0.25">
      <c r="A670">
        <v>48256</v>
      </c>
      <c r="B670">
        <v>122.13699200000001</v>
      </c>
      <c r="C670">
        <v>1919947.53</v>
      </c>
      <c r="D670">
        <v>6573683.5199999996</v>
      </c>
      <c r="E670">
        <v>275200.03999999998</v>
      </c>
      <c r="F670">
        <v>127025.24</v>
      </c>
      <c r="G670">
        <v>3020310.61</v>
      </c>
      <c r="H670">
        <v>2520109.65</v>
      </c>
      <c r="I670">
        <v>258482.85</v>
      </c>
      <c r="J670">
        <v>597980.59</v>
      </c>
      <c r="K670">
        <v>931.60164699999996</v>
      </c>
      <c r="L670">
        <f>IFERROR(SUM(Table5[[#This Row],[reg_salben]:[pupil_gf_total]])/Table5[[#This Row],[adm1]],0)+IFERROR(Table5[[#This Row],[disability_salben]]/Table5[[#This Row],[disadm_nospch]], 0)</f>
        <v>30074.248725962265</v>
      </c>
    </row>
    <row r="671" spans="1:12" x14ac:dyDescent="0.25">
      <c r="A671">
        <v>48264</v>
      </c>
      <c r="B671">
        <v>314.970528</v>
      </c>
      <c r="C671">
        <v>2201064.2799999998</v>
      </c>
      <c r="D671">
        <v>12364677.869999999</v>
      </c>
      <c r="E671">
        <v>323768.27</v>
      </c>
      <c r="F671">
        <v>28567.65</v>
      </c>
      <c r="G671">
        <v>3490193.47</v>
      </c>
      <c r="H671">
        <v>5190082.3499999996</v>
      </c>
      <c r="I671">
        <v>1715953.93</v>
      </c>
      <c r="J671">
        <v>2917180.79</v>
      </c>
      <c r="K671">
        <v>2241.4382399999899</v>
      </c>
      <c r="L671">
        <f>IFERROR(SUM(Table5[[#This Row],[reg_salben]:[pupil_gf_total]])/Table5[[#This Row],[adm1]],0)+IFERROR(Table5[[#This Row],[disability_salben]]/Table5[[#This Row],[disadm_nospch]], 0)</f>
        <v>18601.428075666539</v>
      </c>
    </row>
    <row r="672" spans="1:12" x14ac:dyDescent="0.25">
      <c r="A672">
        <v>48272</v>
      </c>
      <c r="B672">
        <v>170.41630499999999</v>
      </c>
      <c r="C672">
        <v>1011487.72</v>
      </c>
      <c r="D672">
        <v>6531171.0599999996</v>
      </c>
      <c r="E672">
        <v>478026.35</v>
      </c>
      <c r="F672">
        <v>7159.5</v>
      </c>
      <c r="G672">
        <v>2969861.96</v>
      </c>
      <c r="H672">
        <v>2828048.81</v>
      </c>
      <c r="I672">
        <v>400892.69</v>
      </c>
      <c r="J672">
        <v>1167607.21</v>
      </c>
      <c r="K672">
        <v>1066.3399830000001</v>
      </c>
      <c r="L672">
        <f>IFERROR(SUM(Table5[[#This Row],[reg_salben]:[pupil_gf_total]])/Table5[[#This Row],[adm1]],0)+IFERROR(Table5[[#This Row],[disability_salben]]/Table5[[#This Row],[disadm_nospch]], 0)</f>
        <v>19423.368374158232</v>
      </c>
    </row>
    <row r="673" spans="1:12" x14ac:dyDescent="0.25">
      <c r="A673">
        <v>48280</v>
      </c>
      <c r="B673">
        <v>143.951052</v>
      </c>
      <c r="C673">
        <v>1577169.98</v>
      </c>
      <c r="D673">
        <v>10362.719999999999</v>
      </c>
      <c r="E673">
        <v>223937.35</v>
      </c>
      <c r="F673">
        <v>6266.61</v>
      </c>
      <c r="G673">
        <v>2781149.85</v>
      </c>
      <c r="H673">
        <v>942831.27</v>
      </c>
      <c r="I673">
        <v>1989559.54</v>
      </c>
      <c r="J673">
        <v>8440252.9800000004</v>
      </c>
      <c r="K673">
        <v>452.34836000000001</v>
      </c>
      <c r="L673">
        <f>IFERROR(SUM(Table5[[#This Row],[reg_salben]:[pupil_gf_total]])/Table5[[#This Row],[adm1]],0)+IFERROR(Table5[[#This Row],[disability_salben]]/Table5[[#This Row],[disadm_nospch]], 0)</f>
        <v>42777.698433634258</v>
      </c>
    </row>
    <row r="674" spans="1:12" x14ac:dyDescent="0.25">
      <c r="A674">
        <v>48298</v>
      </c>
      <c r="B674">
        <v>612.35789499999998</v>
      </c>
      <c r="C674">
        <v>3461202.46</v>
      </c>
      <c r="D674">
        <v>21927073.530000001</v>
      </c>
      <c r="E674">
        <v>433174.33</v>
      </c>
      <c r="F674">
        <v>0</v>
      </c>
      <c r="G674">
        <v>5280305.88</v>
      </c>
      <c r="H674">
        <v>6653221.3300000001</v>
      </c>
      <c r="I674">
        <v>868424.68</v>
      </c>
      <c r="J674">
        <v>3410032.31</v>
      </c>
      <c r="K674">
        <v>4092.3297779999998</v>
      </c>
      <c r="L674">
        <f>IFERROR(SUM(Table5[[#This Row],[reg_salben]:[pupil_gf_total]])/Table5[[#This Row],[adm1]],0)+IFERROR(Table5[[#This Row],[disability_salben]]/Table5[[#This Row],[disadm_nospch]], 0)</f>
        <v>15077.748720878168</v>
      </c>
    </row>
    <row r="675" spans="1:12" x14ac:dyDescent="0.25">
      <c r="A675">
        <v>48306</v>
      </c>
      <c r="B675">
        <v>500.01809900000001</v>
      </c>
      <c r="C675">
        <v>3854614.69</v>
      </c>
      <c r="D675">
        <v>22077402.18</v>
      </c>
      <c r="E675">
        <v>1233999.56</v>
      </c>
      <c r="F675">
        <v>0</v>
      </c>
      <c r="G675">
        <v>6152698.3200000003</v>
      </c>
      <c r="H675">
        <v>8272506.6100000003</v>
      </c>
      <c r="I675">
        <v>1041544.49</v>
      </c>
      <c r="J675">
        <v>3049990.98</v>
      </c>
      <c r="K675">
        <v>3502.156653</v>
      </c>
      <c r="L675">
        <f>IFERROR(SUM(Table5[[#This Row],[reg_salben]:[pupil_gf_total]])/Table5[[#This Row],[adm1]],0)+IFERROR(Table5[[#This Row],[disability_salben]]/Table5[[#This Row],[disadm_nospch]], 0)</f>
        <v>19652.488637781891</v>
      </c>
    </row>
    <row r="676" spans="1:12" x14ac:dyDescent="0.25">
      <c r="A676">
        <v>48314</v>
      </c>
      <c r="B676">
        <v>229.05069900000001</v>
      </c>
      <c r="C676">
        <v>1874332.24</v>
      </c>
      <c r="D676">
        <v>15381854.470000001</v>
      </c>
      <c r="E676">
        <v>553154.31000000006</v>
      </c>
      <c r="F676">
        <v>13687.94</v>
      </c>
      <c r="G676">
        <v>3263069.56</v>
      </c>
      <c r="H676">
        <v>4681459.84</v>
      </c>
      <c r="I676">
        <v>533031.74</v>
      </c>
      <c r="J676">
        <v>1521278.64</v>
      </c>
      <c r="K676">
        <v>2399.2916319999999</v>
      </c>
      <c r="L676">
        <f>IFERROR(SUM(Table5[[#This Row],[reg_salben]:[pupil_gf_total]])/Table5[[#This Row],[adm1]],0)+IFERROR(Table5[[#This Row],[disability_salben]]/Table5[[#This Row],[disadm_nospch]], 0)</f>
        <v>18997.710800427478</v>
      </c>
    </row>
    <row r="677" spans="1:12" x14ac:dyDescent="0.25">
      <c r="A677">
        <v>48322</v>
      </c>
      <c r="B677">
        <v>64.169387999999998</v>
      </c>
      <c r="C677">
        <v>805538.6</v>
      </c>
      <c r="D677">
        <v>4049513.53</v>
      </c>
      <c r="E677">
        <v>274241.65000000002</v>
      </c>
      <c r="F677">
        <v>0</v>
      </c>
      <c r="G677">
        <v>1501198.73</v>
      </c>
      <c r="H677">
        <v>2018022.99</v>
      </c>
      <c r="I677">
        <v>269264.90999999997</v>
      </c>
      <c r="J677">
        <v>449476.86</v>
      </c>
      <c r="K677">
        <v>752.98686399999997</v>
      </c>
      <c r="L677">
        <f>IFERROR(SUM(Table5[[#This Row],[reg_salben]:[pupil_gf_total]])/Table5[[#This Row],[adm1]],0)+IFERROR(Table5[[#This Row],[disability_salben]]/Table5[[#This Row],[disadm_nospch]], 0)</f>
        <v>23923.658591082654</v>
      </c>
    </row>
    <row r="678" spans="1:12" x14ac:dyDescent="0.25">
      <c r="A678">
        <v>48330</v>
      </c>
      <c r="B678">
        <v>63.600676999999997</v>
      </c>
      <c r="C678">
        <v>372583.65</v>
      </c>
      <c r="D678">
        <v>2827092.56</v>
      </c>
      <c r="E678">
        <v>47086.77</v>
      </c>
      <c r="F678">
        <v>0</v>
      </c>
      <c r="G678">
        <v>914540.84</v>
      </c>
      <c r="H678">
        <v>783711.75</v>
      </c>
      <c r="I678">
        <v>56260.36</v>
      </c>
      <c r="J678">
        <v>396385.02</v>
      </c>
      <c r="K678">
        <v>450.37955799999997</v>
      </c>
      <c r="L678">
        <f>IFERROR(SUM(Table5[[#This Row],[reg_salben]:[pupil_gf_total]])/Table5[[#This Row],[adm1]],0)+IFERROR(Table5[[#This Row],[disability_salben]]/Table5[[#This Row],[disadm_nospch]], 0)</f>
        <v>17015.598708147834</v>
      </c>
    </row>
    <row r="679" spans="1:12" x14ac:dyDescent="0.25">
      <c r="A679">
        <v>48348</v>
      </c>
      <c r="B679">
        <v>188.89329900000001</v>
      </c>
      <c r="C679">
        <v>939963.92</v>
      </c>
      <c r="D679">
        <v>8755703.1300000008</v>
      </c>
      <c r="E679">
        <v>545900.1</v>
      </c>
      <c r="F679">
        <v>0</v>
      </c>
      <c r="G679">
        <v>2851052.87</v>
      </c>
      <c r="H679">
        <v>3772437.22</v>
      </c>
      <c r="I679">
        <v>178993.52</v>
      </c>
      <c r="J679">
        <v>1846805.65</v>
      </c>
      <c r="K679">
        <v>1709.949693</v>
      </c>
      <c r="L679">
        <f>IFERROR(SUM(Table5[[#This Row],[reg_salben]:[pupil_gf_total]])/Table5[[#This Row],[adm1]],0)+IFERROR(Table5[[#This Row],[disability_salben]]/Table5[[#This Row],[disadm_nospch]], 0)</f>
        <v>15474.070183183125</v>
      </c>
    </row>
    <row r="680" spans="1:12" x14ac:dyDescent="0.25">
      <c r="A680">
        <v>48355</v>
      </c>
      <c r="B680">
        <v>70.495424999999997</v>
      </c>
      <c r="C680">
        <v>584967.87</v>
      </c>
      <c r="D680">
        <v>2683575.4700000002</v>
      </c>
      <c r="E680">
        <v>134003.57999999999</v>
      </c>
      <c r="F680">
        <v>82103</v>
      </c>
      <c r="G680">
        <v>1509613.96</v>
      </c>
      <c r="H680">
        <v>1415566.2</v>
      </c>
      <c r="I680">
        <v>25157.55</v>
      </c>
      <c r="J680">
        <v>296227.31</v>
      </c>
      <c r="K680">
        <v>358.83792899999997</v>
      </c>
      <c r="L680">
        <f>IFERROR(SUM(Table5[[#This Row],[reg_salben]:[pupil_gf_total]])/Table5[[#This Row],[adm1]],0)+IFERROR(Table5[[#This Row],[disability_salben]]/Table5[[#This Row],[disadm_nospch]], 0)</f>
        <v>25426.153002530256</v>
      </c>
    </row>
    <row r="681" spans="1:12" x14ac:dyDescent="0.25">
      <c r="A681">
        <v>48363</v>
      </c>
      <c r="B681">
        <v>114.84551999999999</v>
      </c>
      <c r="C681">
        <v>895518.99</v>
      </c>
      <c r="D681">
        <v>5970601.9199999999</v>
      </c>
      <c r="E681">
        <v>183001.23</v>
      </c>
      <c r="F681">
        <v>177226.39</v>
      </c>
      <c r="G681">
        <v>2048775.85</v>
      </c>
      <c r="H681">
        <v>2382929</v>
      </c>
      <c r="I681">
        <v>409962.4</v>
      </c>
      <c r="J681">
        <v>919362.34</v>
      </c>
      <c r="K681">
        <v>1222.3552970000001</v>
      </c>
      <c r="L681">
        <f>IFERROR(SUM(Table5[[#This Row],[reg_salben]:[pupil_gf_total]])/Table5[[#This Row],[adm1]],0)+IFERROR(Table5[[#This Row],[disability_salben]]/Table5[[#This Row],[disadm_nospch]], 0)</f>
        <v>17689.85842201384</v>
      </c>
    </row>
    <row r="682" spans="1:12" x14ac:dyDescent="0.25">
      <c r="A682">
        <v>48371</v>
      </c>
      <c r="B682">
        <v>98.639675999999994</v>
      </c>
      <c r="C682">
        <v>837597.77</v>
      </c>
      <c r="D682">
        <v>5381788.71</v>
      </c>
      <c r="E682">
        <v>367432.87</v>
      </c>
      <c r="F682">
        <v>10086.99</v>
      </c>
      <c r="G682">
        <v>2257444.15</v>
      </c>
      <c r="H682">
        <v>2110250.7799999998</v>
      </c>
      <c r="I682">
        <v>397393.01</v>
      </c>
      <c r="J682">
        <v>482639.86</v>
      </c>
      <c r="K682">
        <v>856.47524199999998</v>
      </c>
      <c r="L682">
        <f>IFERROR(SUM(Table5[[#This Row],[reg_salben]:[pupil_gf_total]])/Table5[[#This Row],[adm1]],0)+IFERROR(Table5[[#This Row],[disability_salben]]/Table5[[#This Row],[disadm_nospch]], 0)</f>
        <v>21343.041773622688</v>
      </c>
    </row>
    <row r="683" spans="1:12" x14ac:dyDescent="0.25">
      <c r="A683">
        <v>48389</v>
      </c>
      <c r="B683">
        <v>230.62600699999999</v>
      </c>
      <c r="C683">
        <v>1747731.28</v>
      </c>
      <c r="D683">
        <v>8577700.4299999997</v>
      </c>
      <c r="E683">
        <v>504782.32</v>
      </c>
      <c r="F683">
        <v>82752.009999999995</v>
      </c>
      <c r="G683">
        <v>2455819.41</v>
      </c>
      <c r="H683">
        <v>3461170.02</v>
      </c>
      <c r="I683">
        <v>720580.94</v>
      </c>
      <c r="J683">
        <v>1581548.86</v>
      </c>
      <c r="K683">
        <v>1713.787298</v>
      </c>
      <c r="L683">
        <f>IFERROR(SUM(Table5[[#This Row],[reg_salben]:[pupil_gf_total]])/Table5[[#This Row],[adm1]],0)+IFERROR(Table5[[#This Row],[disability_salben]]/Table5[[#This Row],[disadm_nospch]], 0)</f>
        <v>17722.027927522438</v>
      </c>
    </row>
    <row r="684" spans="1:12" x14ac:dyDescent="0.25">
      <c r="A684">
        <v>48397</v>
      </c>
      <c r="B684">
        <v>53.761214000000002</v>
      </c>
      <c r="C684">
        <v>527785.26</v>
      </c>
      <c r="D684">
        <v>3787818.02</v>
      </c>
      <c r="E684">
        <v>47583.81</v>
      </c>
      <c r="F684">
        <v>0</v>
      </c>
      <c r="G684">
        <v>1168563.3</v>
      </c>
      <c r="H684">
        <v>1307804.6499999999</v>
      </c>
      <c r="I684">
        <v>231921.91</v>
      </c>
      <c r="J684">
        <v>239996.49</v>
      </c>
      <c r="K684">
        <v>536.883737</v>
      </c>
      <c r="L684">
        <f>IFERROR(SUM(Table5[[#This Row],[reg_salben]:[pupil_gf_total]])/Table5[[#This Row],[adm1]],0)+IFERROR(Table5[[#This Row],[disability_salben]]/Table5[[#This Row],[disadm_nospch]], 0)</f>
        <v>22452.514505932522</v>
      </c>
    </row>
    <row r="685" spans="1:12" x14ac:dyDescent="0.25">
      <c r="A685">
        <v>48413</v>
      </c>
      <c r="B685">
        <v>129.606731</v>
      </c>
      <c r="C685">
        <v>1090226</v>
      </c>
      <c r="D685">
        <v>5197226.51</v>
      </c>
      <c r="E685">
        <v>416282.74</v>
      </c>
      <c r="F685">
        <v>28391.32</v>
      </c>
      <c r="G685">
        <v>2274127.7799999998</v>
      </c>
      <c r="H685">
        <v>2401267.04</v>
      </c>
      <c r="I685">
        <v>410625.19</v>
      </c>
      <c r="J685">
        <v>1089907.78</v>
      </c>
      <c r="K685">
        <v>1001.27779</v>
      </c>
      <c r="L685">
        <f>IFERROR(SUM(Table5[[#This Row],[reg_salben]:[pupil_gf_total]])/Table5[[#This Row],[adm1]],0)+IFERROR(Table5[[#This Row],[disability_salben]]/Table5[[#This Row],[disadm_nospch]], 0)</f>
        <v>20214.547700911797</v>
      </c>
    </row>
    <row r="686" spans="1:12" x14ac:dyDescent="0.25">
      <c r="A686">
        <v>48421</v>
      </c>
      <c r="B686">
        <v>144.17049600000001</v>
      </c>
      <c r="C686">
        <v>611779.34</v>
      </c>
      <c r="D686">
        <v>5493837.6600000001</v>
      </c>
      <c r="E686">
        <v>118380.81</v>
      </c>
      <c r="F686">
        <v>0</v>
      </c>
      <c r="G686">
        <v>2383010.75</v>
      </c>
      <c r="H686">
        <v>2080254.67</v>
      </c>
      <c r="I686">
        <v>323727.46000000002</v>
      </c>
      <c r="J686">
        <v>394578.02</v>
      </c>
      <c r="K686">
        <v>1246.7975899999999</v>
      </c>
      <c r="L686">
        <f>IFERROR(SUM(Table5[[#This Row],[reg_salben]:[pupil_gf_total]])/Table5[[#This Row],[adm1]],0)+IFERROR(Table5[[#This Row],[disability_salben]]/Table5[[#This Row],[disadm_nospch]], 0)</f>
        <v>12900.654048257838</v>
      </c>
    </row>
    <row r="687" spans="1:12" x14ac:dyDescent="0.25">
      <c r="A687">
        <v>48439</v>
      </c>
      <c r="B687">
        <v>68.034350000000003</v>
      </c>
      <c r="C687">
        <v>536125.86</v>
      </c>
      <c r="D687">
        <v>3755033.21</v>
      </c>
      <c r="E687">
        <v>244648.08</v>
      </c>
      <c r="F687">
        <v>194.84</v>
      </c>
      <c r="G687">
        <v>1486619.62</v>
      </c>
      <c r="H687">
        <v>1427647.92</v>
      </c>
      <c r="I687">
        <v>229493.81</v>
      </c>
      <c r="J687">
        <v>370278.79</v>
      </c>
      <c r="K687">
        <v>619.42400199999997</v>
      </c>
      <c r="L687">
        <f>IFERROR(SUM(Table5[[#This Row],[reg_salben]:[pupil_gf_total]])/Table5[[#This Row],[adm1]],0)+IFERROR(Table5[[#This Row],[disability_salben]]/Table5[[#This Row],[disadm_nospch]], 0)</f>
        <v>20010.712519101449</v>
      </c>
    </row>
    <row r="688" spans="1:12" x14ac:dyDescent="0.25">
      <c r="A688">
        <v>48447</v>
      </c>
      <c r="B688">
        <v>143.46992</v>
      </c>
      <c r="C688">
        <v>846634.06</v>
      </c>
      <c r="D688">
        <v>9273401.25</v>
      </c>
      <c r="E688">
        <v>193798.52</v>
      </c>
      <c r="F688">
        <v>7039.64</v>
      </c>
      <c r="G688">
        <v>3545580.67</v>
      </c>
      <c r="H688">
        <v>3936035.03</v>
      </c>
      <c r="I688">
        <v>835265.3</v>
      </c>
      <c r="J688">
        <v>1019259.88</v>
      </c>
      <c r="K688">
        <v>1795.342361</v>
      </c>
      <c r="L688">
        <f>IFERROR(SUM(Table5[[#This Row],[reg_salben]:[pupil_gf_total]])/Table5[[#This Row],[adm1]],0)+IFERROR(Table5[[#This Row],[disability_salben]]/Table5[[#This Row],[disadm_nospch]], 0)</f>
        <v>16378.448046916499</v>
      </c>
    </row>
    <row r="689" spans="1:12" x14ac:dyDescent="0.25">
      <c r="A689">
        <v>48454</v>
      </c>
      <c r="B689">
        <v>0</v>
      </c>
      <c r="C689">
        <v>2204755.92</v>
      </c>
      <c r="D689">
        <v>126935.76</v>
      </c>
      <c r="E689">
        <v>44412.26</v>
      </c>
      <c r="F689">
        <v>119.98</v>
      </c>
      <c r="G689">
        <v>1367353.28</v>
      </c>
      <c r="H689">
        <v>329452.58</v>
      </c>
      <c r="I689">
        <v>303924.28000000003</v>
      </c>
      <c r="J689">
        <v>1530483.35</v>
      </c>
      <c r="K689">
        <v>0</v>
      </c>
      <c r="L689">
        <f>IFERROR(SUM(Table5[[#This Row],[reg_salben]:[pupil_gf_total]])/Table5[[#This Row],[adm1]],0)+IFERROR(Table5[[#This Row],[disability_salben]]/Table5[[#This Row],[disadm_nospch]], 0)</f>
        <v>0</v>
      </c>
    </row>
    <row r="690" spans="1:12" x14ac:dyDescent="0.25">
      <c r="A690">
        <v>48462</v>
      </c>
      <c r="B690">
        <v>83.516482999999994</v>
      </c>
      <c r="C690">
        <v>886663.51</v>
      </c>
      <c r="D690">
        <v>5622121.5</v>
      </c>
      <c r="E690">
        <v>145047.63</v>
      </c>
      <c r="F690">
        <v>2897.95</v>
      </c>
      <c r="G690">
        <v>2493088.89</v>
      </c>
      <c r="H690">
        <v>2240412.5099999998</v>
      </c>
      <c r="I690">
        <v>257758.78</v>
      </c>
      <c r="J690">
        <v>631090.52</v>
      </c>
      <c r="K690">
        <v>908.668822000001</v>
      </c>
      <c r="L690">
        <f>IFERROR(SUM(Table5[[#This Row],[reg_salben]:[pupil_gf_total]])/Table5[[#This Row],[adm1]],0)+IFERROR(Table5[[#This Row],[disability_salben]]/Table5[[#This Row],[disadm_nospch]], 0)</f>
        <v>23154.109593004207</v>
      </c>
    </row>
    <row r="691" spans="1:12" x14ac:dyDescent="0.25">
      <c r="A691">
        <v>48470</v>
      </c>
      <c r="B691">
        <v>212.330613</v>
      </c>
      <c r="C691">
        <v>1863274.75</v>
      </c>
      <c r="D691">
        <v>10965787.76</v>
      </c>
      <c r="E691">
        <v>270058.18</v>
      </c>
      <c r="F691">
        <v>0</v>
      </c>
      <c r="G691">
        <v>3603801.84</v>
      </c>
      <c r="H691">
        <v>3447929.31</v>
      </c>
      <c r="I691">
        <v>1205929.54</v>
      </c>
      <c r="J691">
        <v>1742691.96</v>
      </c>
      <c r="K691">
        <v>1990.3820369999901</v>
      </c>
      <c r="L691">
        <f>IFERROR(SUM(Table5[[#This Row],[reg_salben]:[pupil_gf_total]])/Table5[[#This Row],[adm1]],0)+IFERROR(Table5[[#This Row],[disability_salben]]/Table5[[#This Row],[disadm_nospch]], 0)</f>
        <v>19444.755009838143</v>
      </c>
    </row>
    <row r="692" spans="1:12" x14ac:dyDescent="0.25">
      <c r="A692">
        <v>48488</v>
      </c>
      <c r="B692">
        <v>304.02483999999998</v>
      </c>
      <c r="C692">
        <v>2606524.44</v>
      </c>
      <c r="D692">
        <v>14747936.27</v>
      </c>
      <c r="E692">
        <v>547639.41</v>
      </c>
      <c r="F692">
        <v>17936.060000000001</v>
      </c>
      <c r="G692">
        <v>3832131.62</v>
      </c>
      <c r="H692">
        <v>5372746.4400000004</v>
      </c>
      <c r="I692">
        <v>803865.49</v>
      </c>
      <c r="J692">
        <v>2799013.99</v>
      </c>
      <c r="K692">
        <v>2317.4596190000002</v>
      </c>
      <c r="L692">
        <f>IFERROR(SUM(Table5[[#This Row],[reg_salben]:[pupil_gf_total]])/Table5[[#This Row],[adm1]],0)+IFERROR(Table5[[#This Row],[disability_salben]]/Table5[[#This Row],[disadm_nospch]], 0)</f>
        <v>20707.916979158505</v>
      </c>
    </row>
    <row r="693" spans="1:12" x14ac:dyDescent="0.25">
      <c r="A693">
        <v>48496</v>
      </c>
      <c r="B693">
        <v>330.51636999999999</v>
      </c>
      <c r="C693">
        <v>2349570.5099999998</v>
      </c>
      <c r="D693">
        <v>17895328.789999999</v>
      </c>
      <c r="E693">
        <v>1344651.73</v>
      </c>
      <c r="F693">
        <v>46720.99</v>
      </c>
      <c r="G693">
        <v>4061444.97</v>
      </c>
      <c r="H693">
        <v>7029036.9199999999</v>
      </c>
      <c r="I693">
        <v>892421.27</v>
      </c>
      <c r="J693">
        <v>3610182.72</v>
      </c>
      <c r="K693">
        <v>3277.7710029999798</v>
      </c>
      <c r="L693">
        <f>IFERROR(SUM(Table5[[#This Row],[reg_salben]:[pupil_gf_total]])/Table5[[#This Row],[adm1]],0)+IFERROR(Table5[[#This Row],[disability_salben]]/Table5[[#This Row],[disadm_nospch]], 0)</f>
        <v>17750.10017034936</v>
      </c>
    </row>
    <row r="694" spans="1:12" x14ac:dyDescent="0.25">
      <c r="A694">
        <v>48512</v>
      </c>
      <c r="B694">
        <v>103.645473</v>
      </c>
      <c r="C694">
        <v>717803.21</v>
      </c>
      <c r="D694">
        <v>4246181.7699999996</v>
      </c>
      <c r="E694">
        <v>241069.92</v>
      </c>
      <c r="F694">
        <v>0</v>
      </c>
      <c r="G694">
        <v>1492487.7</v>
      </c>
      <c r="H694">
        <v>1860762.53</v>
      </c>
      <c r="I694">
        <v>66469.73</v>
      </c>
      <c r="J694">
        <v>643450.94999999995</v>
      </c>
      <c r="K694">
        <v>695.88072899999997</v>
      </c>
      <c r="L694">
        <f>IFERROR(SUM(Table5[[#This Row],[reg_salben]:[pupil_gf_total]])/Table5[[#This Row],[adm1]],0)+IFERROR(Table5[[#This Row],[disability_salben]]/Table5[[#This Row],[disadm_nospch]], 0)</f>
        <v>19212.758140578102</v>
      </c>
    </row>
    <row r="695" spans="1:12" x14ac:dyDescent="0.25">
      <c r="A695">
        <v>48520</v>
      </c>
      <c r="B695">
        <v>247.78354200000001</v>
      </c>
      <c r="C695">
        <v>2311171.42</v>
      </c>
      <c r="D695">
        <v>8584412.4900000002</v>
      </c>
      <c r="E695">
        <v>150144.82999999999</v>
      </c>
      <c r="F695">
        <v>6588.36</v>
      </c>
      <c r="G695">
        <v>3027022.11</v>
      </c>
      <c r="H695">
        <v>5281951.37</v>
      </c>
      <c r="I695">
        <v>1157168.78</v>
      </c>
      <c r="J695">
        <v>1271139.1599999999</v>
      </c>
      <c r="K695">
        <v>1549.6188380000001</v>
      </c>
      <c r="L695">
        <f>IFERROR(SUM(Table5[[#This Row],[reg_salben]:[pupil_gf_total]])/Table5[[#This Row],[adm1]],0)+IFERROR(Table5[[#This Row],[disability_salben]]/Table5[[#This Row],[disadm_nospch]], 0)</f>
        <v>21897.198887472965</v>
      </c>
    </row>
    <row r="696" spans="1:12" x14ac:dyDescent="0.25">
      <c r="A696">
        <v>48538</v>
      </c>
      <c r="B696">
        <v>107.612133</v>
      </c>
      <c r="C696">
        <v>757212.26</v>
      </c>
      <c r="D696">
        <v>3685122.47</v>
      </c>
      <c r="E696">
        <v>175155.57</v>
      </c>
      <c r="F696">
        <v>1054.99</v>
      </c>
      <c r="G696">
        <v>1602778.1</v>
      </c>
      <c r="H696">
        <v>1541913.36</v>
      </c>
      <c r="I696">
        <v>180041.60000000001</v>
      </c>
      <c r="J696">
        <v>569093.92000000004</v>
      </c>
      <c r="K696">
        <v>671.51884700000005</v>
      </c>
      <c r="L696">
        <f>IFERROR(SUM(Table5[[#This Row],[reg_salben]:[pupil_gf_total]])/Table5[[#This Row],[adm1]],0)+IFERROR(Table5[[#This Row],[disability_salben]]/Table5[[#This Row],[disadm_nospch]], 0)</f>
        <v>18585.180782531395</v>
      </c>
    </row>
    <row r="697" spans="1:12" x14ac:dyDescent="0.25">
      <c r="A697">
        <v>48546</v>
      </c>
      <c r="B697">
        <v>66.124626000000006</v>
      </c>
      <c r="C697">
        <v>974051.17</v>
      </c>
      <c r="D697">
        <v>0</v>
      </c>
      <c r="E697">
        <v>108515.38</v>
      </c>
      <c r="F697">
        <v>0</v>
      </c>
      <c r="G697">
        <v>1752741.9</v>
      </c>
      <c r="H697">
        <v>188471.59</v>
      </c>
      <c r="I697">
        <v>216958.13</v>
      </c>
      <c r="J697">
        <v>2276266.31</v>
      </c>
      <c r="K697">
        <v>227.048023</v>
      </c>
      <c r="L697">
        <f>IFERROR(SUM(Table5[[#This Row],[reg_salben]:[pupil_gf_total]])/Table5[[#This Row],[adm1]],0)+IFERROR(Table5[[#This Row],[disability_salben]]/Table5[[#This Row],[disadm_nospch]], 0)</f>
        <v>34739.313009637575</v>
      </c>
    </row>
    <row r="698" spans="1:12" x14ac:dyDescent="0.25">
      <c r="A698">
        <v>48553</v>
      </c>
      <c r="B698">
        <v>86.47</v>
      </c>
      <c r="C698">
        <v>709037.41</v>
      </c>
      <c r="D698">
        <v>5416780.4800000004</v>
      </c>
      <c r="E698">
        <v>278811.86</v>
      </c>
      <c r="F698">
        <v>26010.12</v>
      </c>
      <c r="G698">
        <v>1207162.6000000001</v>
      </c>
      <c r="H698">
        <v>1152788.56</v>
      </c>
      <c r="I698">
        <v>510545.95</v>
      </c>
      <c r="J698">
        <v>425095.09</v>
      </c>
      <c r="K698">
        <v>954.23868200000004</v>
      </c>
      <c r="L698">
        <f>IFERROR(SUM(Table5[[#This Row],[reg_salben]:[pupil_gf_total]])/Table5[[#This Row],[adm1]],0)+IFERROR(Table5[[#This Row],[disability_salben]]/Table5[[#This Row],[disadm_nospch]], 0)</f>
        <v>17649.429950113292</v>
      </c>
    </row>
    <row r="699" spans="1:12" x14ac:dyDescent="0.25">
      <c r="A699">
        <v>48579</v>
      </c>
      <c r="B699">
        <v>105.03401700000001</v>
      </c>
      <c r="C699">
        <v>1203558.67</v>
      </c>
      <c r="D699">
        <v>4997692.8099999996</v>
      </c>
      <c r="E699">
        <v>311025.18</v>
      </c>
      <c r="F699">
        <v>205417.71</v>
      </c>
      <c r="G699">
        <v>1686121.91</v>
      </c>
      <c r="H699">
        <v>2192693.2200000002</v>
      </c>
      <c r="I699">
        <v>0</v>
      </c>
      <c r="J699">
        <v>302273.5</v>
      </c>
      <c r="K699">
        <v>961.17716900000005</v>
      </c>
      <c r="L699">
        <f>IFERROR(SUM(Table5[[#This Row],[reg_salben]:[pupil_gf_total]])/Table5[[#This Row],[adm1]],0)+IFERROR(Table5[[#This Row],[disability_salben]]/Table5[[#This Row],[disadm_nospch]], 0)</f>
        <v>21545.574584789283</v>
      </c>
    </row>
    <row r="700" spans="1:12" x14ac:dyDescent="0.25">
      <c r="A700">
        <v>48587</v>
      </c>
      <c r="B700">
        <v>66.601478999999998</v>
      </c>
      <c r="C700">
        <v>847838.75</v>
      </c>
      <c r="D700">
        <v>5438603.6900000004</v>
      </c>
      <c r="E700">
        <v>187308.38</v>
      </c>
      <c r="F700">
        <v>135220.14000000001</v>
      </c>
      <c r="G700">
        <v>1283760.8700000001</v>
      </c>
      <c r="H700">
        <v>1230524.1200000001</v>
      </c>
      <c r="I700">
        <v>248059.63</v>
      </c>
      <c r="J700">
        <v>379680.39</v>
      </c>
      <c r="K700">
        <v>1033.410979</v>
      </c>
      <c r="L700">
        <f>IFERROR(SUM(Table5[[#This Row],[reg_salben]:[pupil_gf_total]])/Table5[[#This Row],[adm1]],0)+IFERROR(Table5[[#This Row],[disability_salben]]/Table5[[#This Row],[disadm_nospch]], 0)</f>
        <v>21345.340100349087</v>
      </c>
    </row>
    <row r="701" spans="1:12" x14ac:dyDescent="0.25">
      <c r="A701">
        <v>48595</v>
      </c>
      <c r="B701">
        <v>57.170316999999997</v>
      </c>
      <c r="C701">
        <v>591970.41</v>
      </c>
      <c r="D701">
        <v>5129100.5</v>
      </c>
      <c r="E701">
        <v>187502.3</v>
      </c>
      <c r="F701">
        <v>1199.98</v>
      </c>
      <c r="G701">
        <v>1454713.94</v>
      </c>
      <c r="H701">
        <v>1330953.55</v>
      </c>
      <c r="I701">
        <v>478577.15</v>
      </c>
      <c r="J701">
        <v>268339.36</v>
      </c>
      <c r="K701">
        <v>959.65561400000001</v>
      </c>
      <c r="L701">
        <f>IFERROR(SUM(Table5[[#This Row],[reg_salben]:[pupil_gf_total]])/Table5[[#This Row],[adm1]],0)+IFERROR(Table5[[#This Row],[disability_salben]]/Table5[[#This Row],[disadm_nospch]], 0)</f>
        <v>19576.967662200623</v>
      </c>
    </row>
    <row r="702" spans="1:12" x14ac:dyDescent="0.25">
      <c r="A702">
        <v>48603</v>
      </c>
      <c r="B702">
        <v>134.67537100000001</v>
      </c>
      <c r="C702">
        <v>3413008.42</v>
      </c>
      <c r="D702">
        <v>163003.29</v>
      </c>
      <c r="E702">
        <v>326589.02</v>
      </c>
      <c r="F702">
        <v>18955.919999999998</v>
      </c>
      <c r="G702">
        <v>2897941.61</v>
      </c>
      <c r="H702">
        <v>357704.8</v>
      </c>
      <c r="I702">
        <v>909047.85</v>
      </c>
      <c r="J702">
        <v>6275894.6500000004</v>
      </c>
      <c r="K702">
        <v>297.53773200000001</v>
      </c>
      <c r="L702">
        <f>IFERROR(SUM(Table5[[#This Row],[reg_salben]:[pupil_gf_total]])/Table5[[#This Row],[adm1]],0)+IFERROR(Table5[[#This Row],[disability_salben]]/Table5[[#This Row],[disadm_nospch]], 0)</f>
        <v>62141.638963604208</v>
      </c>
    </row>
    <row r="703" spans="1:12" x14ac:dyDescent="0.25">
      <c r="A703">
        <v>48611</v>
      </c>
      <c r="B703">
        <v>134.20898600000001</v>
      </c>
      <c r="C703">
        <v>687777.75</v>
      </c>
      <c r="D703">
        <v>9011990.5399999991</v>
      </c>
      <c r="E703">
        <v>307403.5</v>
      </c>
      <c r="F703">
        <v>1086.8399999999999</v>
      </c>
      <c r="G703">
        <v>3221681.04</v>
      </c>
      <c r="H703">
        <v>3378555.48</v>
      </c>
      <c r="I703">
        <v>812715.39</v>
      </c>
      <c r="J703">
        <v>1376742</v>
      </c>
      <c r="K703">
        <v>1962.5033559999999</v>
      </c>
      <c r="L703">
        <f>IFERROR(SUM(Table5[[#This Row],[reg_salben]:[pupil_gf_total]])/Table5[[#This Row],[adm1]],0)+IFERROR(Table5[[#This Row],[disability_salben]]/Table5[[#This Row],[disadm_nospch]], 0)</f>
        <v>14352.77610666876</v>
      </c>
    </row>
    <row r="704" spans="1:12" x14ac:dyDescent="0.25">
      <c r="A704">
        <v>48629</v>
      </c>
      <c r="B704">
        <v>139.87916300000001</v>
      </c>
      <c r="C704">
        <v>777673.59</v>
      </c>
      <c r="D704">
        <v>7964807.79</v>
      </c>
      <c r="E704">
        <v>184823.4</v>
      </c>
      <c r="F704">
        <v>8032.47</v>
      </c>
      <c r="G704">
        <v>3437621.58</v>
      </c>
      <c r="H704">
        <v>2862579.5</v>
      </c>
      <c r="I704">
        <v>785784.39</v>
      </c>
      <c r="J704">
        <v>821132.26</v>
      </c>
      <c r="K704">
        <v>1277.9099200000001</v>
      </c>
      <c r="L704">
        <f>IFERROR(SUM(Table5[[#This Row],[reg_salben]:[pupil_gf_total]])/Table5[[#This Row],[adm1]],0)+IFERROR(Table5[[#This Row],[disability_salben]]/Table5[[#This Row],[disadm_nospch]], 0)</f>
        <v>18130.747532823512</v>
      </c>
    </row>
    <row r="705" spans="1:12" x14ac:dyDescent="0.25">
      <c r="A705">
        <v>48637</v>
      </c>
      <c r="B705">
        <v>30.399293</v>
      </c>
      <c r="C705">
        <v>354338.58</v>
      </c>
      <c r="D705">
        <v>3353585.32</v>
      </c>
      <c r="E705">
        <v>212782.75</v>
      </c>
      <c r="F705">
        <v>4703.8999999999996</v>
      </c>
      <c r="G705">
        <v>1489802.7</v>
      </c>
      <c r="H705">
        <v>1492991.86</v>
      </c>
      <c r="I705">
        <v>216082.78</v>
      </c>
      <c r="J705">
        <v>188920.23</v>
      </c>
      <c r="K705">
        <v>587.94736399999999</v>
      </c>
      <c r="L705">
        <f>IFERROR(SUM(Table5[[#This Row],[reg_salben]:[pupil_gf_total]])/Table5[[#This Row],[adm1]],0)+IFERROR(Table5[[#This Row],[disability_salben]]/Table5[[#This Row],[disadm_nospch]], 0)</f>
        <v>23492.017078832112</v>
      </c>
    </row>
    <row r="706" spans="1:12" x14ac:dyDescent="0.25">
      <c r="A706">
        <v>48652</v>
      </c>
      <c r="B706">
        <v>337.21126900000002</v>
      </c>
      <c r="C706">
        <v>3597446.42</v>
      </c>
      <c r="D706">
        <v>16260695.41</v>
      </c>
      <c r="E706">
        <v>367163.8</v>
      </c>
      <c r="F706">
        <v>64494.11</v>
      </c>
      <c r="G706">
        <v>7220679.4400000004</v>
      </c>
      <c r="H706">
        <v>12247740.65</v>
      </c>
      <c r="I706">
        <v>4245393.25</v>
      </c>
      <c r="J706">
        <v>3716935.07</v>
      </c>
      <c r="K706">
        <v>1871.6072059999999</v>
      </c>
      <c r="L706">
        <f>IFERROR(SUM(Table5[[#This Row],[reg_salben]:[pupil_gf_total]])/Table5[[#This Row],[adm1]],0)+IFERROR(Table5[[#This Row],[disability_salben]]/Table5[[#This Row],[disadm_nospch]], 0)</f>
        <v>34243.206779815002</v>
      </c>
    </row>
    <row r="707" spans="1:12" x14ac:dyDescent="0.25">
      <c r="A707">
        <v>48660</v>
      </c>
      <c r="B707">
        <v>7</v>
      </c>
      <c r="C707">
        <v>4944587.78</v>
      </c>
      <c r="D707">
        <v>461684.79</v>
      </c>
      <c r="E707">
        <v>189954.34</v>
      </c>
      <c r="F707">
        <v>0</v>
      </c>
      <c r="G707">
        <v>14428895.52</v>
      </c>
      <c r="H707">
        <v>2162441.13</v>
      </c>
      <c r="I707">
        <v>5241125.3</v>
      </c>
      <c r="J707">
        <v>14964872.449999999</v>
      </c>
      <c r="K707">
        <v>25.595089999999999</v>
      </c>
      <c r="L707">
        <f>IFERROR(SUM(Table5[[#This Row],[reg_salben]:[pupil_gf_total]])/Table5[[#This Row],[adm1]],0)+IFERROR(Table5[[#This Row],[disability_salben]]/Table5[[#This Row],[disadm_nospch]], 0)</f>
        <v>2169500.8353555324</v>
      </c>
    </row>
    <row r="708" spans="1:12" x14ac:dyDescent="0.25">
      <c r="A708">
        <v>48678</v>
      </c>
      <c r="B708">
        <v>140.912385</v>
      </c>
      <c r="C708">
        <v>1238892.05</v>
      </c>
      <c r="D708">
        <v>6892406.5999999996</v>
      </c>
      <c r="E708">
        <v>190194.41</v>
      </c>
      <c r="F708">
        <v>6862.48</v>
      </c>
      <c r="G708">
        <v>1867472.22</v>
      </c>
      <c r="H708">
        <v>2080429.35</v>
      </c>
      <c r="I708">
        <v>771555.91</v>
      </c>
      <c r="J708">
        <v>1875783.43</v>
      </c>
      <c r="K708">
        <v>1512.3257020000001</v>
      </c>
      <c r="L708">
        <f>IFERROR(SUM(Table5[[#This Row],[reg_salben]:[pupil_gf_total]])/Table5[[#This Row],[adm1]],0)+IFERROR(Table5[[#This Row],[disability_salben]]/Table5[[#This Row],[disadm_nospch]], 0)</f>
        <v>17840.712809231693</v>
      </c>
    </row>
    <row r="709" spans="1:12" x14ac:dyDescent="0.25">
      <c r="A709">
        <v>48686</v>
      </c>
      <c r="B709">
        <v>52.841856999999997</v>
      </c>
      <c r="C709">
        <v>156224.31</v>
      </c>
      <c r="D709">
        <v>1725802.14</v>
      </c>
      <c r="E709">
        <v>57135.75</v>
      </c>
      <c r="F709">
        <v>38605.949999999997</v>
      </c>
      <c r="G709">
        <v>1443244.91</v>
      </c>
      <c r="H709">
        <v>1749121.02</v>
      </c>
      <c r="I709">
        <v>350942.65</v>
      </c>
      <c r="J709">
        <v>622235.44999999995</v>
      </c>
      <c r="K709">
        <v>258.74847399999999</v>
      </c>
      <c r="L709">
        <f>IFERROR(SUM(Table5[[#This Row],[reg_salben]:[pupil_gf_total]])/Table5[[#This Row],[adm1]],0)+IFERROR(Table5[[#This Row],[disability_salben]]/Table5[[#This Row],[disadm_nospch]], 0)</f>
        <v>26095.090342931093</v>
      </c>
    </row>
    <row r="710" spans="1:12" x14ac:dyDescent="0.25">
      <c r="A710">
        <v>48694</v>
      </c>
      <c r="B710">
        <v>302.53565600000002</v>
      </c>
      <c r="C710">
        <v>2327530.46</v>
      </c>
      <c r="D710">
        <v>13430054.810000001</v>
      </c>
      <c r="E710">
        <v>1349845</v>
      </c>
      <c r="F710">
        <v>17922</v>
      </c>
      <c r="G710">
        <v>7120623.8899999997</v>
      </c>
      <c r="H710">
        <v>6921408.5800000001</v>
      </c>
      <c r="I710">
        <v>1144083.1299999999</v>
      </c>
      <c r="J710">
        <v>3169210.2</v>
      </c>
      <c r="K710">
        <v>2452.9166319999999</v>
      </c>
      <c r="L710">
        <f>IFERROR(SUM(Table5[[#This Row],[reg_salben]:[pupil_gf_total]])/Table5[[#This Row],[adm1]],0)+IFERROR(Table5[[#This Row],[disability_salben]]/Table5[[#This Row],[disadm_nospch]], 0)</f>
        <v>21209.215668468118</v>
      </c>
    </row>
    <row r="711" spans="1:12" x14ac:dyDescent="0.25">
      <c r="A711">
        <v>48702</v>
      </c>
      <c r="B711">
        <v>480.19550900000002</v>
      </c>
      <c r="C711">
        <v>3572673.07</v>
      </c>
      <c r="D711">
        <v>20196688.829999998</v>
      </c>
      <c r="E711">
        <v>541500.21</v>
      </c>
      <c r="F711">
        <v>491283.21</v>
      </c>
      <c r="G711">
        <v>5896389.2000000002</v>
      </c>
      <c r="H711">
        <v>7250005.8899999997</v>
      </c>
      <c r="I711">
        <v>2070929.9</v>
      </c>
      <c r="J711">
        <v>4803445.6500000004</v>
      </c>
      <c r="K711">
        <v>3702.0382639999998</v>
      </c>
      <c r="L711">
        <f>IFERROR(SUM(Table5[[#This Row],[reg_salben]:[pupil_gf_total]])/Table5[[#This Row],[adm1]],0)+IFERROR(Table5[[#This Row],[disability_salben]]/Table5[[#This Row],[disadm_nospch]], 0)</f>
        <v>18582.614538864786</v>
      </c>
    </row>
    <row r="712" spans="1:12" x14ac:dyDescent="0.25">
      <c r="A712">
        <v>48710</v>
      </c>
      <c r="B712">
        <v>147.90813900000001</v>
      </c>
      <c r="C712">
        <v>922859.81</v>
      </c>
      <c r="D712">
        <v>5639070.6100000003</v>
      </c>
      <c r="E712">
        <v>267281.43</v>
      </c>
      <c r="F712">
        <v>44418.25</v>
      </c>
      <c r="G712">
        <v>1738041.01</v>
      </c>
      <c r="H712">
        <v>2223147.94</v>
      </c>
      <c r="I712">
        <v>383960.87</v>
      </c>
      <c r="J712">
        <v>651911.47</v>
      </c>
      <c r="K712">
        <v>1012.618261</v>
      </c>
      <c r="L712">
        <f>IFERROR(SUM(Table5[[#This Row],[reg_salben]:[pupil_gf_total]])/Table5[[#This Row],[adm1]],0)+IFERROR(Table5[[#This Row],[disability_salben]]/Table5[[#This Row],[disadm_nospch]], 0)</f>
        <v>17050.822332164462</v>
      </c>
    </row>
    <row r="713" spans="1:12" x14ac:dyDescent="0.25">
      <c r="A713">
        <v>48728</v>
      </c>
      <c r="B713">
        <v>708.07822099999998</v>
      </c>
      <c r="C713">
        <v>5288731.96</v>
      </c>
      <c r="D713">
        <v>26213162.859999999</v>
      </c>
      <c r="E713">
        <v>378040.22</v>
      </c>
      <c r="F713">
        <v>123034.32</v>
      </c>
      <c r="G713">
        <v>8097315.4800000004</v>
      </c>
      <c r="H713">
        <v>7293472.6299999999</v>
      </c>
      <c r="I713">
        <v>1164817.42</v>
      </c>
      <c r="J713">
        <v>5678265.2000000002</v>
      </c>
      <c r="K713">
        <v>4638.2482490000102</v>
      </c>
      <c r="L713">
        <f>IFERROR(SUM(Table5[[#This Row],[reg_salben]:[pupil_gf_total]])/Table5[[#This Row],[adm1]],0)+IFERROR(Table5[[#This Row],[disability_salben]]/Table5[[#This Row],[disadm_nospch]], 0)</f>
        <v>18022.280583917389</v>
      </c>
    </row>
    <row r="714" spans="1:12" x14ac:dyDescent="0.25">
      <c r="A714">
        <v>48736</v>
      </c>
      <c r="B714">
        <v>203.398707</v>
      </c>
      <c r="C714">
        <v>1690080.57</v>
      </c>
      <c r="D714">
        <v>11233120.050000001</v>
      </c>
      <c r="E714">
        <v>620324.97</v>
      </c>
      <c r="F714">
        <v>219764.86</v>
      </c>
      <c r="G714">
        <v>4235565.3600000003</v>
      </c>
      <c r="H714">
        <v>3609972.92</v>
      </c>
      <c r="I714">
        <v>761630.2</v>
      </c>
      <c r="J714">
        <v>2442133.4700000002</v>
      </c>
      <c r="K714">
        <v>1629.136158</v>
      </c>
      <c r="L714">
        <f>IFERROR(SUM(Table5[[#This Row],[reg_salben]:[pupil_gf_total]])/Table5[[#This Row],[adm1]],0)+IFERROR(Table5[[#This Row],[disability_salben]]/Table5[[#This Row],[disadm_nospch]], 0)</f>
        <v>22502.312090197818</v>
      </c>
    </row>
    <row r="715" spans="1:12" x14ac:dyDescent="0.25">
      <c r="A715">
        <v>48744</v>
      </c>
      <c r="B715">
        <v>239.30855700000001</v>
      </c>
      <c r="C715">
        <v>1383514.28</v>
      </c>
      <c r="D715">
        <v>8918177.9399999995</v>
      </c>
      <c r="E715">
        <v>246988.66</v>
      </c>
      <c r="F715">
        <v>119.98</v>
      </c>
      <c r="G715">
        <v>3224941.67</v>
      </c>
      <c r="H715">
        <v>4540505.5</v>
      </c>
      <c r="I715">
        <v>511902.1</v>
      </c>
      <c r="J715">
        <v>2381128.87</v>
      </c>
      <c r="K715">
        <v>1694.364515</v>
      </c>
      <c r="L715">
        <f>IFERROR(SUM(Table5[[#This Row],[reg_salben]:[pupil_gf_total]])/Table5[[#This Row],[adm1]],0)+IFERROR(Table5[[#This Row],[disability_salben]]/Table5[[#This Row],[disadm_nospch]], 0)</f>
        <v>17481.121707724036</v>
      </c>
    </row>
    <row r="716" spans="1:12" x14ac:dyDescent="0.25">
      <c r="A716">
        <v>48751</v>
      </c>
      <c r="B716">
        <v>887.16425700000002</v>
      </c>
      <c r="C716">
        <v>7069160.4000000004</v>
      </c>
      <c r="D716">
        <v>31054517.370000001</v>
      </c>
      <c r="E716">
        <v>1871480.64</v>
      </c>
      <c r="F716">
        <v>0</v>
      </c>
      <c r="G716">
        <v>10680038.66</v>
      </c>
      <c r="H716">
        <v>10090521.76</v>
      </c>
      <c r="I716">
        <v>1629654</v>
      </c>
      <c r="J716">
        <v>6101082.21</v>
      </c>
      <c r="K716">
        <v>5653.2816599999796</v>
      </c>
      <c r="L716">
        <f>IFERROR(SUM(Table5[[#This Row],[reg_salben]:[pupil_gf_total]])/Table5[[#This Row],[adm1]],0)+IFERROR(Table5[[#This Row],[disability_salben]]/Table5[[#This Row],[disadm_nospch]], 0)</f>
        <v>18834.04200021402</v>
      </c>
    </row>
    <row r="717" spans="1:12" x14ac:dyDescent="0.25">
      <c r="A717">
        <v>48777</v>
      </c>
      <c r="B717">
        <v>269.32690400000001</v>
      </c>
      <c r="C717">
        <v>1646273.83</v>
      </c>
      <c r="D717">
        <v>9183236.4600000009</v>
      </c>
      <c r="E717">
        <v>1062828.05</v>
      </c>
      <c r="F717">
        <v>0</v>
      </c>
      <c r="G717">
        <v>4237582.96</v>
      </c>
      <c r="H717">
        <v>5302933.51</v>
      </c>
      <c r="I717">
        <v>570961.93999999994</v>
      </c>
      <c r="J717">
        <v>1590718.17</v>
      </c>
      <c r="K717">
        <v>1585.6688830000001</v>
      </c>
      <c r="L717">
        <f>IFERROR(SUM(Table5[[#This Row],[reg_salben]:[pupil_gf_total]])/Table5[[#This Row],[adm1]],0)+IFERROR(Table5[[#This Row],[disability_salben]]/Table5[[#This Row],[disadm_nospch]], 0)</f>
        <v>19954.190799630902</v>
      </c>
    </row>
    <row r="718" spans="1:12" x14ac:dyDescent="0.25">
      <c r="A718">
        <v>48793</v>
      </c>
      <c r="B718">
        <v>143.14699300000001</v>
      </c>
      <c r="C718">
        <v>710014.73</v>
      </c>
      <c r="D718">
        <v>4718746.3600000003</v>
      </c>
      <c r="E718">
        <v>83350.259999999995</v>
      </c>
      <c r="F718">
        <v>15270</v>
      </c>
      <c r="G718">
        <v>2258733.5</v>
      </c>
      <c r="H718">
        <v>2279379.37</v>
      </c>
      <c r="I718">
        <v>364214.78</v>
      </c>
      <c r="J718">
        <v>563482.46</v>
      </c>
      <c r="K718">
        <v>912.30733899999996</v>
      </c>
      <c r="L718">
        <f>IFERROR(SUM(Table5[[#This Row],[reg_salben]:[pupil_gf_total]])/Table5[[#This Row],[adm1]],0)+IFERROR(Table5[[#This Row],[disability_salben]]/Table5[[#This Row],[disadm_nospch]], 0)</f>
        <v>16231.654041845622</v>
      </c>
    </row>
    <row r="719" spans="1:12" x14ac:dyDescent="0.25">
      <c r="A719">
        <v>48801</v>
      </c>
      <c r="B719">
        <v>235.06182000000001</v>
      </c>
      <c r="C719">
        <v>1610045.18</v>
      </c>
      <c r="D719">
        <v>8598212.3000000007</v>
      </c>
      <c r="E719">
        <v>278689.55</v>
      </c>
      <c r="F719">
        <v>9244.1</v>
      </c>
      <c r="G719">
        <v>2754149.12</v>
      </c>
      <c r="H719">
        <v>3896581.63</v>
      </c>
      <c r="I719">
        <v>292818.40000000002</v>
      </c>
      <c r="J719">
        <v>2969828.43</v>
      </c>
      <c r="K719">
        <v>1696.7849040000001</v>
      </c>
      <c r="L719">
        <f>IFERROR(SUM(Table5[[#This Row],[reg_salben]:[pupil_gf_total]])/Table5[[#This Row],[adm1]],0)+IFERROR(Table5[[#This Row],[disability_salben]]/Table5[[#This Row],[disadm_nospch]], 0)</f>
        <v>17928.951404389092</v>
      </c>
    </row>
    <row r="720" spans="1:12" x14ac:dyDescent="0.25">
      <c r="A720">
        <v>48819</v>
      </c>
      <c r="B720">
        <v>135.976429</v>
      </c>
      <c r="C720">
        <v>930490.21</v>
      </c>
      <c r="D720">
        <v>5536843.0499999998</v>
      </c>
      <c r="E720">
        <v>299831.09000000003</v>
      </c>
      <c r="F720">
        <v>1111.78</v>
      </c>
      <c r="G720">
        <v>2048942.83</v>
      </c>
      <c r="H720">
        <v>2985315.58</v>
      </c>
      <c r="I720">
        <v>423708</v>
      </c>
      <c r="J720">
        <v>1009360.29</v>
      </c>
      <c r="K720">
        <v>978.32742800000005</v>
      </c>
      <c r="L720">
        <f>IFERROR(SUM(Table5[[#This Row],[reg_salben]:[pupil_gf_total]])/Table5[[#This Row],[adm1]],0)+IFERROR(Table5[[#This Row],[disability_salben]]/Table5[[#This Row],[disadm_nospch]], 0)</f>
        <v>19420.729597924852</v>
      </c>
    </row>
    <row r="721" spans="1:12" x14ac:dyDescent="0.25">
      <c r="A721">
        <v>48835</v>
      </c>
      <c r="B721">
        <v>260.49825299999998</v>
      </c>
      <c r="C721">
        <v>736089.22</v>
      </c>
      <c r="D721">
        <v>9759691.4700000007</v>
      </c>
      <c r="E721">
        <v>463311.45</v>
      </c>
      <c r="F721">
        <v>1644</v>
      </c>
      <c r="G721">
        <v>2880048.02</v>
      </c>
      <c r="H721">
        <v>4314893.9800000004</v>
      </c>
      <c r="I721">
        <v>575162.14</v>
      </c>
      <c r="J721">
        <v>848077.36</v>
      </c>
      <c r="K721">
        <v>2023.565417</v>
      </c>
      <c r="L721">
        <f>IFERROR(SUM(Table5[[#This Row],[reg_salben]:[pupil_gf_total]])/Table5[[#This Row],[adm1]],0)+IFERROR(Table5[[#This Row],[disability_salben]]/Table5[[#This Row],[disadm_nospch]], 0)</f>
        <v>12137.394534081765</v>
      </c>
    </row>
    <row r="722" spans="1:12" x14ac:dyDescent="0.25">
      <c r="A722">
        <v>48843</v>
      </c>
      <c r="B722">
        <v>313.939548</v>
      </c>
      <c r="C722">
        <v>1462811.43</v>
      </c>
      <c r="D722">
        <v>10877222.58</v>
      </c>
      <c r="E722">
        <v>295115.21000000002</v>
      </c>
      <c r="F722">
        <v>15744.33</v>
      </c>
      <c r="G722">
        <v>3418709.42</v>
      </c>
      <c r="H722">
        <v>4067240.14</v>
      </c>
      <c r="I722">
        <v>734295.02</v>
      </c>
      <c r="J722">
        <v>1663988.65</v>
      </c>
      <c r="K722">
        <v>1741.675303</v>
      </c>
      <c r="L722">
        <f>IFERROR(SUM(Table5[[#This Row],[reg_salben]:[pupil_gf_total]])/Table5[[#This Row],[adm1]],0)+IFERROR(Table5[[#This Row],[disability_salben]]/Table5[[#This Row],[disadm_nospch]], 0)</f>
        <v>16758.409240051325</v>
      </c>
    </row>
    <row r="723" spans="1:12" x14ac:dyDescent="0.25">
      <c r="A723">
        <v>48850</v>
      </c>
      <c r="B723">
        <v>330.03542700000003</v>
      </c>
      <c r="C723">
        <v>1330049.56</v>
      </c>
      <c r="D723">
        <v>8272954.3899999997</v>
      </c>
      <c r="E723">
        <v>563852.5</v>
      </c>
      <c r="F723">
        <v>310863.33</v>
      </c>
      <c r="G723">
        <v>2958428.95</v>
      </c>
      <c r="H723">
        <v>4334617.51</v>
      </c>
      <c r="I723">
        <v>233009.41</v>
      </c>
      <c r="J723">
        <v>1261141.94</v>
      </c>
      <c r="K723">
        <v>1921.3189609999999</v>
      </c>
      <c r="L723">
        <f>IFERROR(SUM(Table5[[#This Row],[reg_salben]:[pupil_gf_total]])/Table5[[#This Row],[adm1]],0)+IFERROR(Table5[[#This Row],[disability_salben]]/Table5[[#This Row],[disadm_nospch]], 0)</f>
        <v>13364.68513957697</v>
      </c>
    </row>
    <row r="724" spans="1:12" x14ac:dyDescent="0.25">
      <c r="A724">
        <v>48876</v>
      </c>
      <c r="B724">
        <v>386.38340699999998</v>
      </c>
      <c r="C724">
        <v>2246376.79</v>
      </c>
      <c r="D724">
        <v>13227170.130000001</v>
      </c>
      <c r="E724">
        <v>627581.48</v>
      </c>
      <c r="F724">
        <v>1016723.51</v>
      </c>
      <c r="G724">
        <v>5767349.8399999999</v>
      </c>
      <c r="H724">
        <v>5456103.1200000001</v>
      </c>
      <c r="I724">
        <v>26201.95</v>
      </c>
      <c r="J724">
        <v>1418082.92</v>
      </c>
      <c r="K724">
        <v>2754.2605429999999</v>
      </c>
      <c r="L724">
        <f>IFERROR(SUM(Table5[[#This Row],[reg_salben]:[pupil_gf_total]])/Table5[[#This Row],[adm1]],0)+IFERROR(Table5[[#This Row],[disability_salben]]/Table5[[#This Row],[disadm_nospch]], 0)</f>
        <v>15812.622469889719</v>
      </c>
    </row>
    <row r="725" spans="1:12" x14ac:dyDescent="0.25">
      <c r="A725">
        <v>48884</v>
      </c>
      <c r="B725">
        <v>162.86240900000001</v>
      </c>
      <c r="C725">
        <v>616823.94999999995</v>
      </c>
      <c r="D725">
        <v>6045373.2400000002</v>
      </c>
      <c r="E725">
        <v>393641.95</v>
      </c>
      <c r="F725">
        <v>2438.13</v>
      </c>
      <c r="G725">
        <v>2419666.02</v>
      </c>
      <c r="H725">
        <v>4634610.7699999996</v>
      </c>
      <c r="I725">
        <v>343033.33</v>
      </c>
      <c r="J725">
        <v>601652.26</v>
      </c>
      <c r="K725">
        <v>1618.5680170000001</v>
      </c>
      <c r="L725">
        <f>IFERROR(SUM(Table5[[#This Row],[reg_salben]:[pupil_gf_total]])/Table5[[#This Row],[adm1]],0)+IFERROR(Table5[[#This Row],[disability_salben]]/Table5[[#This Row],[disadm_nospch]], 0)</f>
        <v>12709.116134337324</v>
      </c>
    </row>
    <row r="726" spans="1:12" x14ac:dyDescent="0.25">
      <c r="A726">
        <v>48900</v>
      </c>
      <c r="B726">
        <v>119.72312700000001</v>
      </c>
      <c r="C726">
        <v>1152977.3799999999</v>
      </c>
      <c r="D726">
        <v>6417411.46</v>
      </c>
      <c r="E726">
        <v>328596.90999999997</v>
      </c>
      <c r="F726">
        <v>67060.479999999996</v>
      </c>
      <c r="G726">
        <v>2869010.66</v>
      </c>
      <c r="H726">
        <v>3377420.5</v>
      </c>
      <c r="I726">
        <v>470346.53</v>
      </c>
      <c r="J726">
        <v>1266648.31</v>
      </c>
      <c r="K726">
        <v>1037.1247229999999</v>
      </c>
      <c r="L726">
        <f>IFERROR(SUM(Table5[[#This Row],[reg_salben]:[pupil_gf_total]])/Table5[[#This Row],[adm1]],0)+IFERROR(Table5[[#This Row],[disability_salben]]/Table5[[#This Row],[disadm_nospch]], 0)</f>
        <v>23897.207015311993</v>
      </c>
    </row>
    <row r="727" spans="1:12" x14ac:dyDescent="0.25">
      <c r="A727">
        <v>48926</v>
      </c>
      <c r="B727">
        <v>180.334498</v>
      </c>
      <c r="C727">
        <v>1307628.6100000001</v>
      </c>
      <c r="D727">
        <v>7774616.3700000001</v>
      </c>
      <c r="E727">
        <v>199815.41</v>
      </c>
      <c r="F727">
        <v>407261.33</v>
      </c>
      <c r="G727">
        <v>3339934.4</v>
      </c>
      <c r="H727">
        <v>3387103.35</v>
      </c>
      <c r="I727">
        <v>250879.15</v>
      </c>
      <c r="J727">
        <v>2144397.69</v>
      </c>
      <c r="K727">
        <v>1216.9167689999999</v>
      </c>
      <c r="L727">
        <f>IFERROR(SUM(Table5[[#This Row],[reg_salben]:[pupil_gf_total]])/Table5[[#This Row],[adm1]],0)+IFERROR(Table5[[#This Row],[disability_salben]]/Table5[[#This Row],[disadm_nospch]], 0)</f>
        <v>21635.027294103471</v>
      </c>
    </row>
    <row r="728" spans="1:12" x14ac:dyDescent="0.25">
      <c r="A728">
        <v>48934</v>
      </c>
      <c r="B728">
        <v>81.861838000000006</v>
      </c>
      <c r="C728">
        <v>616938.87</v>
      </c>
      <c r="D728">
        <v>4704863.41</v>
      </c>
      <c r="E728">
        <v>248862.64</v>
      </c>
      <c r="F728">
        <v>6768</v>
      </c>
      <c r="G728">
        <v>2017118.1</v>
      </c>
      <c r="H728">
        <v>1647187.54</v>
      </c>
      <c r="I728">
        <v>392177.12</v>
      </c>
      <c r="J728">
        <v>693942.82</v>
      </c>
      <c r="K728">
        <v>516.89915099999996</v>
      </c>
      <c r="L728">
        <f>IFERROR(SUM(Table5[[#This Row],[reg_salben]:[pupil_gf_total]])/Table5[[#This Row],[adm1]],0)+IFERROR(Table5[[#This Row],[disability_salben]]/Table5[[#This Row],[disadm_nospch]], 0)</f>
        <v>26323.217550531597</v>
      </c>
    </row>
    <row r="729" spans="1:12" x14ac:dyDescent="0.25">
      <c r="A729">
        <v>48942</v>
      </c>
      <c r="B729">
        <v>99.404454999999999</v>
      </c>
      <c r="C729">
        <v>492994.57</v>
      </c>
      <c r="D729">
        <v>7580794.1200000001</v>
      </c>
      <c r="E729">
        <v>289126.31</v>
      </c>
      <c r="F729">
        <v>0</v>
      </c>
      <c r="G729">
        <v>2094033.45</v>
      </c>
      <c r="H729">
        <v>1480132.76</v>
      </c>
      <c r="I729">
        <v>251375.59</v>
      </c>
      <c r="J729">
        <v>592100.62</v>
      </c>
      <c r="K729">
        <v>1204.128371</v>
      </c>
      <c r="L729">
        <f>IFERROR(SUM(Table5[[#This Row],[reg_salben]:[pupil_gf_total]])/Table5[[#This Row],[adm1]],0)+IFERROR(Table5[[#This Row],[disability_salben]]/Table5[[#This Row],[disadm_nospch]], 0)</f>
        <v>15164.01061872587</v>
      </c>
    </row>
    <row r="730" spans="1:12" x14ac:dyDescent="0.25">
      <c r="A730">
        <v>48975</v>
      </c>
      <c r="B730">
        <v>4.4553570000000002</v>
      </c>
      <c r="C730">
        <v>93555.04</v>
      </c>
      <c r="D730">
        <v>1868203.22</v>
      </c>
      <c r="E730">
        <v>73403.759999999995</v>
      </c>
      <c r="F730">
        <v>13210.81</v>
      </c>
      <c r="G730">
        <v>733519.1</v>
      </c>
      <c r="H730">
        <v>322416.32</v>
      </c>
      <c r="I730">
        <v>40229.56</v>
      </c>
      <c r="J730">
        <v>218501.68</v>
      </c>
      <c r="K730">
        <v>73.281097000000003</v>
      </c>
      <c r="L730">
        <f>IFERROR(SUM(Table5[[#This Row],[reg_salben]:[pupil_gf_total]])/Table5[[#This Row],[adm1]],0)+IFERROR(Table5[[#This Row],[disability_salben]]/Table5[[#This Row],[disadm_nospch]], 0)</f>
        <v>65613.985490599676</v>
      </c>
    </row>
    <row r="731" spans="1:12" x14ac:dyDescent="0.25">
      <c r="A731">
        <v>48991</v>
      </c>
      <c r="B731">
        <v>97.019182999999998</v>
      </c>
      <c r="C731">
        <v>438795.61</v>
      </c>
      <c r="D731">
        <v>4164715.82</v>
      </c>
      <c r="E731">
        <v>95655.9</v>
      </c>
      <c r="F731">
        <v>70710.41</v>
      </c>
      <c r="G731">
        <v>1645176.57</v>
      </c>
      <c r="H731">
        <v>1884800.35</v>
      </c>
      <c r="I731">
        <v>367537.18</v>
      </c>
      <c r="J731">
        <v>532139.03</v>
      </c>
      <c r="K731">
        <v>656.34127699999999</v>
      </c>
      <c r="L731">
        <f>IFERROR(SUM(Table5[[#This Row],[reg_salben]:[pupil_gf_total]])/Table5[[#This Row],[adm1]],0)+IFERROR(Table5[[#This Row],[disability_salben]]/Table5[[#This Row],[disadm_nospch]], 0)</f>
        <v>17870.606936975259</v>
      </c>
    </row>
    <row r="732" spans="1:12" x14ac:dyDescent="0.25">
      <c r="A732">
        <v>49031</v>
      </c>
      <c r="B732">
        <v>113.877374</v>
      </c>
      <c r="C732">
        <v>782782.75</v>
      </c>
      <c r="D732">
        <v>5409103.6699999999</v>
      </c>
      <c r="E732">
        <v>159250.25</v>
      </c>
      <c r="F732">
        <v>0</v>
      </c>
      <c r="G732">
        <v>1934249.12</v>
      </c>
      <c r="H732">
        <v>2080487.14</v>
      </c>
      <c r="I732">
        <v>825127.63</v>
      </c>
      <c r="J732">
        <v>839068.46</v>
      </c>
      <c r="K732">
        <v>843.19388200000003</v>
      </c>
      <c r="L732">
        <f>IFERROR(SUM(Table5[[#This Row],[reg_salben]:[pupil_gf_total]])/Table5[[#This Row],[adm1]],0)+IFERROR(Table5[[#This Row],[disability_salben]]/Table5[[#This Row],[disadm_nospch]], 0)</f>
        <v>20212.818159133101</v>
      </c>
    </row>
    <row r="733" spans="1:12" x14ac:dyDescent="0.25">
      <c r="A733">
        <v>49056</v>
      </c>
      <c r="B733">
        <v>276.33059500000002</v>
      </c>
      <c r="C733">
        <v>1229484.92</v>
      </c>
      <c r="D733">
        <v>8993882.0299999993</v>
      </c>
      <c r="E733">
        <v>549442.19999999995</v>
      </c>
      <c r="F733">
        <v>13780.89</v>
      </c>
      <c r="G733">
        <v>3452301.4</v>
      </c>
      <c r="H733">
        <v>4691339.9000000004</v>
      </c>
      <c r="I733">
        <v>857285.23</v>
      </c>
      <c r="J733">
        <v>1196077.3899999999</v>
      </c>
      <c r="K733">
        <v>2130.9861569999998</v>
      </c>
      <c r="L733">
        <f>IFERROR(SUM(Table5[[#This Row],[reg_salben]:[pupil_gf_total]])/Table5[[#This Row],[adm1]],0)+IFERROR(Table5[[#This Row],[disability_salben]]/Table5[[#This Row],[disadm_nospch]], 0)</f>
        <v>13719.263827695886</v>
      </c>
    </row>
    <row r="734" spans="1:12" x14ac:dyDescent="0.25">
      <c r="A734">
        <v>49064</v>
      </c>
      <c r="B734">
        <v>131.43419900000001</v>
      </c>
      <c r="C734">
        <v>689701.65</v>
      </c>
      <c r="D734">
        <v>4101650.57</v>
      </c>
      <c r="E734">
        <v>47816.13</v>
      </c>
      <c r="F734">
        <v>23818.06</v>
      </c>
      <c r="G734">
        <v>1492851.04</v>
      </c>
      <c r="H734">
        <v>1684981.69</v>
      </c>
      <c r="I734">
        <v>7703.83</v>
      </c>
      <c r="J734">
        <v>321796.03000000003</v>
      </c>
      <c r="K734">
        <v>577.38434900000004</v>
      </c>
      <c r="L734">
        <f>IFERROR(SUM(Table5[[#This Row],[reg_salben]:[pupil_gf_total]])/Table5[[#This Row],[adm1]],0)+IFERROR(Table5[[#This Row],[disability_salben]]/Table5[[#This Row],[disadm_nospch]], 0)</f>
        <v>18549.939523558642</v>
      </c>
    </row>
    <row r="735" spans="1:12" x14ac:dyDescent="0.25">
      <c r="A735">
        <v>49072</v>
      </c>
      <c r="B735">
        <v>1.787846</v>
      </c>
      <c r="C735">
        <v>0</v>
      </c>
      <c r="D735">
        <v>41428.199999999997</v>
      </c>
      <c r="E735">
        <v>0</v>
      </c>
      <c r="F735">
        <v>0</v>
      </c>
      <c r="G735">
        <v>833037.06</v>
      </c>
      <c r="H735">
        <v>166759.79999999999</v>
      </c>
      <c r="I735">
        <v>257191.62</v>
      </c>
      <c r="J735">
        <v>3617974.78</v>
      </c>
      <c r="K735">
        <v>2.6227969999999998</v>
      </c>
      <c r="L735">
        <f>IFERROR(SUM(Table5[[#This Row],[reg_salben]:[pupil_gf_total]])/Table5[[#This Row],[adm1]],0)+IFERROR(Table5[[#This Row],[disability_salben]]/Table5[[#This Row],[disadm_nospch]], 0)</f>
        <v>1874484.1709060976</v>
      </c>
    </row>
    <row r="736" spans="1:12" x14ac:dyDescent="0.25">
      <c r="A736">
        <v>49080</v>
      </c>
      <c r="B736">
        <v>264.037015</v>
      </c>
      <c r="C736">
        <v>1596782.23</v>
      </c>
      <c r="D736">
        <v>9819932.6199999992</v>
      </c>
      <c r="E736">
        <v>444248.55</v>
      </c>
      <c r="F736">
        <v>43518.559999999998</v>
      </c>
      <c r="G736">
        <v>3803096.89</v>
      </c>
      <c r="H736">
        <v>4424096.8499999996</v>
      </c>
      <c r="I736">
        <v>604961.9</v>
      </c>
      <c r="J736">
        <v>1982775.14</v>
      </c>
      <c r="K736">
        <v>1606.1942979999901</v>
      </c>
      <c r="L736">
        <f>IFERROR(SUM(Table5[[#This Row],[reg_salben]:[pupil_gf_total]])/Table5[[#This Row],[adm1]],0)+IFERROR(Table5[[#This Row],[disability_salben]]/Table5[[#This Row],[disadm_nospch]], 0)</f>
        <v>19198.301466978672</v>
      </c>
    </row>
    <row r="737" spans="1:12" x14ac:dyDescent="0.25">
      <c r="A737">
        <v>49098</v>
      </c>
      <c r="B737">
        <v>909.91672600000004</v>
      </c>
      <c r="C737">
        <v>5492100.2800000003</v>
      </c>
      <c r="D737">
        <v>21934364.25</v>
      </c>
      <c r="E737">
        <v>1046906.16</v>
      </c>
      <c r="F737">
        <v>117662.53</v>
      </c>
      <c r="G737">
        <v>7703704.0099999998</v>
      </c>
      <c r="H737">
        <v>8228004.0499999998</v>
      </c>
      <c r="I737">
        <v>1468353.52</v>
      </c>
      <c r="J737">
        <v>3312526.91</v>
      </c>
      <c r="K737">
        <v>4497.8194800000001</v>
      </c>
      <c r="L737">
        <f>IFERROR(SUM(Table5[[#This Row],[reg_salben]:[pupil_gf_total]])/Table5[[#This Row],[adm1]],0)+IFERROR(Table5[[#This Row],[disability_salben]]/Table5[[#This Row],[disadm_nospch]], 0)</f>
        <v>15776.440933685575</v>
      </c>
    </row>
    <row r="738" spans="1:12" x14ac:dyDescent="0.25">
      <c r="A738">
        <v>49106</v>
      </c>
      <c r="B738">
        <v>210.841984</v>
      </c>
      <c r="C738">
        <v>1216527.99</v>
      </c>
      <c r="D738">
        <v>7461142.1699999999</v>
      </c>
      <c r="E738">
        <v>106933.61</v>
      </c>
      <c r="F738">
        <v>1897</v>
      </c>
      <c r="G738">
        <v>2605846.0099999998</v>
      </c>
      <c r="H738">
        <v>3305681.03</v>
      </c>
      <c r="I738">
        <v>2506898.48</v>
      </c>
      <c r="J738">
        <v>580374.51</v>
      </c>
      <c r="K738">
        <v>1267.799786</v>
      </c>
      <c r="L738">
        <f>IFERROR(SUM(Table5[[#This Row],[reg_salben]:[pupil_gf_total]])/Table5[[#This Row],[adm1]],0)+IFERROR(Table5[[#This Row],[disability_salben]]/Table5[[#This Row],[disadm_nospch]], 0)</f>
        <v>18838.775568932579</v>
      </c>
    </row>
    <row r="739" spans="1:12" x14ac:dyDescent="0.25">
      <c r="A739">
        <v>49122</v>
      </c>
      <c r="B739">
        <v>96.880853999999999</v>
      </c>
      <c r="C739">
        <v>989432.5</v>
      </c>
      <c r="D739">
        <v>5687882.5899999999</v>
      </c>
      <c r="E739">
        <v>177396.19</v>
      </c>
      <c r="F739">
        <v>52811.360000000001</v>
      </c>
      <c r="G739">
        <v>1518598.53</v>
      </c>
      <c r="H739">
        <v>2186831.38</v>
      </c>
      <c r="I739">
        <v>152363.92000000001</v>
      </c>
      <c r="J739">
        <v>795617.13</v>
      </c>
      <c r="K739">
        <v>751.72402199999999</v>
      </c>
      <c r="L739">
        <f>IFERROR(SUM(Table5[[#This Row],[reg_salben]:[pupil_gf_total]])/Table5[[#This Row],[adm1]],0)+IFERROR(Table5[[#This Row],[disability_salben]]/Table5[[#This Row],[disadm_nospch]], 0)</f>
        <v>24275.88784560854</v>
      </c>
    </row>
    <row r="740" spans="1:12" x14ac:dyDescent="0.25">
      <c r="A740">
        <v>49130</v>
      </c>
      <c r="B740">
        <v>199.151962</v>
      </c>
      <c r="C740">
        <v>927604.3</v>
      </c>
      <c r="D740">
        <v>6823035.0800000001</v>
      </c>
      <c r="E740">
        <v>322219.67</v>
      </c>
      <c r="F740">
        <v>40896</v>
      </c>
      <c r="G740">
        <v>2266401.7200000002</v>
      </c>
      <c r="H740">
        <v>2793170.55</v>
      </c>
      <c r="I740">
        <v>260827.19</v>
      </c>
      <c r="J740">
        <v>897871.58</v>
      </c>
      <c r="K740">
        <v>1118.5435150000001</v>
      </c>
      <c r="L740">
        <f>IFERROR(SUM(Table5[[#This Row],[reg_salben]:[pupil_gf_total]])/Table5[[#This Row],[adm1]],0)+IFERROR(Table5[[#This Row],[disability_salben]]/Table5[[#This Row],[disadm_nospch]], 0)</f>
        <v>16641.589229193261</v>
      </c>
    </row>
    <row r="741" spans="1:12" x14ac:dyDescent="0.25">
      <c r="A741">
        <v>49148</v>
      </c>
      <c r="B741">
        <v>263.44153499999999</v>
      </c>
      <c r="C741">
        <v>1722816.09</v>
      </c>
      <c r="D741">
        <v>8116773.5</v>
      </c>
      <c r="E741">
        <v>931252.96</v>
      </c>
      <c r="F741">
        <v>22500.400000000001</v>
      </c>
      <c r="G741">
        <v>2974110.91</v>
      </c>
      <c r="H741">
        <v>3653407.04</v>
      </c>
      <c r="I741">
        <v>494061.09</v>
      </c>
      <c r="J741">
        <v>1376651.47</v>
      </c>
      <c r="K741">
        <v>1602.173362</v>
      </c>
      <c r="L741">
        <f>IFERROR(SUM(Table5[[#This Row],[reg_salben]:[pupil_gf_total]])/Table5[[#This Row],[adm1]],0)+IFERROR(Table5[[#This Row],[disability_salben]]/Table5[[#This Row],[disadm_nospch]], 0)</f>
        <v>17505.230738067159</v>
      </c>
    </row>
    <row r="742" spans="1:12" x14ac:dyDescent="0.25">
      <c r="A742">
        <v>49155</v>
      </c>
      <c r="B742">
        <v>90.304676000000001</v>
      </c>
      <c r="C742">
        <v>1052877.05</v>
      </c>
      <c r="D742">
        <v>4785354.53</v>
      </c>
      <c r="E742">
        <v>118975.59</v>
      </c>
      <c r="F742">
        <v>14002.18</v>
      </c>
      <c r="G742">
        <v>1914306.47</v>
      </c>
      <c r="H742">
        <v>2472557.16</v>
      </c>
      <c r="I742">
        <v>271912.57</v>
      </c>
      <c r="J742">
        <v>801175.69</v>
      </c>
      <c r="K742">
        <v>684.53699900000004</v>
      </c>
      <c r="L742">
        <f>IFERROR(SUM(Table5[[#This Row],[reg_salben]:[pupil_gf_total]])/Table5[[#This Row],[adm1]],0)+IFERROR(Table5[[#This Row],[disability_salben]]/Table5[[#This Row],[disadm_nospch]], 0)</f>
        <v>26820.19163779074</v>
      </c>
    </row>
    <row r="743" spans="1:12" x14ac:dyDescent="0.25">
      <c r="A743">
        <v>49171</v>
      </c>
      <c r="B743">
        <v>395.62569400000001</v>
      </c>
      <c r="C743">
        <v>3101278.5</v>
      </c>
      <c r="D743">
        <v>21483705</v>
      </c>
      <c r="E743">
        <v>324114.95</v>
      </c>
      <c r="F743">
        <v>120965.69</v>
      </c>
      <c r="G743">
        <v>5370008.4400000004</v>
      </c>
      <c r="H743">
        <v>6349115.71</v>
      </c>
      <c r="I743">
        <v>1827903.12</v>
      </c>
      <c r="J743">
        <v>3701256.75</v>
      </c>
      <c r="K743">
        <v>2998.2867030000002</v>
      </c>
      <c r="L743">
        <f>IFERROR(SUM(Table5[[#This Row],[reg_salben]:[pupil_gf_total]])/Table5[[#This Row],[adm1]],0)+IFERROR(Table5[[#This Row],[disability_salben]]/Table5[[#This Row],[disadm_nospch]], 0)</f>
        <v>20905.406323017254</v>
      </c>
    </row>
    <row r="744" spans="1:12" x14ac:dyDescent="0.25">
      <c r="A744">
        <v>49189</v>
      </c>
      <c r="B744">
        <v>189.83013600000001</v>
      </c>
      <c r="C744">
        <v>1274121.28</v>
      </c>
      <c r="D744">
        <v>7149187.6900000004</v>
      </c>
      <c r="E744">
        <v>442692.01</v>
      </c>
      <c r="F744">
        <v>13132.62</v>
      </c>
      <c r="G744">
        <v>3240023.21</v>
      </c>
      <c r="H744">
        <v>3805356.64</v>
      </c>
      <c r="I744">
        <v>2434.54</v>
      </c>
      <c r="J744">
        <v>1519412.74</v>
      </c>
      <c r="K744">
        <v>1268.3076699999999</v>
      </c>
      <c r="L744">
        <f>IFERROR(SUM(Table5[[#This Row],[reg_salben]:[pupil_gf_total]])/Table5[[#This Row],[adm1]],0)+IFERROR(Table5[[#This Row],[disability_salben]]/Table5[[#This Row],[disadm_nospch]], 0)</f>
        <v>19462.940176955835</v>
      </c>
    </row>
    <row r="745" spans="1:12" x14ac:dyDescent="0.25">
      <c r="A745">
        <v>49197</v>
      </c>
      <c r="B745">
        <v>248.38981200000001</v>
      </c>
      <c r="C745">
        <v>1500409.99</v>
      </c>
      <c r="D745">
        <v>10368434.15</v>
      </c>
      <c r="E745">
        <v>508752.18</v>
      </c>
      <c r="F745">
        <v>14998.57</v>
      </c>
      <c r="G745">
        <v>3901925.6</v>
      </c>
      <c r="H745">
        <v>3961217.7</v>
      </c>
      <c r="I745">
        <v>578808.88</v>
      </c>
      <c r="J745">
        <v>1525890.04</v>
      </c>
      <c r="K745">
        <v>1917.5111010000001</v>
      </c>
      <c r="L745">
        <f>IFERROR(SUM(Table5[[#This Row],[reg_salben]:[pupil_gf_total]])/Table5[[#This Row],[adm1]],0)+IFERROR(Table5[[#This Row],[disability_salben]]/Table5[[#This Row],[disadm_nospch]], 0)</f>
        <v>16919.245149795635</v>
      </c>
    </row>
    <row r="746" spans="1:12" x14ac:dyDescent="0.25">
      <c r="A746">
        <v>49205</v>
      </c>
      <c r="B746">
        <v>148.25178199999999</v>
      </c>
      <c r="C746">
        <v>1110531.48</v>
      </c>
      <c r="D746">
        <v>7354155.5499999998</v>
      </c>
      <c r="E746">
        <v>265210.7</v>
      </c>
      <c r="F746">
        <v>27651.18</v>
      </c>
      <c r="G746">
        <v>2213594</v>
      </c>
      <c r="H746">
        <v>2784949</v>
      </c>
      <c r="I746">
        <v>312785.65000000002</v>
      </c>
      <c r="J746">
        <v>1291190.24</v>
      </c>
      <c r="K746">
        <v>1159.503406</v>
      </c>
      <c r="L746">
        <f>IFERROR(SUM(Table5[[#This Row],[reg_salben]:[pupil_gf_total]])/Table5[[#This Row],[adm1]],0)+IFERROR(Table5[[#This Row],[disability_salben]]/Table5[[#This Row],[disadm_nospch]], 0)</f>
        <v>19780.191510229972</v>
      </c>
    </row>
    <row r="747" spans="1:12" x14ac:dyDescent="0.25">
      <c r="A747">
        <v>49213</v>
      </c>
      <c r="B747">
        <v>122.27172</v>
      </c>
      <c r="C747">
        <v>870261.82</v>
      </c>
      <c r="D747">
        <v>5234661.08</v>
      </c>
      <c r="E747">
        <v>142900.10999999999</v>
      </c>
      <c r="F747">
        <v>0</v>
      </c>
      <c r="G747">
        <v>1978158.35</v>
      </c>
      <c r="H747">
        <v>2025655.74</v>
      </c>
      <c r="I747">
        <v>390747.66</v>
      </c>
      <c r="J747">
        <v>584027.96</v>
      </c>
      <c r="K747">
        <v>899.46219199999996</v>
      </c>
      <c r="L747">
        <f>IFERROR(SUM(Table5[[#This Row],[reg_salben]:[pupil_gf_total]])/Table5[[#This Row],[adm1]],0)+IFERROR(Table5[[#This Row],[disability_salben]]/Table5[[#This Row],[disadm_nospch]], 0)</f>
        <v>18631.156067153337</v>
      </c>
    </row>
    <row r="748" spans="1:12" x14ac:dyDescent="0.25">
      <c r="A748">
        <v>49221</v>
      </c>
      <c r="B748">
        <v>143.01328799999999</v>
      </c>
      <c r="C748">
        <v>1291002.07</v>
      </c>
      <c r="D748">
        <v>8716500.8200000003</v>
      </c>
      <c r="E748">
        <v>187373.89</v>
      </c>
      <c r="F748">
        <v>17721.740000000002</v>
      </c>
      <c r="G748">
        <v>2856571.93</v>
      </c>
      <c r="H748">
        <v>3790094.93</v>
      </c>
      <c r="I748">
        <v>852567.37</v>
      </c>
      <c r="J748">
        <v>1098522.52</v>
      </c>
      <c r="K748">
        <v>1370.2598849999999</v>
      </c>
      <c r="L748">
        <f>IFERROR(SUM(Table5[[#This Row],[reg_salben]:[pupil_gf_total]])/Table5[[#This Row],[adm1]],0)+IFERROR(Table5[[#This Row],[disability_salben]]/Table5[[#This Row],[disadm_nospch]], 0)</f>
        <v>21812.571366708806</v>
      </c>
    </row>
    <row r="749" spans="1:12" x14ac:dyDescent="0.25">
      <c r="A749">
        <v>49239</v>
      </c>
      <c r="B749">
        <v>249.25358700000001</v>
      </c>
      <c r="C749">
        <v>2312883.34</v>
      </c>
      <c r="D749">
        <v>12268028.289999999</v>
      </c>
      <c r="E749">
        <v>177778.15</v>
      </c>
      <c r="F749">
        <v>442.68</v>
      </c>
      <c r="G749">
        <v>4677099.51</v>
      </c>
      <c r="H749">
        <v>4269939.26</v>
      </c>
      <c r="I749">
        <v>724345.82</v>
      </c>
      <c r="J749">
        <v>2026103.72</v>
      </c>
      <c r="K749">
        <v>1902.0989400000001</v>
      </c>
      <c r="L749">
        <f>IFERROR(SUM(Table5[[#This Row],[reg_salben]:[pupil_gf_total]])/Table5[[#This Row],[adm1]],0)+IFERROR(Table5[[#This Row],[disability_salben]]/Table5[[#This Row],[disadm_nospch]], 0)</f>
        <v>21972.445907962036</v>
      </c>
    </row>
    <row r="750" spans="1:12" x14ac:dyDescent="0.25">
      <c r="A750">
        <v>49247</v>
      </c>
      <c r="B750">
        <v>134.193209</v>
      </c>
      <c r="C750">
        <v>730406.03</v>
      </c>
      <c r="D750">
        <v>3987764.34</v>
      </c>
      <c r="E750">
        <v>60264.23</v>
      </c>
      <c r="F750">
        <v>0</v>
      </c>
      <c r="G750">
        <v>1864583.67</v>
      </c>
      <c r="H750">
        <v>1737264.5</v>
      </c>
      <c r="I750">
        <v>118642.48</v>
      </c>
      <c r="J750">
        <v>1031929.17</v>
      </c>
      <c r="K750">
        <v>780.49878899999999</v>
      </c>
      <c r="L750">
        <f>IFERROR(SUM(Table5[[#This Row],[reg_salben]:[pupil_gf_total]])/Table5[[#This Row],[adm1]],0)+IFERROR(Table5[[#This Row],[disability_salben]]/Table5[[#This Row],[disadm_nospch]], 0)</f>
        <v>16718.359132335521</v>
      </c>
    </row>
    <row r="751" spans="1:12" x14ac:dyDescent="0.25">
      <c r="A751">
        <v>49254</v>
      </c>
      <c r="B751">
        <v>26.373024999999998</v>
      </c>
      <c r="C751">
        <v>863383.81</v>
      </c>
      <c r="D751">
        <v>495479.29</v>
      </c>
      <c r="E751">
        <v>36752.82</v>
      </c>
      <c r="F751">
        <v>7847.33</v>
      </c>
      <c r="G751">
        <v>836749.59</v>
      </c>
      <c r="H751">
        <v>1121831.32</v>
      </c>
      <c r="I751">
        <v>271559.83</v>
      </c>
      <c r="J751">
        <v>1514470.69</v>
      </c>
      <c r="K751">
        <v>148.15105199999999</v>
      </c>
      <c r="L751">
        <f>IFERROR(SUM(Table5[[#This Row],[reg_salben]:[pupil_gf_total]])/Table5[[#This Row],[adm1]],0)+IFERROR(Table5[[#This Row],[disability_salben]]/Table5[[#This Row],[disadm_nospch]], 0)</f>
        <v>61658.479099780743</v>
      </c>
    </row>
    <row r="752" spans="1:12" x14ac:dyDescent="0.25">
      <c r="A752">
        <v>49270</v>
      </c>
      <c r="B752">
        <v>143.695617</v>
      </c>
      <c r="C752">
        <v>650767.04</v>
      </c>
      <c r="D752">
        <v>7123972.7400000002</v>
      </c>
      <c r="E752">
        <v>297232.46999999997</v>
      </c>
      <c r="F752">
        <v>0</v>
      </c>
      <c r="G752">
        <v>2100573.69</v>
      </c>
      <c r="H752">
        <v>3457964.62</v>
      </c>
      <c r="I752">
        <v>534715.32999999996</v>
      </c>
      <c r="J752">
        <v>359171.87</v>
      </c>
      <c r="K752">
        <v>863.11233300000004</v>
      </c>
      <c r="L752">
        <f>IFERROR(SUM(Table5[[#This Row],[reg_salben]:[pupil_gf_total]])/Table5[[#This Row],[adm1]],0)+IFERROR(Table5[[#This Row],[disability_salben]]/Table5[[#This Row],[disadm_nospch]], 0)</f>
        <v>20602.74560016334</v>
      </c>
    </row>
    <row r="753" spans="1:12" x14ac:dyDescent="0.25">
      <c r="A753">
        <v>49288</v>
      </c>
      <c r="B753">
        <v>201.99473900000001</v>
      </c>
      <c r="C753">
        <v>1011532.9</v>
      </c>
      <c r="D753">
        <v>6866746.2400000002</v>
      </c>
      <c r="E753">
        <v>515901.47</v>
      </c>
      <c r="F753">
        <v>117238.91</v>
      </c>
      <c r="G753">
        <v>2813686.99</v>
      </c>
      <c r="H753">
        <v>3408611.38</v>
      </c>
      <c r="I753">
        <v>229256.8</v>
      </c>
      <c r="J753">
        <v>1802035.49</v>
      </c>
      <c r="K753">
        <v>1211.1681840000001</v>
      </c>
      <c r="L753">
        <f>IFERROR(SUM(Table5[[#This Row],[reg_salben]:[pupil_gf_total]])/Table5[[#This Row],[adm1]],0)+IFERROR(Table5[[#This Row],[disability_salben]]/Table5[[#This Row],[disadm_nospch]], 0)</f>
        <v>18014.564402428277</v>
      </c>
    </row>
    <row r="754" spans="1:12" x14ac:dyDescent="0.25">
      <c r="A754">
        <v>49296</v>
      </c>
      <c r="B754">
        <v>116.226519</v>
      </c>
      <c r="C754">
        <v>734612.44</v>
      </c>
      <c r="D754">
        <v>4290901.96</v>
      </c>
      <c r="E754">
        <v>308088.68</v>
      </c>
      <c r="F754">
        <v>63237.35</v>
      </c>
      <c r="G754">
        <v>2048622.63</v>
      </c>
      <c r="H754">
        <v>2338671.5099999998</v>
      </c>
      <c r="I754">
        <v>356971.57</v>
      </c>
      <c r="J754">
        <v>576511.86</v>
      </c>
      <c r="K754">
        <v>715.51003300000002</v>
      </c>
      <c r="L754">
        <f>IFERROR(SUM(Table5[[#This Row],[reg_salben]:[pupil_gf_total]])/Table5[[#This Row],[adm1]],0)+IFERROR(Table5[[#This Row],[disability_salben]]/Table5[[#This Row],[disadm_nospch]], 0)</f>
        <v>20272.816369240107</v>
      </c>
    </row>
    <row r="755" spans="1:12" x14ac:dyDescent="0.25">
      <c r="A755">
        <v>49304</v>
      </c>
      <c r="B755">
        <v>55.991861999999998</v>
      </c>
      <c r="C755">
        <v>530664.42000000004</v>
      </c>
      <c r="D755">
        <v>0</v>
      </c>
      <c r="E755">
        <v>44914.22</v>
      </c>
      <c r="F755">
        <v>0</v>
      </c>
      <c r="G755">
        <v>1329531.8799999999</v>
      </c>
      <c r="H755">
        <v>249226.04</v>
      </c>
      <c r="I755">
        <v>137848.85</v>
      </c>
      <c r="J755">
        <v>1460103.71</v>
      </c>
      <c r="K755">
        <v>202.77086499999999</v>
      </c>
      <c r="L755">
        <f>IFERROR(SUM(Table5[[#This Row],[reg_salben]:[pupil_gf_total]])/Table5[[#This Row],[adm1]],0)+IFERROR(Table5[[#This Row],[disability_salben]]/Table5[[#This Row],[disadm_nospch]], 0)</f>
        <v>25365.533547622697</v>
      </c>
    </row>
    <row r="756" spans="1:12" x14ac:dyDescent="0.25">
      <c r="A756">
        <v>49312</v>
      </c>
      <c r="B756">
        <v>94.484712000000002</v>
      </c>
      <c r="C756">
        <v>796265.46</v>
      </c>
      <c r="D756">
        <v>4292561.24</v>
      </c>
      <c r="E756">
        <v>147986.72</v>
      </c>
      <c r="F756">
        <v>91922.25</v>
      </c>
      <c r="G756">
        <v>1424162.61</v>
      </c>
      <c r="H756">
        <v>1478471.92</v>
      </c>
      <c r="I756">
        <v>163216.68</v>
      </c>
      <c r="J756">
        <v>436258.79</v>
      </c>
      <c r="K756">
        <v>673.619887000002</v>
      </c>
      <c r="L756">
        <f>IFERROR(SUM(Table5[[#This Row],[reg_salben]:[pupil_gf_total]])/Table5[[#This Row],[adm1]],0)+IFERROR(Table5[[#This Row],[disability_salben]]/Table5[[#This Row],[disadm_nospch]], 0)</f>
        <v>20354.921735150499</v>
      </c>
    </row>
    <row r="757" spans="1:12" x14ac:dyDescent="0.25">
      <c r="A757">
        <v>49320</v>
      </c>
      <c r="B757">
        <v>78.776908000000006</v>
      </c>
      <c r="C757">
        <v>429729.02</v>
      </c>
      <c r="D757">
        <v>3060394.02</v>
      </c>
      <c r="E757">
        <v>74365.899999999994</v>
      </c>
      <c r="F757">
        <v>549</v>
      </c>
      <c r="G757">
        <v>1024227.53</v>
      </c>
      <c r="H757">
        <v>2383604.7400000002</v>
      </c>
      <c r="I757">
        <v>361179.32</v>
      </c>
      <c r="J757">
        <v>274900.02</v>
      </c>
      <c r="K757">
        <v>475.54852899999997</v>
      </c>
      <c r="L757">
        <f>IFERROR(SUM(Table5[[#This Row],[reg_salben]:[pupil_gf_total]])/Table5[[#This Row],[adm1]],0)+IFERROR(Table5[[#This Row],[disability_salben]]/Table5[[#This Row],[disadm_nospch]], 0)</f>
        <v>20551.727356982865</v>
      </c>
    </row>
    <row r="758" spans="1:12" x14ac:dyDescent="0.25">
      <c r="A758">
        <v>49338</v>
      </c>
      <c r="B758">
        <v>37.100543000000002</v>
      </c>
      <c r="C758">
        <v>168219.79</v>
      </c>
      <c r="D758">
        <v>2155806.9</v>
      </c>
      <c r="E758">
        <v>84630.43</v>
      </c>
      <c r="F758">
        <v>46025.43</v>
      </c>
      <c r="G758">
        <v>859811.3</v>
      </c>
      <c r="H758">
        <v>782771.87</v>
      </c>
      <c r="I758">
        <v>274392.53999999998</v>
      </c>
      <c r="J758">
        <v>178064.65</v>
      </c>
      <c r="K758">
        <v>320.490071</v>
      </c>
      <c r="L758">
        <f>IFERROR(SUM(Table5[[#This Row],[reg_salben]:[pupil_gf_total]])/Table5[[#This Row],[adm1]],0)+IFERROR(Table5[[#This Row],[disability_salben]]/Table5[[#This Row],[disadm_nospch]], 0)</f>
        <v>18205.419882713795</v>
      </c>
    </row>
    <row r="759" spans="1:12" x14ac:dyDescent="0.25">
      <c r="A759">
        <v>49346</v>
      </c>
      <c r="B759">
        <v>43.503076999999998</v>
      </c>
      <c r="C759">
        <v>268839.94</v>
      </c>
      <c r="D759">
        <v>3226772.77</v>
      </c>
      <c r="E759">
        <v>183501.57</v>
      </c>
      <c r="F759">
        <v>76191.61</v>
      </c>
      <c r="G759">
        <v>1121617.67</v>
      </c>
      <c r="H759">
        <v>830522.85</v>
      </c>
      <c r="I759">
        <v>221555.81</v>
      </c>
      <c r="J759">
        <v>206430.24</v>
      </c>
      <c r="K759">
        <v>593.86539500000003</v>
      </c>
      <c r="L759">
        <f>IFERROR(SUM(Table5[[#This Row],[reg_salben]:[pupil_gf_total]])/Table5[[#This Row],[adm1]],0)+IFERROR(Table5[[#This Row],[disability_salben]]/Table5[[#This Row],[disadm_nospch]], 0)</f>
        <v>16058.44833830531</v>
      </c>
    </row>
    <row r="760" spans="1:12" x14ac:dyDescent="0.25">
      <c r="A760">
        <v>49353</v>
      </c>
      <c r="B760">
        <v>99.027462999999997</v>
      </c>
      <c r="C760">
        <v>722634.77</v>
      </c>
      <c r="D760">
        <v>3646450.82</v>
      </c>
      <c r="E760">
        <v>180791.88</v>
      </c>
      <c r="F760">
        <v>7248.88</v>
      </c>
      <c r="G760">
        <v>1219340.47</v>
      </c>
      <c r="H760">
        <v>1294740.8</v>
      </c>
      <c r="I760">
        <v>61394.83</v>
      </c>
      <c r="J760">
        <v>262191.88</v>
      </c>
      <c r="K760">
        <v>628.89776700000004</v>
      </c>
      <c r="L760">
        <f>IFERROR(SUM(Table5[[#This Row],[reg_salben]:[pupil_gf_total]])/Table5[[#This Row],[adm1]],0)+IFERROR(Table5[[#This Row],[disability_salben]]/Table5[[#This Row],[disadm_nospch]], 0)</f>
        <v>17906.608029585201</v>
      </c>
    </row>
    <row r="761" spans="1:12" x14ac:dyDescent="0.25">
      <c r="A761">
        <v>49361</v>
      </c>
      <c r="B761">
        <v>46.004908999999998</v>
      </c>
      <c r="C761">
        <v>359923.45</v>
      </c>
      <c r="D761">
        <v>2919556.99</v>
      </c>
      <c r="E761">
        <v>235261.59</v>
      </c>
      <c r="F761">
        <v>12557</v>
      </c>
      <c r="G761">
        <v>880054.67</v>
      </c>
      <c r="H761">
        <v>1391055.88</v>
      </c>
      <c r="I761">
        <v>259734.01</v>
      </c>
      <c r="J761">
        <v>605847.66</v>
      </c>
      <c r="K761">
        <v>511.226294</v>
      </c>
      <c r="L761">
        <f>IFERROR(SUM(Table5[[#This Row],[reg_salben]:[pupil_gf_total]])/Table5[[#This Row],[adm1]],0)+IFERROR(Table5[[#This Row],[disability_salben]]/Table5[[#This Row],[disadm_nospch]], 0)</f>
        <v>20154.854661379126</v>
      </c>
    </row>
    <row r="762" spans="1:12" x14ac:dyDescent="0.25">
      <c r="A762">
        <v>49379</v>
      </c>
      <c r="B762">
        <v>222.11705900000001</v>
      </c>
      <c r="C762">
        <v>969461.15</v>
      </c>
      <c r="D762">
        <v>7902177.9900000002</v>
      </c>
      <c r="E762">
        <v>415527.11</v>
      </c>
      <c r="F762">
        <v>240284.76</v>
      </c>
      <c r="G762">
        <v>2536059.6800000002</v>
      </c>
      <c r="H762">
        <v>3016032.79</v>
      </c>
      <c r="I762">
        <v>484966.53</v>
      </c>
      <c r="J762">
        <v>993368.6</v>
      </c>
      <c r="K762">
        <v>1390.0243399999999</v>
      </c>
      <c r="L762">
        <f>IFERROR(SUM(Table5[[#This Row],[reg_salben]:[pupil_gf_total]])/Table5[[#This Row],[adm1]],0)+IFERROR(Table5[[#This Row],[disability_salben]]/Table5[[#This Row],[disadm_nospch]], 0)</f>
        <v>15579.133119053211</v>
      </c>
    </row>
    <row r="763" spans="1:12" x14ac:dyDescent="0.25">
      <c r="A763">
        <v>49387</v>
      </c>
      <c r="B763">
        <v>54.656672</v>
      </c>
      <c r="C763">
        <v>401769.02</v>
      </c>
      <c r="D763">
        <v>2956207.32</v>
      </c>
      <c r="E763">
        <v>108626.15</v>
      </c>
      <c r="F763">
        <v>46661.32</v>
      </c>
      <c r="G763">
        <v>963214.48</v>
      </c>
      <c r="H763">
        <v>854118.83</v>
      </c>
      <c r="I763">
        <v>268622.71999999997</v>
      </c>
      <c r="J763">
        <v>312204.53000000003</v>
      </c>
      <c r="K763">
        <v>478.33455300000003</v>
      </c>
      <c r="L763">
        <f>IFERROR(SUM(Table5[[#This Row],[reg_salben]:[pupil_gf_total]])/Table5[[#This Row],[adm1]],0)+IFERROR(Table5[[#This Row],[disability_salben]]/Table5[[#This Row],[disadm_nospch]], 0)</f>
        <v>18869.191100374694</v>
      </c>
    </row>
    <row r="764" spans="1:12" x14ac:dyDescent="0.25">
      <c r="A764">
        <v>49395</v>
      </c>
      <c r="B764">
        <v>72.186093999999997</v>
      </c>
      <c r="C764">
        <v>498783.65</v>
      </c>
      <c r="D764">
        <v>3031751.88</v>
      </c>
      <c r="E764">
        <v>234037.71</v>
      </c>
      <c r="F764">
        <v>5599.98</v>
      </c>
      <c r="G764">
        <v>1231150.06</v>
      </c>
      <c r="H764">
        <v>1483549.92</v>
      </c>
      <c r="I764">
        <v>427044.67</v>
      </c>
      <c r="J764">
        <v>374325.09</v>
      </c>
      <c r="K764">
        <v>495.44775399999997</v>
      </c>
      <c r="L764">
        <f>IFERROR(SUM(Table5[[#This Row],[reg_salben]:[pupil_gf_total]])/Table5[[#This Row],[adm1]],0)+IFERROR(Table5[[#This Row],[disability_salben]]/Table5[[#This Row],[disadm_nospch]], 0)</f>
        <v>20609.338582752811</v>
      </c>
    </row>
    <row r="765" spans="1:12" x14ac:dyDescent="0.25">
      <c r="A765">
        <v>49411</v>
      </c>
      <c r="B765">
        <v>267.225189</v>
      </c>
      <c r="C765">
        <v>1480085.94</v>
      </c>
      <c r="D765">
        <v>7510557.0700000003</v>
      </c>
      <c r="E765">
        <v>321925.93</v>
      </c>
      <c r="F765">
        <v>17245.88</v>
      </c>
      <c r="G765">
        <v>2330391.7799999998</v>
      </c>
      <c r="H765">
        <v>3049817.48</v>
      </c>
      <c r="I765">
        <v>575179.81999999995</v>
      </c>
      <c r="J765">
        <v>969412</v>
      </c>
      <c r="K765">
        <v>1462.4008140000001</v>
      </c>
      <c r="L765">
        <f>IFERROR(SUM(Table5[[#This Row],[reg_salben]:[pupil_gf_total]])/Table5[[#This Row],[adm1]],0)+IFERROR(Table5[[#This Row],[disability_salben]]/Table5[[#This Row],[disadm_nospch]], 0)</f>
        <v>15641.64953405465</v>
      </c>
    </row>
    <row r="766" spans="1:12" x14ac:dyDescent="0.25">
      <c r="A766">
        <v>49429</v>
      </c>
      <c r="B766">
        <v>125.69231000000001</v>
      </c>
      <c r="C766">
        <v>635653.65</v>
      </c>
      <c r="D766">
        <v>4901157.1399999997</v>
      </c>
      <c r="E766">
        <v>233599.05</v>
      </c>
      <c r="F766">
        <v>229341.51</v>
      </c>
      <c r="G766">
        <v>1793038.83</v>
      </c>
      <c r="H766">
        <v>2269317.63</v>
      </c>
      <c r="I766">
        <v>939235.19</v>
      </c>
      <c r="J766">
        <v>879079.77</v>
      </c>
      <c r="K766">
        <v>871.65998999999897</v>
      </c>
      <c r="L766">
        <f>IFERROR(SUM(Table5[[#This Row],[reg_salben]:[pupil_gf_total]])/Table5[[#This Row],[adm1]],0)+IFERROR(Table5[[#This Row],[disability_salben]]/Table5[[#This Row],[disadm_nospch]], 0)</f>
        <v>17957.627443346108</v>
      </c>
    </row>
    <row r="767" spans="1:12" x14ac:dyDescent="0.25">
      <c r="A767">
        <v>49437</v>
      </c>
      <c r="B767">
        <v>329.46219400000001</v>
      </c>
      <c r="C767">
        <v>2126289.13</v>
      </c>
      <c r="D767">
        <v>11250226.529999999</v>
      </c>
      <c r="E767">
        <v>720029.42</v>
      </c>
      <c r="F767">
        <v>7980.65</v>
      </c>
      <c r="G767">
        <v>3606575.12</v>
      </c>
      <c r="H767">
        <v>3906958.61</v>
      </c>
      <c r="I767">
        <v>1181541.74</v>
      </c>
      <c r="J767">
        <v>1827273.48</v>
      </c>
      <c r="K767">
        <v>2180.6356219999998</v>
      </c>
      <c r="L767">
        <f>IFERROR(SUM(Table5[[#This Row],[reg_salben]:[pupil_gf_total]])/Table5[[#This Row],[adm1]],0)+IFERROR(Table5[[#This Row],[disability_salben]]/Table5[[#This Row],[disadm_nospch]], 0)</f>
        <v>16772.179276047154</v>
      </c>
    </row>
    <row r="768" spans="1:12" x14ac:dyDescent="0.25">
      <c r="A768">
        <v>49445</v>
      </c>
      <c r="B768">
        <v>27.875865999999998</v>
      </c>
      <c r="C768">
        <v>305886.67</v>
      </c>
      <c r="D768">
        <v>2721652.14</v>
      </c>
      <c r="E768">
        <v>148011.48000000001</v>
      </c>
      <c r="F768">
        <v>888.2</v>
      </c>
      <c r="G768">
        <v>1196838.79</v>
      </c>
      <c r="H768">
        <v>1217724.01</v>
      </c>
      <c r="I768">
        <v>412420.28</v>
      </c>
      <c r="J768">
        <v>379915.72</v>
      </c>
      <c r="K768">
        <v>406.210812000001</v>
      </c>
      <c r="L768">
        <f>IFERROR(SUM(Table5[[#This Row],[reg_salben]:[pupil_gf_total]])/Table5[[#This Row],[adm1]],0)+IFERROR(Table5[[#This Row],[disability_salben]]/Table5[[#This Row],[disadm_nospch]], 0)</f>
        <v>25934.493578426278</v>
      </c>
    </row>
    <row r="769" spans="1:12" x14ac:dyDescent="0.25">
      <c r="A769">
        <v>49452</v>
      </c>
      <c r="B769">
        <v>503.33751699999999</v>
      </c>
      <c r="C769">
        <v>3361471.54</v>
      </c>
      <c r="D769">
        <v>15674116.77</v>
      </c>
      <c r="E769">
        <v>746909.83</v>
      </c>
      <c r="F769">
        <v>256725.23</v>
      </c>
      <c r="G769">
        <v>4805855.54</v>
      </c>
      <c r="H769">
        <v>5036509.5599999996</v>
      </c>
      <c r="I769">
        <v>1082378.6599999999</v>
      </c>
      <c r="J769">
        <v>2148332</v>
      </c>
      <c r="K769">
        <v>2574.6815449999999</v>
      </c>
      <c r="L769">
        <f>IFERROR(SUM(Table5[[#This Row],[reg_salben]:[pupil_gf_total]])/Table5[[#This Row],[adm1]],0)+IFERROR(Table5[[#This Row],[disability_salben]]/Table5[[#This Row],[disadm_nospch]], 0)</f>
        <v>18233.513267065846</v>
      </c>
    </row>
    <row r="770" spans="1:12" x14ac:dyDescent="0.25">
      <c r="A770">
        <v>49460</v>
      </c>
      <c r="B770">
        <v>99.059498000000005</v>
      </c>
      <c r="C770">
        <v>1103676.07</v>
      </c>
      <c r="D770">
        <v>4161571.25</v>
      </c>
      <c r="E770">
        <v>174703.96</v>
      </c>
      <c r="F770">
        <v>8734.9500000000007</v>
      </c>
      <c r="G770">
        <v>1438498.88</v>
      </c>
      <c r="H770">
        <v>1697376.61</v>
      </c>
      <c r="I770">
        <v>381516.38</v>
      </c>
      <c r="J770">
        <v>714227.58</v>
      </c>
      <c r="K770">
        <v>603.29530999999997</v>
      </c>
      <c r="L770">
        <f>IFERROR(SUM(Table5[[#This Row],[reg_salben]:[pupil_gf_total]])/Table5[[#This Row],[adm1]],0)+IFERROR(Table5[[#This Row],[disability_salben]]/Table5[[#This Row],[disadm_nospch]], 0)</f>
        <v>25357.851308705554</v>
      </c>
    </row>
    <row r="771" spans="1:12" x14ac:dyDescent="0.25">
      <c r="A771">
        <v>49478</v>
      </c>
      <c r="B771">
        <v>197.279606</v>
      </c>
      <c r="C771">
        <v>1194244.8400000001</v>
      </c>
      <c r="D771">
        <v>8582982.1799999997</v>
      </c>
      <c r="E771">
        <v>406413.81</v>
      </c>
      <c r="F771">
        <v>563116.17000000004</v>
      </c>
      <c r="G771">
        <v>3363606.83</v>
      </c>
      <c r="H771">
        <v>3104378.83</v>
      </c>
      <c r="I771">
        <v>786306.73</v>
      </c>
      <c r="J771">
        <v>1592832.91</v>
      </c>
      <c r="K771">
        <v>1908.206285</v>
      </c>
      <c r="L771">
        <f>IFERROR(SUM(Table5[[#This Row],[reg_salben]:[pupil_gf_total]])/Table5[[#This Row],[adm1]],0)+IFERROR(Table5[[#This Row],[disability_salben]]/Table5[[#This Row],[disadm_nospch]], 0)</f>
        <v>15695.937970496061</v>
      </c>
    </row>
    <row r="772" spans="1:12" x14ac:dyDescent="0.25">
      <c r="A772">
        <v>49494</v>
      </c>
      <c r="B772">
        <v>120.209357</v>
      </c>
      <c r="C772">
        <v>544686.6</v>
      </c>
      <c r="D772">
        <v>5294890.3</v>
      </c>
      <c r="E772">
        <v>452527.69</v>
      </c>
      <c r="F772">
        <v>0</v>
      </c>
      <c r="G772">
        <v>2505362.0699999998</v>
      </c>
      <c r="H772">
        <v>2260605.86</v>
      </c>
      <c r="I772">
        <v>243203.58</v>
      </c>
      <c r="J772">
        <v>331203.45</v>
      </c>
      <c r="K772">
        <v>1046.1557110000001</v>
      </c>
      <c r="L772">
        <f>IFERROR(SUM(Table5[[#This Row],[reg_salben]:[pupil_gf_total]])/Table5[[#This Row],[adm1]],0)+IFERROR(Table5[[#This Row],[disability_salben]]/Table5[[#This Row],[disadm_nospch]], 0)</f>
        <v>15129.756488492825</v>
      </c>
    </row>
    <row r="773" spans="1:12" x14ac:dyDescent="0.25">
      <c r="A773">
        <v>49502</v>
      </c>
      <c r="B773">
        <v>135.92144099999999</v>
      </c>
      <c r="C773">
        <v>1161124.76</v>
      </c>
      <c r="D773">
        <v>7502030.7999999998</v>
      </c>
      <c r="E773">
        <v>249828.52</v>
      </c>
      <c r="F773">
        <v>37492.04</v>
      </c>
      <c r="G773">
        <v>1579057.3</v>
      </c>
      <c r="H773">
        <v>2609723.92</v>
      </c>
      <c r="I773">
        <v>434086.32</v>
      </c>
      <c r="J773">
        <v>824978.56</v>
      </c>
      <c r="K773">
        <v>955.55048900000099</v>
      </c>
      <c r="L773">
        <f>IFERROR(SUM(Table5[[#This Row],[reg_salben]:[pupil_gf_total]])/Table5[[#This Row],[adm1]],0)+IFERROR(Table5[[#This Row],[disability_salben]]/Table5[[#This Row],[disadm_nospch]], 0)</f>
        <v>22395.571127426516</v>
      </c>
    </row>
    <row r="774" spans="1:12" x14ac:dyDescent="0.25">
      <c r="A774">
        <v>49510</v>
      </c>
      <c r="B774">
        <v>77.861472000000006</v>
      </c>
      <c r="C774">
        <v>250261.72</v>
      </c>
      <c r="D774">
        <v>4306943.6399999997</v>
      </c>
      <c r="E774">
        <v>156346.60999999999</v>
      </c>
      <c r="F774">
        <v>153756.63</v>
      </c>
      <c r="G774">
        <v>1717720.5</v>
      </c>
      <c r="H774">
        <v>1819624.64</v>
      </c>
      <c r="I774">
        <v>121575.37</v>
      </c>
      <c r="J774">
        <v>270418.96999999997</v>
      </c>
      <c r="K774">
        <v>704.682188</v>
      </c>
      <c r="L774">
        <f>IFERROR(SUM(Table5[[#This Row],[reg_salben]:[pupil_gf_total]])/Table5[[#This Row],[adm1]],0)+IFERROR(Table5[[#This Row],[disability_salben]]/Table5[[#This Row],[disadm_nospch]], 0)</f>
        <v>15342.193107193678</v>
      </c>
    </row>
    <row r="775" spans="1:12" x14ac:dyDescent="0.25">
      <c r="A775">
        <v>49528</v>
      </c>
      <c r="B775">
        <v>136.346408</v>
      </c>
      <c r="C775">
        <v>658177.88</v>
      </c>
      <c r="D775">
        <v>6022012.2800000003</v>
      </c>
      <c r="E775">
        <v>654785.18999999994</v>
      </c>
      <c r="F775">
        <v>172259.31</v>
      </c>
      <c r="G775">
        <v>1835859.77</v>
      </c>
      <c r="H775">
        <v>2533655.14</v>
      </c>
      <c r="I775">
        <v>218297.47</v>
      </c>
      <c r="J775">
        <v>427573.22</v>
      </c>
      <c r="K775">
        <v>893.69320100000004</v>
      </c>
      <c r="L775">
        <f>IFERROR(SUM(Table5[[#This Row],[reg_salben]:[pupil_gf_total]])/Table5[[#This Row],[adm1]],0)+IFERROR(Table5[[#This Row],[disability_salben]]/Table5[[#This Row],[disadm_nospch]], 0)</f>
        <v>18102.991923794871</v>
      </c>
    </row>
    <row r="776" spans="1:12" x14ac:dyDescent="0.25">
      <c r="A776">
        <v>49536</v>
      </c>
      <c r="B776">
        <v>256.77719300000001</v>
      </c>
      <c r="C776">
        <v>1409909.07</v>
      </c>
      <c r="D776">
        <v>10264589.85</v>
      </c>
      <c r="E776">
        <v>562597.88</v>
      </c>
      <c r="F776">
        <v>0</v>
      </c>
      <c r="G776">
        <v>3207336.88</v>
      </c>
      <c r="H776">
        <v>3515884.04</v>
      </c>
      <c r="I776">
        <v>904398.32</v>
      </c>
      <c r="J776">
        <v>1239186.3799999999</v>
      </c>
      <c r="K776">
        <v>1989.2017429999901</v>
      </c>
      <c r="L776">
        <f>IFERROR(SUM(Table5[[#This Row],[reg_salben]:[pupil_gf_total]])/Table5[[#This Row],[adm1]],0)+IFERROR(Table5[[#This Row],[disability_salben]]/Table5[[#This Row],[disadm_nospch]], 0)</f>
        <v>15391.238245687773</v>
      </c>
    </row>
    <row r="777" spans="1:12" x14ac:dyDescent="0.25">
      <c r="A777">
        <v>49544</v>
      </c>
      <c r="B777">
        <v>191.57132200000001</v>
      </c>
      <c r="C777">
        <v>1008181.06</v>
      </c>
      <c r="D777">
        <v>7694606.3499999996</v>
      </c>
      <c r="E777">
        <v>125531.58</v>
      </c>
      <c r="F777">
        <v>72.98</v>
      </c>
      <c r="G777">
        <v>2529676.9700000002</v>
      </c>
      <c r="H777">
        <v>2286665.5299999998</v>
      </c>
      <c r="I777">
        <v>317095.98</v>
      </c>
      <c r="J777">
        <v>1648846.99</v>
      </c>
      <c r="K777">
        <v>1135.2813309999999</v>
      </c>
      <c r="L777">
        <f>IFERROR(SUM(Table5[[#This Row],[reg_salben]:[pupil_gf_total]])/Table5[[#This Row],[adm1]],0)+IFERROR(Table5[[#This Row],[disability_salben]]/Table5[[#This Row],[disadm_nospch]], 0)</f>
        <v>18125.140403278339</v>
      </c>
    </row>
    <row r="778" spans="1:12" x14ac:dyDescent="0.25">
      <c r="A778">
        <v>49569</v>
      </c>
      <c r="B778">
        <v>93.573939999999993</v>
      </c>
      <c r="C778">
        <v>565870.56000000006</v>
      </c>
      <c r="D778">
        <v>5128687.4000000004</v>
      </c>
      <c r="E778">
        <v>333253.2</v>
      </c>
      <c r="F778">
        <v>8119.95</v>
      </c>
      <c r="G778">
        <v>1688008.14</v>
      </c>
      <c r="H778">
        <v>2971156.83</v>
      </c>
      <c r="I778">
        <v>358522.88</v>
      </c>
      <c r="J778">
        <v>810261.36</v>
      </c>
      <c r="K778">
        <v>892.84349999999995</v>
      </c>
      <c r="L778">
        <f>IFERROR(SUM(Table5[[#This Row],[reg_salben]:[pupil_gf_total]])/Table5[[#This Row],[adm1]],0)+IFERROR(Table5[[#This Row],[disability_salben]]/Table5[[#This Row],[disadm_nospch]], 0)</f>
        <v>18701.273609426251</v>
      </c>
    </row>
    <row r="779" spans="1:12" x14ac:dyDescent="0.25">
      <c r="A779">
        <v>49577</v>
      </c>
      <c r="B779">
        <v>131.103489</v>
      </c>
      <c r="C779">
        <v>455568.13</v>
      </c>
      <c r="D779">
        <v>4604326.53</v>
      </c>
      <c r="E779">
        <v>159370.68</v>
      </c>
      <c r="F779">
        <v>0</v>
      </c>
      <c r="G779">
        <v>1650928.29</v>
      </c>
      <c r="H779">
        <v>1972391.99</v>
      </c>
      <c r="I779">
        <v>369481.2</v>
      </c>
      <c r="J779">
        <v>785446.79</v>
      </c>
      <c r="K779">
        <v>918.31599100000005</v>
      </c>
      <c r="L779">
        <f>IFERROR(SUM(Table5[[#This Row],[reg_salben]:[pupil_gf_total]])/Table5[[#This Row],[adm1]],0)+IFERROR(Table5[[#This Row],[disability_salben]]/Table5[[#This Row],[disadm_nospch]], 0)</f>
        <v>13865.573657830571</v>
      </c>
    </row>
    <row r="780" spans="1:12" x14ac:dyDescent="0.25">
      <c r="A780">
        <v>49593</v>
      </c>
      <c r="B780">
        <v>93.890341000000006</v>
      </c>
      <c r="C780">
        <v>402874.77</v>
      </c>
      <c r="D780">
        <v>4730205.34</v>
      </c>
      <c r="E780">
        <v>399112.74</v>
      </c>
      <c r="F780">
        <v>0</v>
      </c>
      <c r="G780">
        <v>1481695.11</v>
      </c>
      <c r="H780">
        <v>2616048.88</v>
      </c>
      <c r="I780">
        <v>556119.61</v>
      </c>
      <c r="J780">
        <v>635249.26</v>
      </c>
      <c r="K780">
        <v>763.29195999999899</v>
      </c>
      <c r="L780">
        <f>IFERROR(SUM(Table5[[#This Row],[reg_salben]:[pupil_gf_total]])/Table5[[#This Row],[adm1]],0)+IFERROR(Table5[[#This Row],[disability_salben]]/Table5[[#This Row],[disadm_nospch]], 0)</f>
        <v>17940.24680813976</v>
      </c>
    </row>
    <row r="781" spans="1:12" x14ac:dyDescent="0.25">
      <c r="A781">
        <v>49601</v>
      </c>
      <c r="B781">
        <v>80.188473999999999</v>
      </c>
      <c r="C781">
        <v>372580.66</v>
      </c>
      <c r="D781">
        <v>3133291.77</v>
      </c>
      <c r="E781">
        <v>220877.95</v>
      </c>
      <c r="F781">
        <v>4428.3999999999996</v>
      </c>
      <c r="G781">
        <v>1409352.2</v>
      </c>
      <c r="H781">
        <v>1435183.26</v>
      </c>
      <c r="I781">
        <v>397355.71</v>
      </c>
      <c r="J781">
        <v>314928.52</v>
      </c>
      <c r="K781">
        <v>595.24041</v>
      </c>
      <c r="L781">
        <f>IFERROR(SUM(Table5[[#This Row],[reg_salben]:[pupil_gf_total]])/Table5[[#This Row],[adm1]],0)+IFERROR(Table5[[#This Row],[disability_salben]]/Table5[[#This Row],[disadm_nospch]], 0)</f>
        <v>16264.168628944755</v>
      </c>
    </row>
    <row r="782" spans="1:12" x14ac:dyDescent="0.25">
      <c r="A782">
        <v>49619</v>
      </c>
      <c r="B782">
        <v>44.403390999999999</v>
      </c>
      <c r="C782">
        <v>25476.22</v>
      </c>
      <c r="D782">
        <v>3309709.2</v>
      </c>
      <c r="E782">
        <v>69991.83</v>
      </c>
      <c r="F782">
        <v>3822.24</v>
      </c>
      <c r="G782">
        <v>1078273.18</v>
      </c>
      <c r="H782">
        <v>1464837.73</v>
      </c>
      <c r="I782">
        <v>332606.57</v>
      </c>
      <c r="J782">
        <v>236789.7</v>
      </c>
      <c r="K782">
        <v>474.918641000001</v>
      </c>
      <c r="L782">
        <f>IFERROR(SUM(Table5[[#This Row],[reg_salben]:[pupil_gf_total]])/Table5[[#This Row],[adm1]],0)+IFERROR(Table5[[#This Row],[disability_salben]]/Table5[[#This Row],[disadm_nospch]], 0)</f>
        <v>14251.941328841127</v>
      </c>
    </row>
    <row r="783" spans="1:12" x14ac:dyDescent="0.25">
      <c r="A783">
        <v>49627</v>
      </c>
      <c r="B783">
        <v>194.94864899999999</v>
      </c>
      <c r="C783">
        <v>761940.15</v>
      </c>
      <c r="D783">
        <v>7012227.0599999996</v>
      </c>
      <c r="E783">
        <v>225190.41</v>
      </c>
      <c r="F783">
        <v>2046.45</v>
      </c>
      <c r="G783">
        <v>1895803.82</v>
      </c>
      <c r="H783">
        <v>2915079.04</v>
      </c>
      <c r="I783">
        <v>140771.17000000001</v>
      </c>
      <c r="J783">
        <v>652156.68999999994</v>
      </c>
      <c r="K783">
        <v>1143.3966190000001</v>
      </c>
      <c r="L783">
        <f>IFERROR(SUM(Table5[[#This Row],[reg_salben]:[pupil_gf_total]])/Table5[[#This Row],[adm1]],0)+IFERROR(Table5[[#This Row],[disability_salben]]/Table5[[#This Row],[disadm_nospch]], 0)</f>
        <v>15140.977693182864</v>
      </c>
    </row>
    <row r="784" spans="1:12" x14ac:dyDescent="0.25">
      <c r="A784">
        <v>49635</v>
      </c>
      <c r="B784">
        <v>127.957655</v>
      </c>
      <c r="C784">
        <v>961886.66</v>
      </c>
      <c r="D784">
        <v>8116298.5899999999</v>
      </c>
      <c r="E784">
        <v>217280.58</v>
      </c>
      <c r="F784">
        <v>-2332.02</v>
      </c>
      <c r="G784">
        <v>2195192.36</v>
      </c>
      <c r="H784">
        <v>3833480.13</v>
      </c>
      <c r="I784">
        <v>321326.84000000003</v>
      </c>
      <c r="J784">
        <v>1245634.3</v>
      </c>
      <c r="K784">
        <v>1092.61709</v>
      </c>
      <c r="L784">
        <f>IFERROR(SUM(Table5[[#This Row],[reg_salben]:[pupil_gf_total]])/Table5[[#This Row],[adm1]],0)+IFERROR(Table5[[#This Row],[disability_salben]]/Table5[[#This Row],[disadm_nospch]], 0)</f>
        <v>22094.044671077729</v>
      </c>
    </row>
    <row r="785" spans="1:12" x14ac:dyDescent="0.25">
      <c r="A785">
        <v>49643</v>
      </c>
      <c r="B785">
        <v>101.90160400000001</v>
      </c>
      <c r="C785">
        <v>610892</v>
      </c>
      <c r="D785">
        <v>5059604.33</v>
      </c>
      <c r="E785">
        <v>340939.57</v>
      </c>
      <c r="F785">
        <v>32964.14</v>
      </c>
      <c r="G785">
        <v>1930850.68</v>
      </c>
      <c r="H785">
        <v>2695133.43</v>
      </c>
      <c r="I785">
        <v>364090.01</v>
      </c>
      <c r="J785">
        <v>695005.73</v>
      </c>
      <c r="K785">
        <v>966.98027500000001</v>
      </c>
      <c r="L785">
        <f>IFERROR(SUM(Table5[[#This Row],[reg_salben]:[pupil_gf_total]])/Table5[[#This Row],[adm1]],0)+IFERROR(Table5[[#This Row],[disability_salben]]/Table5[[#This Row],[disadm_nospch]], 0)</f>
        <v>17493.177534802522</v>
      </c>
    </row>
    <row r="786" spans="1:12" x14ac:dyDescent="0.25">
      <c r="A786">
        <v>49650</v>
      </c>
      <c r="B786">
        <v>184.033006</v>
      </c>
      <c r="C786">
        <v>1234926.3799999999</v>
      </c>
      <c r="D786">
        <v>6929572.4900000002</v>
      </c>
      <c r="E786">
        <v>603434.09</v>
      </c>
      <c r="F786">
        <v>77065</v>
      </c>
      <c r="G786">
        <v>2439369.81</v>
      </c>
      <c r="H786">
        <v>3051064.82</v>
      </c>
      <c r="I786">
        <v>793396.54</v>
      </c>
      <c r="J786">
        <v>1008647.91</v>
      </c>
      <c r="K786">
        <v>1066.043705</v>
      </c>
      <c r="L786">
        <f>IFERROR(SUM(Table5[[#This Row],[reg_salben]:[pupil_gf_total]])/Table5[[#This Row],[adm1]],0)+IFERROR(Table5[[#This Row],[disability_salben]]/Table5[[#This Row],[disadm_nospch]], 0)</f>
        <v>20689.658236561874</v>
      </c>
    </row>
    <row r="787" spans="1:12" x14ac:dyDescent="0.25">
      <c r="A787">
        <v>49668</v>
      </c>
      <c r="B787">
        <v>146.521883</v>
      </c>
      <c r="C787">
        <v>764114.32</v>
      </c>
      <c r="D787">
        <v>7410420.4800000004</v>
      </c>
      <c r="E787">
        <v>365858.2</v>
      </c>
      <c r="F787">
        <v>0</v>
      </c>
      <c r="G787">
        <v>2205506.87</v>
      </c>
      <c r="H787">
        <v>2119277.4</v>
      </c>
      <c r="I787">
        <v>383900.67</v>
      </c>
      <c r="J787">
        <v>638195.54</v>
      </c>
      <c r="K787">
        <v>1516.9983569999999</v>
      </c>
      <c r="L787">
        <f>IFERROR(SUM(Table5[[#This Row],[reg_salben]:[pupil_gf_total]])/Table5[[#This Row],[adm1]],0)+IFERROR(Table5[[#This Row],[disability_salben]]/Table5[[#This Row],[disadm_nospch]], 0)</f>
        <v>13865.758951191601</v>
      </c>
    </row>
    <row r="788" spans="1:12" x14ac:dyDescent="0.25">
      <c r="A788">
        <v>49684</v>
      </c>
      <c r="B788">
        <v>64.743145999999996</v>
      </c>
      <c r="C788">
        <v>652628.30000000005</v>
      </c>
      <c r="D788">
        <v>4562407.12</v>
      </c>
      <c r="E788">
        <v>342659.77</v>
      </c>
      <c r="F788">
        <v>13069.34</v>
      </c>
      <c r="G788">
        <v>1876837.4</v>
      </c>
      <c r="H788">
        <v>2106003.08</v>
      </c>
      <c r="I788">
        <v>414629.07</v>
      </c>
      <c r="J788">
        <v>304305.3</v>
      </c>
      <c r="K788">
        <v>756.20984499999997</v>
      </c>
      <c r="L788">
        <f>IFERROR(SUM(Table5[[#This Row],[reg_salben]:[pupil_gf_total]])/Table5[[#This Row],[adm1]],0)+IFERROR(Table5[[#This Row],[disability_salben]]/Table5[[#This Row],[disadm_nospch]], 0)</f>
        <v>22801.487615962484</v>
      </c>
    </row>
    <row r="789" spans="1:12" x14ac:dyDescent="0.25">
      <c r="A789">
        <v>49700</v>
      </c>
      <c r="B789">
        <v>72.405247000000003</v>
      </c>
      <c r="C789">
        <v>627898.93000000005</v>
      </c>
      <c r="D789">
        <v>4357089.76</v>
      </c>
      <c r="E789">
        <v>129841.69</v>
      </c>
      <c r="F789">
        <v>217.19</v>
      </c>
      <c r="G789">
        <v>1202463.55</v>
      </c>
      <c r="H789">
        <v>1285280.29</v>
      </c>
      <c r="I789">
        <v>303608.56</v>
      </c>
      <c r="J789">
        <v>361136.26</v>
      </c>
      <c r="K789">
        <v>719.44175900000005</v>
      </c>
      <c r="L789">
        <f>IFERROR(SUM(Table5[[#This Row],[reg_salben]:[pupil_gf_total]])/Table5[[#This Row],[adm1]],0)+IFERROR(Table5[[#This Row],[disability_salben]]/Table5[[#This Row],[disadm_nospch]], 0)</f>
        <v>19290.849190499128</v>
      </c>
    </row>
    <row r="790" spans="1:12" x14ac:dyDescent="0.25">
      <c r="A790">
        <v>49718</v>
      </c>
      <c r="B790">
        <v>32.936093</v>
      </c>
      <c r="C790">
        <v>264035.86</v>
      </c>
      <c r="D790">
        <v>2734636.8</v>
      </c>
      <c r="E790">
        <v>140261.28</v>
      </c>
      <c r="F790">
        <v>0</v>
      </c>
      <c r="G790">
        <v>955602.02</v>
      </c>
      <c r="H790">
        <v>1020039.16</v>
      </c>
      <c r="I790">
        <v>305445.52</v>
      </c>
      <c r="J790">
        <v>372025.25</v>
      </c>
      <c r="K790">
        <v>371.65749599999998</v>
      </c>
      <c r="L790">
        <f>IFERROR(SUM(Table5[[#This Row],[reg_salben]:[pupil_gf_total]])/Table5[[#This Row],[adm1]],0)+IFERROR(Table5[[#This Row],[disability_salben]]/Table5[[#This Row],[disadm_nospch]], 0)</f>
        <v>22890.548035535212</v>
      </c>
    </row>
    <row r="791" spans="1:12" x14ac:dyDescent="0.25">
      <c r="A791">
        <v>49726</v>
      </c>
      <c r="B791">
        <v>83.155202000000003</v>
      </c>
      <c r="C791">
        <v>681476.44</v>
      </c>
      <c r="D791">
        <v>3830033.62</v>
      </c>
      <c r="E791">
        <v>117462.52</v>
      </c>
      <c r="F791">
        <v>94557.52</v>
      </c>
      <c r="G791">
        <v>1620575.38</v>
      </c>
      <c r="H791">
        <v>1769869.45</v>
      </c>
      <c r="I791">
        <v>484746.32</v>
      </c>
      <c r="J791">
        <v>589722.54</v>
      </c>
      <c r="K791">
        <v>619.50175100000001</v>
      </c>
      <c r="L791">
        <f>IFERROR(SUM(Table5[[#This Row],[reg_salben]:[pupil_gf_total]])/Table5[[#This Row],[adm1]],0)+IFERROR(Table5[[#This Row],[disability_salben]]/Table5[[#This Row],[disadm_nospch]], 0)</f>
        <v>21927.185670666655</v>
      </c>
    </row>
    <row r="792" spans="1:12" x14ac:dyDescent="0.25">
      <c r="A792">
        <v>49759</v>
      </c>
      <c r="B792">
        <v>93.275210999999999</v>
      </c>
      <c r="C792">
        <v>715044.43</v>
      </c>
      <c r="D792">
        <v>5995135.1500000004</v>
      </c>
      <c r="E792">
        <v>398519.28</v>
      </c>
      <c r="F792">
        <v>9173.9599999999991</v>
      </c>
      <c r="G792">
        <v>1865662.83</v>
      </c>
      <c r="H792">
        <v>1927338.88</v>
      </c>
      <c r="I792">
        <v>522327.24</v>
      </c>
      <c r="J792">
        <v>368632.62</v>
      </c>
      <c r="K792">
        <v>1058.62329</v>
      </c>
      <c r="L792">
        <f>IFERROR(SUM(Table5[[#This Row],[reg_salben]:[pupil_gf_total]])/Table5[[#This Row],[adm1]],0)+IFERROR(Table5[[#This Row],[disability_salben]]/Table5[[#This Row],[disadm_nospch]], 0)</f>
        <v>18138.801973666828</v>
      </c>
    </row>
    <row r="793" spans="1:12" x14ac:dyDescent="0.25">
      <c r="A793">
        <v>49767</v>
      </c>
      <c r="B793">
        <v>54.099094999999998</v>
      </c>
      <c r="C793">
        <v>420152.28</v>
      </c>
      <c r="D793">
        <v>3529577.8</v>
      </c>
      <c r="E793">
        <v>346529.6</v>
      </c>
      <c r="F793">
        <v>0</v>
      </c>
      <c r="G793">
        <v>1035426.04</v>
      </c>
      <c r="H793">
        <v>1092195.49</v>
      </c>
      <c r="I793">
        <v>421237.7</v>
      </c>
      <c r="J793">
        <v>371511.24</v>
      </c>
      <c r="K793">
        <v>578.46845299999995</v>
      </c>
      <c r="L793">
        <f>IFERROR(SUM(Table5[[#This Row],[reg_salben]:[pupil_gf_total]])/Table5[[#This Row],[adm1]],0)+IFERROR(Table5[[#This Row],[disability_salben]]/Table5[[#This Row],[disadm_nospch]], 0)</f>
        <v>19515.435733791135</v>
      </c>
    </row>
    <row r="794" spans="1:12" x14ac:dyDescent="0.25">
      <c r="A794">
        <v>49775</v>
      </c>
      <c r="B794">
        <v>60.047828000000003</v>
      </c>
      <c r="C794">
        <v>470338.01</v>
      </c>
      <c r="D794">
        <v>2764127.37</v>
      </c>
      <c r="E794">
        <v>132932.01999999999</v>
      </c>
      <c r="F794">
        <v>93375.17</v>
      </c>
      <c r="G794">
        <v>1125749.2</v>
      </c>
      <c r="H794">
        <v>1494083.21</v>
      </c>
      <c r="I794">
        <v>155114.37</v>
      </c>
      <c r="J794">
        <v>502394.87</v>
      </c>
      <c r="K794">
        <v>494.04052699999897</v>
      </c>
      <c r="L794">
        <f>IFERROR(SUM(Table5[[#This Row],[reg_salben]:[pupil_gf_total]])/Table5[[#This Row],[adm1]],0)+IFERROR(Table5[[#This Row],[disability_salben]]/Table5[[#This Row],[disadm_nospch]], 0)</f>
        <v>20519.488399063768</v>
      </c>
    </row>
    <row r="795" spans="1:12" x14ac:dyDescent="0.25">
      <c r="A795">
        <v>49783</v>
      </c>
      <c r="B795">
        <v>53.914904</v>
      </c>
      <c r="C795">
        <v>658134.96</v>
      </c>
      <c r="D795">
        <v>4741156.24</v>
      </c>
      <c r="E795">
        <v>169926.51</v>
      </c>
      <c r="F795">
        <v>6085.63</v>
      </c>
      <c r="G795">
        <v>1410273.14</v>
      </c>
      <c r="H795">
        <v>1534211.3</v>
      </c>
      <c r="I795">
        <v>317334.26</v>
      </c>
      <c r="J795">
        <v>647545.03</v>
      </c>
      <c r="K795">
        <v>647.79781100000002</v>
      </c>
      <c r="L795">
        <f>IFERROR(SUM(Table5[[#This Row],[reg_salben]:[pupil_gf_total]])/Table5[[#This Row],[adm1]],0)+IFERROR(Table5[[#This Row],[disability_salben]]/Table5[[#This Row],[disadm_nospch]], 0)</f>
        <v>25832.363682427655</v>
      </c>
    </row>
    <row r="796" spans="1:12" x14ac:dyDescent="0.25">
      <c r="A796">
        <v>49791</v>
      </c>
      <c r="B796">
        <v>90.558216000000002</v>
      </c>
      <c r="C796">
        <v>673878.82</v>
      </c>
      <c r="D796">
        <v>4193848.73</v>
      </c>
      <c r="E796">
        <v>192556.37</v>
      </c>
      <c r="F796">
        <v>32399.34</v>
      </c>
      <c r="G796">
        <v>1621912.19</v>
      </c>
      <c r="H796">
        <v>1847906.96</v>
      </c>
      <c r="I796">
        <v>135939.07</v>
      </c>
      <c r="J796">
        <v>1191947.78</v>
      </c>
      <c r="K796">
        <v>651.780249999999</v>
      </c>
      <c r="L796">
        <f>IFERROR(SUM(Table5[[#This Row],[reg_salben]:[pupil_gf_total]])/Table5[[#This Row],[adm1]],0)+IFERROR(Table5[[#This Row],[disability_salben]]/Table5[[#This Row],[disadm_nospch]], 0)</f>
        <v>21581.906106723025</v>
      </c>
    </row>
    <row r="797" spans="1:12" x14ac:dyDescent="0.25">
      <c r="A797">
        <v>49809</v>
      </c>
      <c r="B797">
        <v>82.261229999999998</v>
      </c>
      <c r="C797">
        <v>414524.9</v>
      </c>
      <c r="D797">
        <v>2994275.74</v>
      </c>
      <c r="E797">
        <v>141252.89000000001</v>
      </c>
      <c r="F797">
        <v>44519.77</v>
      </c>
      <c r="G797">
        <v>1136152.1000000001</v>
      </c>
      <c r="H797">
        <v>1241452.54</v>
      </c>
      <c r="I797">
        <v>160611.19</v>
      </c>
      <c r="J797">
        <v>360900.32</v>
      </c>
      <c r="K797">
        <v>504.2595</v>
      </c>
      <c r="L797">
        <f>IFERROR(SUM(Table5[[#This Row],[reg_salben]:[pupil_gf_total]])/Table5[[#This Row],[adm1]],0)+IFERROR(Table5[[#This Row],[disability_salben]]/Table5[[#This Row],[disadm_nospch]], 0)</f>
        <v>17094.755607990854</v>
      </c>
    </row>
    <row r="798" spans="1:12" x14ac:dyDescent="0.25">
      <c r="A798">
        <v>49817</v>
      </c>
      <c r="B798">
        <v>23.967794999999999</v>
      </c>
      <c r="C798">
        <v>172419.89</v>
      </c>
      <c r="D798">
        <v>2780910.63</v>
      </c>
      <c r="E798">
        <v>152859.26999999999</v>
      </c>
      <c r="F798">
        <v>310811.84000000003</v>
      </c>
      <c r="G798">
        <v>824873.69</v>
      </c>
      <c r="H798">
        <v>728030.84</v>
      </c>
      <c r="I798">
        <v>67710.2</v>
      </c>
      <c r="J798">
        <v>120012.44</v>
      </c>
      <c r="K798">
        <v>395.297755</v>
      </c>
      <c r="L798">
        <f>IFERROR(SUM(Table5[[#This Row],[reg_salben]:[pupil_gf_total]])/Table5[[#This Row],[adm1]],0)+IFERROR(Table5[[#This Row],[disability_salben]]/Table5[[#This Row],[disadm_nospch]], 0)</f>
        <v>19805.09082763701</v>
      </c>
    </row>
    <row r="799" spans="1:12" x14ac:dyDescent="0.25">
      <c r="A799">
        <v>49825</v>
      </c>
      <c r="B799">
        <v>276.6628</v>
      </c>
      <c r="C799">
        <v>1672340.91</v>
      </c>
      <c r="D799">
        <v>930396.13</v>
      </c>
      <c r="E799">
        <v>172300.78</v>
      </c>
      <c r="F799">
        <v>49639.65</v>
      </c>
      <c r="G799">
        <v>6821810.7400000002</v>
      </c>
      <c r="H799">
        <v>758673.19</v>
      </c>
      <c r="I799">
        <v>3029509.42</v>
      </c>
      <c r="J799">
        <v>13248495.130000001</v>
      </c>
      <c r="K799">
        <v>980.39013799999998</v>
      </c>
      <c r="L799">
        <f>IFERROR(SUM(Table5[[#This Row],[reg_salben]:[pupil_gf_total]])/Table5[[#This Row],[adm1]],0)+IFERROR(Table5[[#This Row],[disability_salben]]/Table5[[#This Row],[disadm_nospch]], 0)</f>
        <v>31555.784253067861</v>
      </c>
    </row>
    <row r="800" spans="1:12" x14ac:dyDescent="0.25">
      <c r="A800">
        <v>49833</v>
      </c>
      <c r="B800">
        <v>247.31281799999999</v>
      </c>
      <c r="C800">
        <v>1927128.96</v>
      </c>
      <c r="D800">
        <v>10655176.74</v>
      </c>
      <c r="E800">
        <v>630312.21</v>
      </c>
      <c r="F800">
        <v>74338.570000000007</v>
      </c>
      <c r="G800">
        <v>4343254.9000000004</v>
      </c>
      <c r="H800">
        <v>3584257.02</v>
      </c>
      <c r="I800">
        <v>1336544.03</v>
      </c>
      <c r="J800">
        <v>1736804.79</v>
      </c>
      <c r="K800">
        <v>1764.319716</v>
      </c>
      <c r="L800">
        <f>IFERROR(SUM(Table5[[#This Row],[reg_salben]:[pupil_gf_total]])/Table5[[#This Row],[adm1]],0)+IFERROR(Table5[[#This Row],[disability_salben]]/Table5[[#This Row],[disadm_nospch]], 0)</f>
        <v>20466.102925972424</v>
      </c>
    </row>
    <row r="801" spans="1:12" x14ac:dyDescent="0.25">
      <c r="A801">
        <v>49841</v>
      </c>
      <c r="B801">
        <v>153.96625599999999</v>
      </c>
      <c r="C801">
        <v>1317789.56</v>
      </c>
      <c r="D801">
        <v>6989508.6600000001</v>
      </c>
      <c r="E801">
        <v>535086.71</v>
      </c>
      <c r="F801">
        <v>45195.199999999997</v>
      </c>
      <c r="G801">
        <v>3195403.92</v>
      </c>
      <c r="H801">
        <v>2725825.99</v>
      </c>
      <c r="I801">
        <v>161371.85</v>
      </c>
      <c r="J801">
        <v>1819026.99</v>
      </c>
      <c r="K801">
        <v>1201.6922159999999</v>
      </c>
      <c r="L801">
        <f>IFERROR(SUM(Table5[[#This Row],[reg_salben]:[pupil_gf_total]])/Table5[[#This Row],[adm1]],0)+IFERROR(Table5[[#This Row],[disability_salben]]/Table5[[#This Row],[disadm_nospch]], 0)</f>
        <v>21433.644273119793</v>
      </c>
    </row>
    <row r="802" spans="1:12" x14ac:dyDescent="0.25">
      <c r="A802">
        <v>49858</v>
      </c>
      <c r="B802">
        <v>720.56014200000004</v>
      </c>
      <c r="C802">
        <v>2965068.84</v>
      </c>
      <c r="D802">
        <v>31480656.539999999</v>
      </c>
      <c r="E802">
        <v>1440437.82</v>
      </c>
      <c r="F802">
        <v>31775</v>
      </c>
      <c r="G802">
        <v>7679622.0700000003</v>
      </c>
      <c r="H802">
        <v>11317873.08</v>
      </c>
      <c r="I802">
        <v>4223740.57</v>
      </c>
      <c r="J802">
        <v>5059096.04</v>
      </c>
      <c r="K802">
        <v>5693.139768</v>
      </c>
      <c r="L802">
        <f>IFERROR(SUM(Table5[[#This Row],[reg_salben]:[pupil_gf_total]])/Table5[[#This Row],[adm1]],0)+IFERROR(Table5[[#This Row],[disability_salben]]/Table5[[#This Row],[disadm_nospch]], 0)</f>
        <v>14870.561612613708</v>
      </c>
    </row>
    <row r="803" spans="1:12" x14ac:dyDescent="0.25">
      <c r="A803">
        <v>49866</v>
      </c>
      <c r="B803">
        <v>365.291764</v>
      </c>
      <c r="C803">
        <v>2157482.5699999998</v>
      </c>
      <c r="D803">
        <v>15390199.439999999</v>
      </c>
      <c r="E803">
        <v>966853.38</v>
      </c>
      <c r="F803">
        <v>923764.89</v>
      </c>
      <c r="G803">
        <v>4020590.28</v>
      </c>
      <c r="H803">
        <v>5904359.4299999997</v>
      </c>
      <c r="I803">
        <v>1883106.25</v>
      </c>
      <c r="J803">
        <v>2560394.17</v>
      </c>
      <c r="K803">
        <v>3246.7770679999999</v>
      </c>
      <c r="L803">
        <f>IFERROR(SUM(Table5[[#This Row],[reg_salben]:[pupil_gf_total]])/Table5[[#This Row],[adm1]],0)+IFERROR(Table5[[#This Row],[disability_salben]]/Table5[[#This Row],[disadm_nospch]], 0)</f>
        <v>15654.092992369548</v>
      </c>
    </row>
    <row r="804" spans="1:12" x14ac:dyDescent="0.25">
      <c r="A804">
        <v>49874</v>
      </c>
      <c r="B804">
        <v>414.79670599999997</v>
      </c>
      <c r="C804">
        <v>2657614.02</v>
      </c>
      <c r="D804">
        <v>13331208.9</v>
      </c>
      <c r="E804">
        <v>395708.35</v>
      </c>
      <c r="F804">
        <v>31680.95</v>
      </c>
      <c r="G804">
        <v>3722099.89</v>
      </c>
      <c r="H804">
        <v>4514240.83</v>
      </c>
      <c r="I804">
        <v>1978886.18</v>
      </c>
      <c r="J804">
        <v>2107510.73</v>
      </c>
      <c r="K804">
        <v>2743.6813870000001</v>
      </c>
      <c r="L804">
        <f>IFERROR(SUM(Table5[[#This Row],[reg_salben]:[pupil_gf_total]])/Table5[[#This Row],[adm1]],0)+IFERROR(Table5[[#This Row],[disability_salben]]/Table5[[#This Row],[disadm_nospch]], 0)</f>
        <v>15912.991542482479</v>
      </c>
    </row>
    <row r="805" spans="1:12" x14ac:dyDescent="0.25">
      <c r="A805">
        <v>49882</v>
      </c>
      <c r="B805">
        <v>195.32789700000001</v>
      </c>
      <c r="C805">
        <v>1801980.28</v>
      </c>
      <c r="D805">
        <v>8774060.0600000005</v>
      </c>
      <c r="E805">
        <v>268089.43</v>
      </c>
      <c r="F805">
        <v>8590.69</v>
      </c>
      <c r="G805">
        <v>3325958.85</v>
      </c>
      <c r="H805">
        <v>4293476.8499999996</v>
      </c>
      <c r="I805">
        <v>1138280.8600000001</v>
      </c>
      <c r="J805">
        <v>1283404.83</v>
      </c>
      <c r="K805">
        <v>1787.056834</v>
      </c>
      <c r="L805">
        <f>IFERROR(SUM(Table5[[#This Row],[reg_salben]:[pupil_gf_total]])/Table5[[#This Row],[adm1]],0)+IFERROR(Table5[[#This Row],[disability_salben]]/Table5[[#This Row],[disadm_nospch]], 0)</f>
        <v>19908.822172415155</v>
      </c>
    </row>
    <row r="806" spans="1:12" x14ac:dyDescent="0.25">
      <c r="A806">
        <v>49890</v>
      </c>
      <c r="B806">
        <v>196.03581800000001</v>
      </c>
      <c r="C806">
        <v>1276633.17</v>
      </c>
      <c r="D806">
        <v>8898055.2100000009</v>
      </c>
      <c r="E806">
        <v>303118.94</v>
      </c>
      <c r="F806">
        <v>45683.34</v>
      </c>
      <c r="G806">
        <v>3321720.26</v>
      </c>
      <c r="H806">
        <v>3446325.65</v>
      </c>
      <c r="I806">
        <v>419684.67</v>
      </c>
      <c r="J806">
        <v>1221443.28</v>
      </c>
      <c r="K806">
        <v>1589.9718640000001</v>
      </c>
      <c r="L806">
        <f>IFERROR(SUM(Table5[[#This Row],[reg_salben]:[pupil_gf_total]])/Table5[[#This Row],[adm1]],0)+IFERROR(Table5[[#This Row],[disability_salben]]/Table5[[#This Row],[disadm_nospch]], 0)</f>
        <v>17616.863196934512</v>
      </c>
    </row>
    <row r="807" spans="1:12" x14ac:dyDescent="0.25">
      <c r="A807">
        <v>49908</v>
      </c>
      <c r="B807">
        <v>215.69221099999999</v>
      </c>
      <c r="C807">
        <v>1102121.5</v>
      </c>
      <c r="D807">
        <v>9276274.2599999998</v>
      </c>
      <c r="E807">
        <v>753595.05</v>
      </c>
      <c r="F807">
        <v>36240.080000000002</v>
      </c>
      <c r="G807">
        <v>3491240.7</v>
      </c>
      <c r="H807">
        <v>4276541.7</v>
      </c>
      <c r="I807">
        <v>431427.66</v>
      </c>
      <c r="J807">
        <v>1249740.96</v>
      </c>
      <c r="K807">
        <v>1598.8818249999999</v>
      </c>
      <c r="L807">
        <f>IFERROR(SUM(Table5[[#This Row],[reg_salben]:[pupil_gf_total]])/Table5[[#This Row],[adm1]],0)+IFERROR(Table5[[#This Row],[disability_salben]]/Table5[[#This Row],[disadm_nospch]], 0)</f>
        <v>17315.138051859671</v>
      </c>
    </row>
    <row r="808" spans="1:12" x14ac:dyDescent="0.25">
      <c r="A808">
        <v>49916</v>
      </c>
      <c r="B808">
        <v>97.160726999999994</v>
      </c>
      <c r="C808">
        <v>561977.75</v>
      </c>
      <c r="D808">
        <v>4138966.99</v>
      </c>
      <c r="E808">
        <v>362688.57</v>
      </c>
      <c r="F808">
        <v>26117.62</v>
      </c>
      <c r="G808">
        <v>1545343.92</v>
      </c>
      <c r="H808">
        <v>1692499.77</v>
      </c>
      <c r="I808">
        <v>610894.30000000005</v>
      </c>
      <c r="J808">
        <v>571202.06000000006</v>
      </c>
      <c r="K808">
        <v>857.26948300000095</v>
      </c>
      <c r="L808">
        <f>IFERROR(SUM(Table5[[#This Row],[reg_salben]:[pupil_gf_total]])/Table5[[#This Row],[adm1]],0)+IFERROR(Table5[[#This Row],[disability_salben]]/Table5[[#This Row],[disadm_nospch]], 0)</f>
        <v>16221.45792210752</v>
      </c>
    </row>
    <row r="809" spans="1:12" x14ac:dyDescent="0.25">
      <c r="A809">
        <v>49924</v>
      </c>
      <c r="B809">
        <v>516.11461199999997</v>
      </c>
      <c r="C809">
        <v>3553670.85</v>
      </c>
      <c r="D809">
        <v>20362242.809999999</v>
      </c>
      <c r="E809">
        <v>914036.15</v>
      </c>
      <c r="F809">
        <v>208372.21</v>
      </c>
      <c r="G809">
        <v>7602606.7199999997</v>
      </c>
      <c r="H809">
        <v>7568794.0099999998</v>
      </c>
      <c r="I809">
        <v>1030338.39</v>
      </c>
      <c r="J809">
        <v>4260844.76</v>
      </c>
      <c r="K809">
        <v>4106.2536380000001</v>
      </c>
      <c r="L809">
        <f>IFERROR(SUM(Table5[[#This Row],[reg_salben]:[pupil_gf_total]])/Table5[[#This Row],[adm1]],0)+IFERROR(Table5[[#This Row],[disability_salben]]/Table5[[#This Row],[disadm_nospch]], 0)</f>
        <v>17100.881185630398</v>
      </c>
    </row>
    <row r="810" spans="1:12" x14ac:dyDescent="0.25">
      <c r="A810">
        <v>49932</v>
      </c>
      <c r="B810">
        <v>777.18434400000001</v>
      </c>
      <c r="C810">
        <v>2873240.61</v>
      </c>
      <c r="D810">
        <v>25130603.09</v>
      </c>
      <c r="E810">
        <v>1572196.24</v>
      </c>
      <c r="F810">
        <v>1042339.31</v>
      </c>
      <c r="G810">
        <v>9448960.4499999993</v>
      </c>
      <c r="H810">
        <v>12572199.310000001</v>
      </c>
      <c r="I810">
        <v>2121338.37</v>
      </c>
      <c r="J810">
        <v>3849141.9</v>
      </c>
      <c r="K810">
        <v>5716.4169259999999</v>
      </c>
      <c r="L810">
        <f>IFERROR(SUM(Table5[[#This Row],[reg_salben]:[pupil_gf_total]])/Table5[[#This Row],[adm1]],0)+IFERROR(Table5[[#This Row],[disability_salben]]/Table5[[#This Row],[disadm_nospch]], 0)</f>
        <v>13447.287024598612</v>
      </c>
    </row>
    <row r="811" spans="1:12" x14ac:dyDescent="0.25">
      <c r="A811">
        <v>49940</v>
      </c>
      <c r="B811">
        <v>148.39963399999999</v>
      </c>
      <c r="C811">
        <v>1006750.59</v>
      </c>
      <c r="D811">
        <v>7011785.3499999996</v>
      </c>
      <c r="E811">
        <v>197529.28</v>
      </c>
      <c r="F811">
        <v>87716.9</v>
      </c>
      <c r="G811">
        <v>2818287.69</v>
      </c>
      <c r="H811">
        <v>2688854.05</v>
      </c>
      <c r="I811">
        <v>453169.4</v>
      </c>
      <c r="J811">
        <v>2044451.72</v>
      </c>
      <c r="K811">
        <v>1185.3922869999999</v>
      </c>
      <c r="L811">
        <f>IFERROR(SUM(Table5[[#This Row],[reg_salben]:[pupil_gf_total]])/Table5[[#This Row],[adm1]],0)+IFERROR(Table5[[#This Row],[disability_salben]]/Table5[[#This Row],[disadm_nospch]], 0)</f>
        <v>19692.683691029146</v>
      </c>
    </row>
    <row r="812" spans="1:12" x14ac:dyDescent="0.25">
      <c r="A812">
        <v>49957</v>
      </c>
      <c r="B812">
        <v>131.01750000000001</v>
      </c>
      <c r="C812">
        <v>1142227.6000000001</v>
      </c>
      <c r="D812">
        <v>6324139.6900000004</v>
      </c>
      <c r="E812">
        <v>343007.53</v>
      </c>
      <c r="F812">
        <v>795</v>
      </c>
      <c r="G812">
        <v>2334915.63</v>
      </c>
      <c r="H812">
        <v>2502936.9300000002</v>
      </c>
      <c r="I812">
        <v>353844.66</v>
      </c>
      <c r="J812">
        <v>996567.06</v>
      </c>
      <c r="K812">
        <v>1249.5239019999999</v>
      </c>
      <c r="L812">
        <f>IFERROR(SUM(Table5[[#This Row],[reg_salben]:[pupil_gf_total]])/Table5[[#This Row],[adm1]],0)+IFERROR(Table5[[#This Row],[disability_salben]]/Table5[[#This Row],[disadm_nospch]], 0)</f>
        <v>19007.014034479667</v>
      </c>
    </row>
    <row r="813" spans="1:12" x14ac:dyDescent="0.25">
      <c r="A813">
        <v>49965</v>
      </c>
      <c r="B813">
        <v>232.283863</v>
      </c>
      <c r="C813">
        <v>268077.51</v>
      </c>
      <c r="D813">
        <v>1164346.53</v>
      </c>
      <c r="E813">
        <v>938000.2</v>
      </c>
      <c r="F813">
        <v>597929.81000000006</v>
      </c>
      <c r="G813">
        <v>6550690.5</v>
      </c>
      <c r="H813">
        <v>671895.48</v>
      </c>
      <c r="I813">
        <v>1687045.01</v>
      </c>
      <c r="J813">
        <v>5850175.9900000002</v>
      </c>
      <c r="K813">
        <v>504.21235400000199</v>
      </c>
      <c r="L813">
        <f>IFERROR(SUM(Table5[[#This Row],[reg_salben]:[pupil_gf_total]])/Table5[[#This Row],[adm1]],0)+IFERROR(Table5[[#This Row],[disability_salben]]/Table5[[#This Row],[disadm_nospch]], 0)</f>
        <v>35782.527026168558</v>
      </c>
    </row>
    <row r="814" spans="1:12" x14ac:dyDescent="0.25">
      <c r="A814">
        <v>49973</v>
      </c>
      <c r="B814">
        <v>277.465125</v>
      </c>
      <c r="C814">
        <v>2428412.33</v>
      </c>
      <c r="D814">
        <v>12609848.15</v>
      </c>
      <c r="E814">
        <v>387002.81</v>
      </c>
      <c r="F814">
        <v>16764</v>
      </c>
      <c r="G814">
        <v>4207409.68</v>
      </c>
      <c r="H814">
        <v>4932833.43</v>
      </c>
      <c r="I814">
        <v>583092.66</v>
      </c>
      <c r="J814">
        <v>2048424.64</v>
      </c>
      <c r="K814">
        <v>1878.718803</v>
      </c>
      <c r="L814">
        <f>IFERROR(SUM(Table5[[#This Row],[reg_salben]:[pupil_gf_total]])/Table5[[#This Row],[adm1]],0)+IFERROR(Table5[[#This Row],[disability_salben]]/Table5[[#This Row],[disadm_nospch]], 0)</f>
        <v>21944.836321448412</v>
      </c>
    </row>
    <row r="815" spans="1:12" x14ac:dyDescent="0.25">
      <c r="A815">
        <v>49981</v>
      </c>
      <c r="B815">
        <v>316.11345999999998</v>
      </c>
      <c r="C815">
        <v>2920958.42</v>
      </c>
      <c r="D815">
        <v>17948449.710000001</v>
      </c>
      <c r="E815">
        <v>886781.07</v>
      </c>
      <c r="F815">
        <v>90960.42</v>
      </c>
      <c r="G815">
        <v>4796641.43</v>
      </c>
      <c r="H815">
        <v>6153378.4299999997</v>
      </c>
      <c r="I815">
        <v>981629.23</v>
      </c>
      <c r="J815">
        <v>3595392.64</v>
      </c>
      <c r="K815">
        <v>2621.3466229999999</v>
      </c>
      <c r="L815">
        <f>IFERROR(SUM(Table5[[#This Row],[reg_salben]:[pupil_gf_total]])/Table5[[#This Row],[adm1]],0)+IFERROR(Table5[[#This Row],[disability_salben]]/Table5[[#This Row],[disadm_nospch]], 0)</f>
        <v>22383.555113480164</v>
      </c>
    </row>
    <row r="816" spans="1:12" x14ac:dyDescent="0.25">
      <c r="A816">
        <v>49999</v>
      </c>
      <c r="B816">
        <v>239.13091299999999</v>
      </c>
      <c r="C816">
        <v>1534388.23</v>
      </c>
      <c r="D816">
        <v>8106392.25</v>
      </c>
      <c r="E816">
        <v>92715.27</v>
      </c>
      <c r="F816">
        <v>208020.1</v>
      </c>
      <c r="G816">
        <v>2859437.61</v>
      </c>
      <c r="H816">
        <v>3651979.01</v>
      </c>
      <c r="I816">
        <v>597133.07999999996</v>
      </c>
      <c r="J816">
        <v>2046406.38</v>
      </c>
      <c r="K816">
        <v>1384.742</v>
      </c>
      <c r="L816">
        <f>IFERROR(SUM(Table5[[#This Row],[reg_salben]:[pupil_gf_total]])/Table5[[#This Row],[adm1]],0)+IFERROR(Table5[[#This Row],[disability_salben]]/Table5[[#This Row],[disadm_nospch]], 0)</f>
        <v>19099.087132648649</v>
      </c>
    </row>
    <row r="817" spans="1:12" x14ac:dyDescent="0.25">
      <c r="A817">
        <v>50005</v>
      </c>
      <c r="B817">
        <v>151.39562699999999</v>
      </c>
      <c r="C817">
        <v>1360339.93</v>
      </c>
      <c r="D817">
        <v>8429445.7699999996</v>
      </c>
      <c r="E817">
        <v>142612.39000000001</v>
      </c>
      <c r="F817">
        <v>109537.39</v>
      </c>
      <c r="G817">
        <v>2921459.78</v>
      </c>
      <c r="H817">
        <v>3182811.82</v>
      </c>
      <c r="I817">
        <v>419991.53</v>
      </c>
      <c r="J817">
        <v>1463291.98</v>
      </c>
      <c r="K817">
        <v>1164.15912</v>
      </c>
      <c r="L817">
        <f>IFERROR(SUM(Table5[[#This Row],[reg_salben]:[pupil_gf_total]])/Table5[[#This Row],[adm1]],0)+IFERROR(Table5[[#This Row],[disability_salben]]/Table5[[#This Row],[disadm_nospch]], 0)</f>
        <v>23303.950521390238</v>
      </c>
    </row>
    <row r="818" spans="1:12" x14ac:dyDescent="0.25">
      <c r="A818">
        <v>50013</v>
      </c>
      <c r="B818">
        <v>535.17765799999995</v>
      </c>
      <c r="C818">
        <v>3250162.29</v>
      </c>
      <c r="D818">
        <v>21455203.02</v>
      </c>
      <c r="E818">
        <v>464906.54</v>
      </c>
      <c r="F818">
        <v>0</v>
      </c>
      <c r="G818">
        <v>5983435.7599999998</v>
      </c>
      <c r="H818">
        <v>6508362.9000000004</v>
      </c>
      <c r="I818">
        <v>1352036.48</v>
      </c>
      <c r="J818">
        <v>2797108.95</v>
      </c>
      <c r="K818">
        <v>3825.21117800001</v>
      </c>
      <c r="L818">
        <f>IFERROR(SUM(Table5[[#This Row],[reg_salben]:[pupil_gf_total]])/Table5[[#This Row],[adm1]],0)+IFERROR(Table5[[#This Row],[disability_salben]]/Table5[[#This Row],[disadm_nospch]], 0)</f>
        <v>16153.817673304631</v>
      </c>
    </row>
    <row r="819" spans="1:12" x14ac:dyDescent="0.25">
      <c r="A819">
        <v>50021</v>
      </c>
      <c r="B819">
        <v>585.40968699999996</v>
      </c>
      <c r="C819">
        <v>8298272.4100000001</v>
      </c>
      <c r="D819">
        <v>31258435.350000001</v>
      </c>
      <c r="E819">
        <v>1490047.24</v>
      </c>
      <c r="F819">
        <v>86101.62</v>
      </c>
      <c r="G819">
        <v>9546791.4800000004</v>
      </c>
      <c r="H819">
        <v>11678923.1</v>
      </c>
      <c r="I819">
        <v>2766226.27</v>
      </c>
      <c r="J819">
        <v>6834255.9100000001</v>
      </c>
      <c r="K819">
        <v>4403.6944599999997</v>
      </c>
      <c r="L819">
        <f>IFERROR(SUM(Table5[[#This Row],[reg_salben]:[pupil_gf_total]])/Table5[[#This Row],[adm1]],0)+IFERROR(Table5[[#This Row],[disability_salben]]/Table5[[#This Row],[disadm_nospch]], 0)</f>
        <v>28631.375049078342</v>
      </c>
    </row>
    <row r="820" spans="1:12" x14ac:dyDescent="0.25">
      <c r="A820">
        <v>50039</v>
      </c>
      <c r="B820">
        <v>97.959997000000001</v>
      </c>
      <c r="C820">
        <v>566421.59</v>
      </c>
      <c r="D820">
        <v>4391644.9800000004</v>
      </c>
      <c r="E820">
        <v>49944.82</v>
      </c>
      <c r="F820">
        <v>13611</v>
      </c>
      <c r="G820">
        <v>1702594.99</v>
      </c>
      <c r="H820">
        <v>1478609.32</v>
      </c>
      <c r="I820">
        <v>457399.12</v>
      </c>
      <c r="J820">
        <v>710622.37</v>
      </c>
      <c r="K820">
        <v>649.58284500000002</v>
      </c>
      <c r="L820">
        <f>IFERROR(SUM(Table5[[#This Row],[reg_salben]:[pupil_gf_total]])/Table5[[#This Row],[adm1]],0)+IFERROR(Table5[[#This Row],[disability_salben]]/Table5[[#This Row],[disadm_nospch]], 0)</f>
        <v>19336.142707899424</v>
      </c>
    </row>
    <row r="821" spans="1:12" x14ac:dyDescent="0.25">
      <c r="A821">
        <v>50047</v>
      </c>
      <c r="B821">
        <v>417.05714599999999</v>
      </c>
      <c r="C821">
        <v>4219028.38</v>
      </c>
      <c r="D821">
        <v>22564544.07</v>
      </c>
      <c r="E821">
        <v>1129668.53</v>
      </c>
      <c r="F821">
        <v>365855.08</v>
      </c>
      <c r="G821">
        <v>6275081.46</v>
      </c>
      <c r="H821">
        <v>9389990.1799999997</v>
      </c>
      <c r="I821">
        <v>1220735.42</v>
      </c>
      <c r="J821">
        <v>7080329.2199999997</v>
      </c>
      <c r="K821">
        <v>3223.9312890000001</v>
      </c>
      <c r="L821">
        <f>IFERROR(SUM(Table5[[#This Row],[reg_salben]:[pupil_gf_total]])/Table5[[#This Row],[adm1]],0)+IFERROR(Table5[[#This Row],[disability_salben]]/Table5[[#This Row],[disadm_nospch]], 0)</f>
        <v>25012.970456139934</v>
      </c>
    </row>
    <row r="822" spans="1:12" x14ac:dyDescent="0.25">
      <c r="A822">
        <v>50054</v>
      </c>
      <c r="B822">
        <v>245.46760900000001</v>
      </c>
      <c r="C822">
        <v>2991981.26</v>
      </c>
      <c r="D822">
        <v>18733084.190000001</v>
      </c>
      <c r="E822">
        <v>604440.13</v>
      </c>
      <c r="F822">
        <v>17117.87</v>
      </c>
      <c r="G822">
        <v>5036254.4000000004</v>
      </c>
      <c r="H822">
        <v>7173976.0599999996</v>
      </c>
      <c r="I822">
        <v>1968106.99</v>
      </c>
      <c r="J822">
        <v>2987198.2</v>
      </c>
      <c r="K822">
        <v>2859.1406379999999</v>
      </c>
      <c r="L822">
        <f>IFERROR(SUM(Table5[[#This Row],[reg_salben]:[pupil_gf_total]])/Table5[[#This Row],[adm1]],0)+IFERROR(Table5[[#This Row],[disability_salben]]/Table5[[#This Row],[disadm_nospch]], 0)</f>
        <v>24962.035538618045</v>
      </c>
    </row>
    <row r="823" spans="1:12" x14ac:dyDescent="0.25">
      <c r="A823">
        <v>50062</v>
      </c>
      <c r="B823">
        <v>319.14568800000001</v>
      </c>
      <c r="C823">
        <v>1497067.97</v>
      </c>
      <c r="D823">
        <v>7471595.8600000003</v>
      </c>
      <c r="E823">
        <v>55718.65</v>
      </c>
      <c r="F823">
        <v>0</v>
      </c>
      <c r="G823">
        <v>2794183.67</v>
      </c>
      <c r="H823">
        <v>3733488.34</v>
      </c>
      <c r="I823">
        <v>1910913.17</v>
      </c>
      <c r="J823">
        <v>2090118.57</v>
      </c>
      <c r="K823">
        <v>1651.300127</v>
      </c>
      <c r="L823">
        <f>IFERROR(SUM(Table5[[#This Row],[reg_salben]:[pupil_gf_total]])/Table5[[#This Row],[adm1]],0)+IFERROR(Table5[[#This Row],[disability_salben]]/Table5[[#This Row],[disadm_nospch]], 0)</f>
        <v>15625.28624051853</v>
      </c>
    </row>
    <row r="824" spans="1:12" x14ac:dyDescent="0.25">
      <c r="A824">
        <v>50070</v>
      </c>
      <c r="B824">
        <v>460.419757</v>
      </c>
      <c r="C824">
        <v>3939556.66</v>
      </c>
      <c r="D824">
        <v>25910554.600000001</v>
      </c>
      <c r="E824">
        <v>774833.21</v>
      </c>
      <c r="F824">
        <v>30320.28</v>
      </c>
      <c r="G824">
        <v>7849558.7300000004</v>
      </c>
      <c r="H824">
        <v>8749969.6899999995</v>
      </c>
      <c r="I824">
        <v>1188445.07</v>
      </c>
      <c r="J824">
        <v>4833107.4800000004</v>
      </c>
      <c r="K824">
        <v>3779.33477300002</v>
      </c>
      <c r="L824">
        <f>IFERROR(SUM(Table5[[#This Row],[reg_salben]:[pupil_gf_total]])/Table5[[#This Row],[adm1]],0)+IFERROR(Table5[[#This Row],[disability_salben]]/Table5[[#This Row],[disadm_nospch]], 0)</f>
        <v>21610.803703618796</v>
      </c>
    </row>
    <row r="825" spans="1:12" x14ac:dyDescent="0.25">
      <c r="A825">
        <v>50088</v>
      </c>
      <c r="B825">
        <v>147.183131</v>
      </c>
      <c r="C825">
        <v>3601906.22</v>
      </c>
      <c r="D825">
        <v>156432.35999999999</v>
      </c>
      <c r="E825">
        <v>145353.59</v>
      </c>
      <c r="F825">
        <v>7537.68</v>
      </c>
      <c r="G825">
        <v>4072293.48</v>
      </c>
      <c r="H825">
        <v>84820.63</v>
      </c>
      <c r="I825">
        <v>1917625.3</v>
      </c>
      <c r="J825">
        <v>5987542.6900000004</v>
      </c>
      <c r="K825">
        <v>381.59758099999999</v>
      </c>
      <c r="L825">
        <f>IFERROR(SUM(Table5[[#This Row],[reg_salben]:[pupil_gf_total]])/Table5[[#This Row],[adm1]],0)+IFERROR(Table5[[#This Row],[disability_salben]]/Table5[[#This Row],[disadm_nospch]], 0)</f>
        <v>56892.832068743795</v>
      </c>
    </row>
    <row r="826" spans="1:12" x14ac:dyDescent="0.25">
      <c r="A826">
        <v>50096</v>
      </c>
      <c r="B826">
        <v>33.279625000000003</v>
      </c>
      <c r="C826">
        <v>252482.11</v>
      </c>
      <c r="D826">
        <v>1529868.91</v>
      </c>
      <c r="E826">
        <v>104005.49</v>
      </c>
      <c r="F826">
        <v>0</v>
      </c>
      <c r="G826">
        <v>845188.17</v>
      </c>
      <c r="H826">
        <v>1025563.64</v>
      </c>
      <c r="I826">
        <v>157653</v>
      </c>
      <c r="J826">
        <v>299284.05</v>
      </c>
      <c r="K826">
        <v>197.87245300000001</v>
      </c>
      <c r="L826">
        <f>IFERROR(SUM(Table5[[#This Row],[reg_salben]:[pupil_gf_total]])/Table5[[#This Row],[adm1]],0)+IFERROR(Table5[[#This Row],[disability_salben]]/Table5[[#This Row],[disadm_nospch]], 0)</f>
        <v>27607.479531711873</v>
      </c>
    </row>
    <row r="827" spans="1:12" x14ac:dyDescent="0.25">
      <c r="A827">
        <v>50112</v>
      </c>
      <c r="B827">
        <v>73.668379999999999</v>
      </c>
      <c r="C827">
        <v>338599.12</v>
      </c>
      <c r="D827">
        <v>3015803.36</v>
      </c>
      <c r="E827">
        <v>177038</v>
      </c>
      <c r="F827">
        <v>19779.48</v>
      </c>
      <c r="G827">
        <v>1267659.33</v>
      </c>
      <c r="H827">
        <v>1242688.3</v>
      </c>
      <c r="I827">
        <v>175181.37</v>
      </c>
      <c r="J827">
        <v>173949.5</v>
      </c>
      <c r="K827">
        <v>412.01235500000001</v>
      </c>
      <c r="L827">
        <f>IFERROR(SUM(Table5[[#This Row],[reg_salben]:[pupil_gf_total]])/Table5[[#This Row],[adm1]],0)+IFERROR(Table5[[#This Row],[disability_salben]]/Table5[[#This Row],[disadm_nospch]], 0)</f>
        <v>19333.924488459292</v>
      </c>
    </row>
    <row r="828" spans="1:12" x14ac:dyDescent="0.25">
      <c r="A828">
        <v>50120</v>
      </c>
      <c r="B828">
        <v>121.740424</v>
      </c>
      <c r="C828">
        <v>465602.13</v>
      </c>
      <c r="D828">
        <v>5423738.7000000002</v>
      </c>
      <c r="E828">
        <v>202811.47</v>
      </c>
      <c r="F828">
        <v>0</v>
      </c>
      <c r="G828">
        <v>2404291</v>
      </c>
      <c r="H828">
        <v>2575135.4500000002</v>
      </c>
      <c r="I828">
        <v>166626.01</v>
      </c>
      <c r="J828">
        <v>757132.39</v>
      </c>
      <c r="K828">
        <v>956.28116999999997</v>
      </c>
      <c r="L828">
        <f>IFERROR(SUM(Table5[[#This Row],[reg_salben]:[pupil_gf_total]])/Table5[[#This Row],[adm1]],0)+IFERROR(Table5[[#This Row],[disability_salben]]/Table5[[#This Row],[disadm_nospch]], 0)</f>
        <v>15881.394517138575</v>
      </c>
    </row>
    <row r="829" spans="1:12" x14ac:dyDescent="0.25">
      <c r="A829">
        <v>50138</v>
      </c>
      <c r="B829">
        <v>129.978984</v>
      </c>
      <c r="C829">
        <v>1450393.48</v>
      </c>
      <c r="D829">
        <v>7313856.6500000004</v>
      </c>
      <c r="E829">
        <v>87658.66</v>
      </c>
      <c r="F829">
        <v>8276.76</v>
      </c>
      <c r="G829">
        <v>2383602.84</v>
      </c>
      <c r="H829">
        <v>2446052.0099999998</v>
      </c>
      <c r="I829">
        <v>485170.67</v>
      </c>
      <c r="J829">
        <v>1187413.3500000001</v>
      </c>
      <c r="K829">
        <v>1137.608193</v>
      </c>
      <c r="L829">
        <f>IFERROR(SUM(Table5[[#This Row],[reg_salben]:[pupil_gf_total]])/Table5[[#This Row],[adm1]],0)+IFERROR(Table5[[#This Row],[disability_salben]]/Table5[[#This Row],[disadm_nospch]], 0)</f>
        <v>23387.870545875143</v>
      </c>
    </row>
    <row r="830" spans="1:12" x14ac:dyDescent="0.25">
      <c r="A830">
        <v>50153</v>
      </c>
      <c r="B830">
        <v>74.232196000000002</v>
      </c>
      <c r="C830">
        <v>411701.61</v>
      </c>
      <c r="D830">
        <v>3950379.26</v>
      </c>
      <c r="E830">
        <v>206373.48</v>
      </c>
      <c r="F830">
        <v>66405.820000000007</v>
      </c>
      <c r="G830">
        <v>1398346.56</v>
      </c>
      <c r="H830">
        <v>1894249.86</v>
      </c>
      <c r="I830">
        <v>301526.53000000003</v>
      </c>
      <c r="J830">
        <v>1009104.8</v>
      </c>
      <c r="K830">
        <v>578.38618899999994</v>
      </c>
      <c r="L830">
        <f>IFERROR(SUM(Table5[[#This Row],[reg_salben]:[pupil_gf_total]])/Table5[[#This Row],[adm1]],0)+IFERROR(Table5[[#This Row],[disability_salben]]/Table5[[#This Row],[disadm_nospch]], 0)</f>
        <v>20806.501084929194</v>
      </c>
    </row>
    <row r="831" spans="1:12" x14ac:dyDescent="0.25">
      <c r="A831">
        <v>50161</v>
      </c>
      <c r="B831">
        <v>261.42671899999999</v>
      </c>
      <c r="C831">
        <v>2463755.44</v>
      </c>
      <c r="D831">
        <v>15212016.699999999</v>
      </c>
      <c r="E831">
        <v>256293.27</v>
      </c>
      <c r="F831">
        <v>18501.89</v>
      </c>
      <c r="G831">
        <v>4393893.83</v>
      </c>
      <c r="H831">
        <v>5735368.6399999997</v>
      </c>
      <c r="I831">
        <v>1141034.19</v>
      </c>
      <c r="J831">
        <v>2304602.52</v>
      </c>
      <c r="K831">
        <v>2252.0634540000001</v>
      </c>
      <c r="L831">
        <f>IFERROR(SUM(Table5[[#This Row],[reg_salben]:[pupil_gf_total]])/Table5[[#This Row],[adm1]],0)+IFERROR(Table5[[#This Row],[disability_salben]]/Table5[[#This Row],[disadm_nospch]], 0)</f>
        <v>22328.749353310061</v>
      </c>
    </row>
    <row r="832" spans="1:12" x14ac:dyDescent="0.25">
      <c r="A832">
        <v>50179</v>
      </c>
      <c r="B832">
        <v>98.967579999999998</v>
      </c>
      <c r="C832">
        <v>787771.41</v>
      </c>
      <c r="D832">
        <v>3321640.36</v>
      </c>
      <c r="E832">
        <v>146573.56</v>
      </c>
      <c r="F832">
        <v>100211.98</v>
      </c>
      <c r="G832">
        <v>1740070.42</v>
      </c>
      <c r="H832">
        <v>1660525.84</v>
      </c>
      <c r="I832">
        <v>47710.99</v>
      </c>
      <c r="J832">
        <v>564985.49</v>
      </c>
      <c r="K832">
        <v>557.64533500000005</v>
      </c>
      <c r="L832">
        <f>IFERROR(SUM(Table5[[#This Row],[reg_salben]:[pupil_gf_total]])/Table5[[#This Row],[adm1]],0)+IFERROR(Table5[[#This Row],[disability_salben]]/Table5[[#This Row],[disadm_nospch]], 0)</f>
        <v>21555.844615852904</v>
      </c>
    </row>
    <row r="833" spans="1:12" x14ac:dyDescent="0.25">
      <c r="A833">
        <v>50187</v>
      </c>
      <c r="B833">
        <v>138.62095500000001</v>
      </c>
      <c r="C833">
        <v>1032724.95</v>
      </c>
      <c r="D833">
        <v>7169762.7300000004</v>
      </c>
      <c r="E833">
        <v>412166.51</v>
      </c>
      <c r="F833">
        <v>34.15</v>
      </c>
      <c r="G833">
        <v>3101207.1</v>
      </c>
      <c r="H833">
        <v>2711108.15</v>
      </c>
      <c r="I833">
        <v>378468.19</v>
      </c>
      <c r="J833">
        <v>928763.39</v>
      </c>
      <c r="K833">
        <v>1434.4097360000001</v>
      </c>
      <c r="L833">
        <f>IFERROR(SUM(Table5[[#This Row],[reg_salben]:[pupil_gf_total]])/Table5[[#This Row],[adm1]],0)+IFERROR(Table5[[#This Row],[disability_salben]]/Table5[[#This Row],[disadm_nospch]], 0)</f>
        <v>17699.162285037855</v>
      </c>
    </row>
    <row r="834" spans="1:12" x14ac:dyDescent="0.25">
      <c r="A834">
        <v>50195</v>
      </c>
      <c r="B834">
        <v>159.20900800000001</v>
      </c>
      <c r="C834">
        <v>516275.74</v>
      </c>
      <c r="D834">
        <v>6481705.3700000001</v>
      </c>
      <c r="E834">
        <v>267365.15000000002</v>
      </c>
      <c r="F834">
        <v>0</v>
      </c>
      <c r="G834">
        <v>2220185.16</v>
      </c>
      <c r="H834">
        <v>2074810.76</v>
      </c>
      <c r="I834">
        <v>258306.85</v>
      </c>
      <c r="J834">
        <v>734540.45</v>
      </c>
      <c r="K834">
        <v>1076.5152</v>
      </c>
      <c r="L834">
        <f>IFERROR(SUM(Table5[[#This Row],[reg_salben]:[pupil_gf_total]])/Table5[[#This Row],[adm1]],0)+IFERROR(Table5[[#This Row],[disability_salben]]/Table5[[#This Row],[disadm_nospch]], 0)</f>
        <v>14424.123631625131</v>
      </c>
    </row>
    <row r="835" spans="1:12" x14ac:dyDescent="0.25">
      <c r="A835">
        <v>50203</v>
      </c>
      <c r="B835">
        <v>58.455964000000002</v>
      </c>
      <c r="C835">
        <v>324913.21000000002</v>
      </c>
      <c r="D835">
        <v>3387815.16</v>
      </c>
      <c r="E835">
        <v>201432.98</v>
      </c>
      <c r="F835">
        <v>170499.62</v>
      </c>
      <c r="G835">
        <v>1500346.31</v>
      </c>
      <c r="H835">
        <v>1695681.5</v>
      </c>
      <c r="I835">
        <v>33838.93</v>
      </c>
      <c r="J835">
        <v>359574.01</v>
      </c>
      <c r="K835">
        <v>376.97957300000002</v>
      </c>
      <c r="L835">
        <f>IFERROR(SUM(Table5[[#This Row],[reg_salben]:[pupil_gf_total]])/Table5[[#This Row],[adm1]],0)+IFERROR(Table5[[#This Row],[disability_salben]]/Table5[[#This Row],[disadm_nospch]], 0)</f>
        <v>25053.180975636846</v>
      </c>
    </row>
    <row r="836" spans="1:12" x14ac:dyDescent="0.25">
      <c r="A836">
        <v>50211</v>
      </c>
      <c r="B836">
        <v>71.538545999999997</v>
      </c>
      <c r="C836">
        <v>222614.52</v>
      </c>
      <c r="D836">
        <v>4647987.3899999997</v>
      </c>
      <c r="E836">
        <v>109960.66</v>
      </c>
      <c r="F836">
        <v>0</v>
      </c>
      <c r="G836">
        <v>1190392.0900000001</v>
      </c>
      <c r="H836">
        <v>1660775.61</v>
      </c>
      <c r="I836">
        <v>100401.15</v>
      </c>
      <c r="J836">
        <v>647409.97</v>
      </c>
      <c r="K836">
        <v>594.24642300000005</v>
      </c>
      <c r="L836">
        <f>IFERROR(SUM(Table5[[#This Row],[reg_salben]:[pupil_gf_total]])/Table5[[#This Row],[adm1]],0)+IFERROR(Table5[[#This Row],[disability_salben]]/Table5[[#This Row],[disadm_nospch]], 0)</f>
        <v>17174.878538777393</v>
      </c>
    </row>
    <row r="837" spans="1:12" x14ac:dyDescent="0.25">
      <c r="A837">
        <v>50229</v>
      </c>
      <c r="B837">
        <v>65.973393999999999</v>
      </c>
      <c r="C837">
        <v>511218.23</v>
      </c>
      <c r="D837">
        <v>4822625.3099999996</v>
      </c>
      <c r="E837">
        <v>172802.35</v>
      </c>
      <c r="F837">
        <v>0</v>
      </c>
      <c r="G837">
        <v>1407515.49</v>
      </c>
      <c r="H837">
        <v>1316364.72</v>
      </c>
      <c r="I837">
        <v>111044.63</v>
      </c>
      <c r="J837">
        <v>250709.42</v>
      </c>
      <c r="K837">
        <v>691.63098500000001</v>
      </c>
      <c r="L837">
        <f>IFERROR(SUM(Table5[[#This Row],[reg_salben]:[pupil_gf_total]])/Table5[[#This Row],[adm1]],0)+IFERROR(Table5[[#This Row],[disability_salben]]/Table5[[#This Row],[disadm_nospch]], 0)</f>
        <v>19432.920259077902</v>
      </c>
    </row>
    <row r="838" spans="1:12" x14ac:dyDescent="0.25">
      <c r="A838">
        <v>50237</v>
      </c>
      <c r="B838">
        <v>57.444322</v>
      </c>
      <c r="C838">
        <v>229388</v>
      </c>
      <c r="D838">
        <v>2295844.0099999998</v>
      </c>
      <c r="E838">
        <v>93806.92</v>
      </c>
      <c r="F838">
        <v>60085</v>
      </c>
      <c r="G838">
        <v>941509.02</v>
      </c>
      <c r="H838">
        <v>827922.21</v>
      </c>
      <c r="I838">
        <v>44148.55</v>
      </c>
      <c r="J838">
        <v>243881.85</v>
      </c>
      <c r="K838">
        <v>428.750924</v>
      </c>
      <c r="L838">
        <f>IFERROR(SUM(Table5[[#This Row],[reg_salben]:[pupil_gf_total]])/Table5[[#This Row],[adm1]],0)+IFERROR(Table5[[#This Row],[disability_salben]]/Table5[[#This Row],[disadm_nospch]], 0)</f>
        <v>14505.614690695151</v>
      </c>
    </row>
    <row r="839" spans="1:12" x14ac:dyDescent="0.25">
      <c r="A839">
        <v>50245</v>
      </c>
      <c r="B839">
        <v>116.132746</v>
      </c>
      <c r="C839">
        <v>676230.63</v>
      </c>
      <c r="D839">
        <v>5689660.75</v>
      </c>
      <c r="E839">
        <v>392879.03</v>
      </c>
      <c r="F839">
        <v>82345.2</v>
      </c>
      <c r="G839">
        <v>1761910.71</v>
      </c>
      <c r="H839">
        <v>1941187.64</v>
      </c>
      <c r="I839">
        <v>230128.16</v>
      </c>
      <c r="J839">
        <v>882594.69</v>
      </c>
      <c r="K839">
        <v>975.82315800000003</v>
      </c>
      <c r="L839">
        <f>IFERROR(SUM(Table5[[#This Row],[reg_salben]:[pupil_gf_total]])/Table5[[#This Row],[adm1]],0)+IFERROR(Table5[[#This Row],[disability_salben]]/Table5[[#This Row],[disadm_nospch]], 0)</f>
        <v>17075.673317776625</v>
      </c>
    </row>
    <row r="840" spans="1:12" x14ac:dyDescent="0.25">
      <c r="A840">
        <v>50252</v>
      </c>
      <c r="B840">
        <v>127.48008799999999</v>
      </c>
      <c r="C840">
        <v>662477.46</v>
      </c>
      <c r="D840">
        <v>5671415.3399999999</v>
      </c>
      <c r="E840">
        <v>185866.13</v>
      </c>
      <c r="F840">
        <v>0</v>
      </c>
      <c r="G840">
        <v>1830039.48</v>
      </c>
      <c r="H840">
        <v>2661784.1800000002</v>
      </c>
      <c r="I840">
        <v>96274.09</v>
      </c>
      <c r="J840">
        <v>947107.62</v>
      </c>
      <c r="K840">
        <v>885.59673099999998</v>
      </c>
      <c r="L840">
        <f>IFERROR(SUM(Table5[[#This Row],[reg_salben]:[pupil_gf_total]])/Table5[[#This Row],[adm1]],0)+IFERROR(Table5[[#This Row],[disability_salben]]/Table5[[#This Row],[disadm_nospch]], 0)</f>
        <v>18060.905747999495</v>
      </c>
    </row>
    <row r="841" spans="1:12" x14ac:dyDescent="0.25">
      <c r="A841">
        <v>50260</v>
      </c>
      <c r="B841">
        <v>82.031146000000007</v>
      </c>
      <c r="C841">
        <v>1664602.82</v>
      </c>
      <c r="D841">
        <v>3321912.58</v>
      </c>
      <c r="E841">
        <v>68344.53</v>
      </c>
      <c r="F841">
        <v>48638</v>
      </c>
      <c r="G841">
        <v>6034420.46</v>
      </c>
      <c r="H841">
        <v>827311.6</v>
      </c>
      <c r="I841">
        <v>5089369.55</v>
      </c>
      <c r="J841">
        <v>8380439.5800000001</v>
      </c>
      <c r="K841">
        <v>305.85917699999999</v>
      </c>
      <c r="L841">
        <f>IFERROR(SUM(Table5[[#This Row],[reg_salben]:[pupil_gf_total]])/Table5[[#This Row],[adm1]],0)+IFERROR(Table5[[#This Row],[disability_salben]]/Table5[[#This Row],[disadm_nospch]], 0)</f>
        <v>98009.256938121121</v>
      </c>
    </row>
    <row r="842" spans="1:12" x14ac:dyDescent="0.25">
      <c r="A842">
        <v>50278</v>
      </c>
      <c r="B842">
        <v>122.992878</v>
      </c>
      <c r="C842">
        <v>868077.83</v>
      </c>
      <c r="D842">
        <v>5023785.57</v>
      </c>
      <c r="E842">
        <v>693198.77</v>
      </c>
      <c r="F842">
        <v>174415.4</v>
      </c>
      <c r="G842">
        <v>2189913.89</v>
      </c>
      <c r="H842">
        <v>2598280.16</v>
      </c>
      <c r="I842">
        <v>248516.37</v>
      </c>
      <c r="J842">
        <v>777858.53</v>
      </c>
      <c r="K842">
        <v>1050.122631</v>
      </c>
      <c r="L842">
        <f>IFERROR(SUM(Table5[[#This Row],[reg_salben]:[pupil_gf_total]])/Table5[[#This Row],[adm1]],0)+IFERROR(Table5[[#This Row],[disability_salben]]/Table5[[#This Row],[disadm_nospch]], 0)</f>
        <v>18205.191713442742</v>
      </c>
    </row>
    <row r="843" spans="1:12" x14ac:dyDescent="0.25">
      <c r="A843">
        <v>50286</v>
      </c>
      <c r="B843">
        <v>187.947124</v>
      </c>
      <c r="C843">
        <v>1304092.06</v>
      </c>
      <c r="D843">
        <v>9707650.75</v>
      </c>
      <c r="E843">
        <v>485833.89</v>
      </c>
      <c r="F843">
        <v>132070.15</v>
      </c>
      <c r="G843">
        <v>2813113.09</v>
      </c>
      <c r="H843">
        <v>4432808.3899999997</v>
      </c>
      <c r="I843">
        <v>831050.78</v>
      </c>
      <c r="J843">
        <v>1126334.8999999999</v>
      </c>
      <c r="K843">
        <v>1545.708073</v>
      </c>
      <c r="L843">
        <f>IFERROR(SUM(Table5[[#This Row],[reg_salben]:[pupil_gf_total]])/Table5[[#This Row],[adm1]],0)+IFERROR(Table5[[#This Row],[disability_salben]]/Table5[[#This Row],[disadm_nospch]], 0)</f>
        <v>19572.861239466565</v>
      </c>
    </row>
    <row r="844" spans="1:12" x14ac:dyDescent="0.25">
      <c r="A844">
        <v>50294</v>
      </c>
      <c r="B844">
        <v>66.497961000000004</v>
      </c>
      <c r="C844">
        <v>465916.01</v>
      </c>
      <c r="D844">
        <v>3209576.64</v>
      </c>
      <c r="E844">
        <v>294265.93</v>
      </c>
      <c r="F844">
        <v>32807.75</v>
      </c>
      <c r="G844">
        <v>1572857.29</v>
      </c>
      <c r="H844">
        <v>996571.55</v>
      </c>
      <c r="I844">
        <v>163948.74</v>
      </c>
      <c r="J844">
        <v>293110.40999999997</v>
      </c>
      <c r="K844">
        <v>474.20331099999999</v>
      </c>
      <c r="L844">
        <f>IFERROR(SUM(Table5[[#This Row],[reg_salben]:[pupil_gf_total]])/Table5[[#This Row],[adm1]],0)+IFERROR(Table5[[#This Row],[disability_salben]]/Table5[[#This Row],[disadm_nospch]], 0)</f>
        <v>20846.817487043252</v>
      </c>
    </row>
    <row r="845" spans="1:12" x14ac:dyDescent="0.25">
      <c r="A845">
        <v>50302</v>
      </c>
      <c r="B845">
        <v>97.073091000000005</v>
      </c>
      <c r="C845">
        <v>1063107.5900000001</v>
      </c>
      <c r="D845">
        <v>6480969.1299999999</v>
      </c>
      <c r="E845">
        <v>205193.71</v>
      </c>
      <c r="F845">
        <v>163933.31</v>
      </c>
      <c r="G845">
        <v>2401734.38</v>
      </c>
      <c r="H845">
        <v>2966165.56</v>
      </c>
      <c r="I845">
        <v>795542.7</v>
      </c>
      <c r="J845">
        <v>786348.84</v>
      </c>
      <c r="K845">
        <v>1214.195888</v>
      </c>
      <c r="L845">
        <f>IFERROR(SUM(Table5[[#This Row],[reg_salben]:[pupil_gf_total]])/Table5[[#This Row],[adm1]],0)+IFERROR(Table5[[#This Row],[disability_salben]]/Table5[[#This Row],[disadm_nospch]], 0)</f>
        <v>22317.073944085932</v>
      </c>
    </row>
    <row r="846" spans="1:12" x14ac:dyDescent="0.25">
      <c r="A846">
        <v>50328</v>
      </c>
      <c r="B846">
        <v>118.15971399999999</v>
      </c>
      <c r="C846">
        <v>1065413.75</v>
      </c>
      <c r="D846">
        <v>6239673.0999999996</v>
      </c>
      <c r="E846">
        <v>447888.05</v>
      </c>
      <c r="F846">
        <v>226188.02</v>
      </c>
      <c r="G846">
        <v>2394325.15</v>
      </c>
      <c r="H846">
        <v>3042297.43</v>
      </c>
      <c r="I846">
        <v>200880.24</v>
      </c>
      <c r="J846">
        <v>959949.87</v>
      </c>
      <c r="K846">
        <v>1028.114877</v>
      </c>
      <c r="L846">
        <f>IFERROR(SUM(Table5[[#This Row],[reg_salben]:[pupil_gf_total]])/Table5[[#This Row],[adm1]],0)+IFERROR(Table5[[#This Row],[disability_salben]]/Table5[[#This Row],[disadm_nospch]], 0)</f>
        <v>22158.449778605838</v>
      </c>
    </row>
    <row r="847" spans="1:12" x14ac:dyDescent="0.25">
      <c r="A847">
        <v>50336</v>
      </c>
      <c r="B847">
        <v>199.728103</v>
      </c>
      <c r="C847">
        <v>2061160.5</v>
      </c>
      <c r="D847">
        <v>6799835.71</v>
      </c>
      <c r="E847">
        <v>556925.22</v>
      </c>
      <c r="F847">
        <v>144360.71</v>
      </c>
      <c r="G847">
        <v>2306412.04</v>
      </c>
      <c r="H847">
        <v>3867106.3</v>
      </c>
      <c r="I847">
        <v>786894.33</v>
      </c>
      <c r="J847">
        <v>1909951.06</v>
      </c>
      <c r="K847">
        <v>1354.7169940000001</v>
      </c>
      <c r="L847">
        <f>IFERROR(SUM(Table5[[#This Row],[reg_salben]:[pupil_gf_total]])/Table5[[#This Row],[adm1]],0)+IFERROR(Table5[[#This Row],[disability_salben]]/Table5[[#This Row],[disadm_nospch]], 0)</f>
        <v>22404.633220643464</v>
      </c>
    </row>
    <row r="848" spans="1:12" x14ac:dyDescent="0.25">
      <c r="A848">
        <v>50351</v>
      </c>
      <c r="B848">
        <v>112.850774</v>
      </c>
      <c r="C848">
        <v>1055721.9099999999</v>
      </c>
      <c r="D848">
        <v>4902504.82</v>
      </c>
      <c r="E848">
        <v>263500</v>
      </c>
      <c r="F848">
        <v>339758.84</v>
      </c>
      <c r="G848">
        <v>1921552.21</v>
      </c>
      <c r="H848">
        <v>1479908.39</v>
      </c>
      <c r="I848">
        <v>396912.92</v>
      </c>
      <c r="J848">
        <v>713173.64</v>
      </c>
      <c r="K848">
        <v>940.51140099999998</v>
      </c>
      <c r="L848">
        <f>IFERROR(SUM(Table5[[#This Row],[reg_salben]:[pupil_gf_total]])/Table5[[#This Row],[adm1]],0)+IFERROR(Table5[[#This Row],[disability_salben]]/Table5[[#This Row],[disadm_nospch]], 0)</f>
        <v>20005.944941815127</v>
      </c>
    </row>
    <row r="849" spans="1:12" x14ac:dyDescent="0.25">
      <c r="A849">
        <v>50369</v>
      </c>
      <c r="B849">
        <v>98.009259999999998</v>
      </c>
      <c r="C849">
        <v>1092451.57</v>
      </c>
      <c r="D849">
        <v>4685384.87</v>
      </c>
      <c r="E849">
        <v>333435.64</v>
      </c>
      <c r="F849">
        <v>222592.32</v>
      </c>
      <c r="G849">
        <v>1617091.26</v>
      </c>
      <c r="H849">
        <v>1789222.14</v>
      </c>
      <c r="I849">
        <v>531496.79</v>
      </c>
      <c r="J849">
        <v>466186.71</v>
      </c>
      <c r="K849">
        <v>801.04788499999995</v>
      </c>
      <c r="L849">
        <f>IFERROR(SUM(Table5[[#This Row],[reg_salben]:[pupil_gf_total]])/Table5[[#This Row],[adm1]],0)+IFERROR(Table5[[#This Row],[disability_salben]]/Table5[[#This Row],[disadm_nospch]], 0)</f>
        <v>23187.401974061166</v>
      </c>
    </row>
    <row r="850" spans="1:12" x14ac:dyDescent="0.25">
      <c r="A850">
        <v>50393</v>
      </c>
      <c r="B850">
        <v>276.84643</v>
      </c>
      <c r="C850">
        <v>1852093.5</v>
      </c>
      <c r="D850">
        <v>11901010.51</v>
      </c>
      <c r="E850">
        <v>437473.67</v>
      </c>
      <c r="F850">
        <v>130240.58</v>
      </c>
      <c r="G850">
        <v>3829859.69</v>
      </c>
      <c r="H850">
        <v>5138239.74</v>
      </c>
      <c r="I850">
        <v>797609.13</v>
      </c>
      <c r="J850">
        <v>2010776.03</v>
      </c>
      <c r="K850">
        <v>1631.5839880000001</v>
      </c>
      <c r="L850">
        <f>IFERROR(SUM(Table5[[#This Row],[reg_salben]:[pupil_gf_total]])/Table5[[#This Row],[adm1]],0)+IFERROR(Table5[[#This Row],[disability_salben]]/Table5[[#This Row],[disadm_nospch]], 0)</f>
        <v>21549.888181908645</v>
      </c>
    </row>
    <row r="851" spans="1:12" x14ac:dyDescent="0.25">
      <c r="A851">
        <v>50401</v>
      </c>
      <c r="B851">
        <v>17.122720999999999</v>
      </c>
      <c r="C851">
        <v>5439189.75</v>
      </c>
      <c r="D851">
        <v>396603.7</v>
      </c>
      <c r="E851">
        <v>364920.67</v>
      </c>
      <c r="F851">
        <v>0</v>
      </c>
      <c r="G851">
        <v>7888912.3799999999</v>
      </c>
      <c r="H851">
        <v>2407178.38</v>
      </c>
      <c r="I851">
        <v>86298.06</v>
      </c>
      <c r="J851">
        <v>18803034.719999999</v>
      </c>
      <c r="K851">
        <v>67.561932999999996</v>
      </c>
      <c r="L851">
        <f>IFERROR(SUM(Table5[[#This Row],[reg_salben]:[pupil_gf_total]])/Table5[[#This Row],[adm1]],0)+IFERROR(Table5[[#This Row],[disability_salben]]/Table5[[#This Row],[disadm_nospch]], 0)</f>
        <v>760910.98643048189</v>
      </c>
    </row>
    <row r="852" spans="1:12" x14ac:dyDescent="0.25">
      <c r="A852">
        <v>50419</v>
      </c>
      <c r="B852">
        <v>183.57442800000001</v>
      </c>
      <c r="C852">
        <v>907634.51</v>
      </c>
      <c r="D852">
        <v>9531620.7100000009</v>
      </c>
      <c r="E852">
        <v>530444.56999999995</v>
      </c>
      <c r="F852">
        <v>0</v>
      </c>
      <c r="G852">
        <v>2483155.63</v>
      </c>
      <c r="H852">
        <v>3482731.9</v>
      </c>
      <c r="I852">
        <v>328353.09999999998</v>
      </c>
      <c r="J852">
        <v>1421111.71</v>
      </c>
      <c r="K852">
        <v>1488.8384249999999</v>
      </c>
      <c r="L852">
        <f>IFERROR(SUM(Table5[[#This Row],[reg_salben]:[pupil_gf_total]])/Table5[[#This Row],[adm1]],0)+IFERROR(Table5[[#This Row],[disability_salben]]/Table5[[#This Row],[disadm_nospch]], 0)</f>
        <v>16884.693036897803</v>
      </c>
    </row>
    <row r="853" spans="1:12" x14ac:dyDescent="0.25">
      <c r="A853">
        <v>50427</v>
      </c>
      <c r="B853">
        <v>567.13188500000001</v>
      </c>
      <c r="C853">
        <v>4106505.81</v>
      </c>
      <c r="D853">
        <v>27341609.949999999</v>
      </c>
      <c r="E853">
        <v>1357095.67</v>
      </c>
      <c r="F853">
        <v>0</v>
      </c>
      <c r="G853">
        <v>7169140.6600000001</v>
      </c>
      <c r="H853">
        <v>9908977.9100000001</v>
      </c>
      <c r="I853">
        <v>2019003.31</v>
      </c>
      <c r="J853">
        <v>4411340.29</v>
      </c>
      <c r="K853">
        <v>5762.8537569999598</v>
      </c>
      <c r="L853">
        <f>IFERROR(SUM(Table5[[#This Row],[reg_salben]:[pupil_gf_total]])/Table5[[#This Row],[adm1]],0)+IFERROR(Table5[[#This Row],[disability_salben]]/Table5[[#This Row],[disadm_nospch]], 0)</f>
        <v>16300.086483332074</v>
      </c>
    </row>
    <row r="854" spans="1:12" x14ac:dyDescent="0.25">
      <c r="A854">
        <v>50435</v>
      </c>
      <c r="B854">
        <v>611.28161</v>
      </c>
      <c r="C854">
        <v>4412705.6399999997</v>
      </c>
      <c r="D854">
        <v>25137673.460000001</v>
      </c>
      <c r="E854">
        <v>777278.95</v>
      </c>
      <c r="F854">
        <v>19260.84</v>
      </c>
      <c r="G854">
        <v>7163930.1100000003</v>
      </c>
      <c r="H854">
        <v>10626337.76</v>
      </c>
      <c r="I854">
        <v>1988537.16</v>
      </c>
      <c r="J854">
        <v>6293782.0700000096</v>
      </c>
      <c r="K854">
        <v>4898.3329739999899</v>
      </c>
      <c r="L854">
        <f>IFERROR(SUM(Table5[[#This Row],[reg_salben]:[pupil_gf_total]])/Table5[[#This Row],[adm1]],0)+IFERROR(Table5[[#This Row],[disability_salben]]/Table5[[#This Row],[disadm_nospch]], 0)</f>
        <v>17836.02183245531</v>
      </c>
    </row>
    <row r="855" spans="1:12" x14ac:dyDescent="0.25">
      <c r="A855">
        <v>50443</v>
      </c>
      <c r="B855">
        <v>529.76495499999999</v>
      </c>
      <c r="C855">
        <v>3012534.87</v>
      </c>
      <c r="D855">
        <v>26361587.079999998</v>
      </c>
      <c r="E855">
        <v>1062109.3500000001</v>
      </c>
      <c r="F855">
        <v>23638.02</v>
      </c>
      <c r="G855">
        <v>8257409.3399999999</v>
      </c>
      <c r="H855">
        <v>10724549.52</v>
      </c>
      <c r="I855">
        <v>1779308.3</v>
      </c>
      <c r="J855">
        <v>2701985.2</v>
      </c>
      <c r="K855">
        <v>5359.1771550000303</v>
      </c>
      <c r="L855">
        <f>IFERROR(SUM(Table5[[#This Row],[reg_salben]:[pupil_gf_total]])/Table5[[#This Row],[adm1]],0)+IFERROR(Table5[[#This Row],[disability_salben]]/Table5[[#This Row],[disadm_nospch]], 0)</f>
        <v>15186.252096972214</v>
      </c>
    </row>
    <row r="856" spans="1:12" x14ac:dyDescent="0.25">
      <c r="A856">
        <v>50450</v>
      </c>
      <c r="B856">
        <v>838.87632499999995</v>
      </c>
      <c r="C856">
        <v>8359427.0099999998</v>
      </c>
      <c r="D856">
        <v>60334845.859999999</v>
      </c>
      <c r="E856">
        <v>1621851.07</v>
      </c>
      <c r="F856">
        <v>0</v>
      </c>
      <c r="G856">
        <v>13699674.32</v>
      </c>
      <c r="H856">
        <v>20748937.890000001</v>
      </c>
      <c r="I856">
        <v>3380254.53</v>
      </c>
      <c r="J856">
        <v>10815205.6</v>
      </c>
      <c r="K856">
        <v>9866.6646759999803</v>
      </c>
      <c r="L856">
        <f>IFERROR(SUM(Table5[[#This Row],[reg_salben]:[pupil_gf_total]])/Table5[[#This Row],[adm1]],0)+IFERROR(Table5[[#This Row],[disability_salben]]/Table5[[#This Row],[disadm_nospch]], 0)</f>
        <v>21174.568811543468</v>
      </c>
    </row>
    <row r="857" spans="1:12" x14ac:dyDescent="0.25">
      <c r="A857">
        <v>50468</v>
      </c>
      <c r="B857">
        <v>140.89969300000001</v>
      </c>
      <c r="C857">
        <v>1125776.3799999999</v>
      </c>
      <c r="D857">
        <v>9001531.6099999994</v>
      </c>
      <c r="E857">
        <v>539678.84</v>
      </c>
      <c r="F857">
        <v>40863.07</v>
      </c>
      <c r="G857">
        <v>2552184.11</v>
      </c>
      <c r="H857">
        <v>2631342.96</v>
      </c>
      <c r="I857">
        <v>864627.49</v>
      </c>
      <c r="J857">
        <v>1796360.83</v>
      </c>
      <c r="K857">
        <v>1455.196365</v>
      </c>
      <c r="L857">
        <f>IFERROR(SUM(Table5[[#This Row],[reg_salben]:[pupil_gf_total]])/Table5[[#This Row],[adm1]],0)+IFERROR(Table5[[#This Row],[disability_salben]]/Table5[[#This Row],[disadm_nospch]], 0)</f>
        <v>19965.334510853929</v>
      </c>
    </row>
    <row r="858" spans="1:12" x14ac:dyDescent="0.25">
      <c r="A858">
        <v>50484</v>
      </c>
      <c r="B858">
        <v>132.75664399999999</v>
      </c>
      <c r="C858">
        <v>1219028.02</v>
      </c>
      <c r="D858">
        <v>5382544.0800000001</v>
      </c>
      <c r="E858">
        <v>213902.85</v>
      </c>
      <c r="F858">
        <v>10955.25</v>
      </c>
      <c r="G858">
        <v>2970577.71</v>
      </c>
      <c r="H858">
        <v>2956143.27</v>
      </c>
      <c r="I858">
        <v>512209.48</v>
      </c>
      <c r="J858">
        <v>565892.56999999995</v>
      </c>
      <c r="K858">
        <v>862.55658400000004</v>
      </c>
      <c r="L858">
        <f>IFERROR(SUM(Table5[[#This Row],[reg_salben]:[pupil_gf_total]])/Table5[[#This Row],[adm1]],0)+IFERROR(Table5[[#This Row],[disability_salben]]/Table5[[#This Row],[disadm_nospch]], 0)</f>
        <v>23804.33624572651</v>
      </c>
    </row>
    <row r="859" spans="1:12" x14ac:dyDescent="0.25">
      <c r="A859">
        <v>50492</v>
      </c>
      <c r="B859">
        <v>100.558735</v>
      </c>
      <c r="C859">
        <v>407536.94</v>
      </c>
      <c r="D859">
        <v>3469564.98</v>
      </c>
      <c r="E859">
        <v>146633.75</v>
      </c>
      <c r="F859">
        <v>2000</v>
      </c>
      <c r="G859">
        <v>1148459.01</v>
      </c>
      <c r="H859">
        <v>2139808.33</v>
      </c>
      <c r="I859">
        <v>403792.38</v>
      </c>
      <c r="J859">
        <v>428283.43</v>
      </c>
      <c r="K859">
        <v>529.61638200000004</v>
      </c>
      <c r="L859">
        <f>IFERROR(SUM(Table5[[#This Row],[reg_salben]:[pupil_gf_total]])/Table5[[#This Row],[adm1]],0)+IFERROR(Table5[[#This Row],[disability_salben]]/Table5[[#This Row],[disadm_nospch]], 0)</f>
        <v>18664.323805002678</v>
      </c>
    </row>
    <row r="860" spans="1:12" x14ac:dyDescent="0.25">
      <c r="A860">
        <v>50500</v>
      </c>
      <c r="B860">
        <v>219.77755099999999</v>
      </c>
      <c r="C860">
        <v>1375321.84</v>
      </c>
      <c r="D860">
        <v>8687654.5600000005</v>
      </c>
      <c r="E860">
        <v>514801.35</v>
      </c>
      <c r="F860">
        <v>22553.95</v>
      </c>
      <c r="G860">
        <v>3219242.41</v>
      </c>
      <c r="H860">
        <v>4376203.8</v>
      </c>
      <c r="I860">
        <v>742030.54</v>
      </c>
      <c r="J860">
        <v>967748.52</v>
      </c>
      <c r="K860">
        <v>1979.038924</v>
      </c>
      <c r="L860">
        <f>IFERROR(SUM(Table5[[#This Row],[reg_salben]:[pupil_gf_total]])/Table5[[#This Row],[adm1]],0)+IFERROR(Table5[[#This Row],[disability_salben]]/Table5[[#This Row],[disadm_nospch]], 0)</f>
        <v>15621.039816770241</v>
      </c>
    </row>
    <row r="861" spans="1:12" x14ac:dyDescent="0.25">
      <c r="A861">
        <v>50518</v>
      </c>
      <c r="B861">
        <v>98.842980999999995</v>
      </c>
      <c r="C861">
        <v>615181.06999999995</v>
      </c>
      <c r="D861">
        <v>3805872.17</v>
      </c>
      <c r="E861">
        <v>183761.22</v>
      </c>
      <c r="F861">
        <v>2676</v>
      </c>
      <c r="G861">
        <v>1932083.58</v>
      </c>
      <c r="H861">
        <v>1549673.46</v>
      </c>
      <c r="I861">
        <v>291362.15000000002</v>
      </c>
      <c r="J861">
        <v>591365.17000000004</v>
      </c>
      <c r="K861">
        <v>589.027826</v>
      </c>
      <c r="L861">
        <f>IFERROR(SUM(Table5[[#This Row],[reg_salben]:[pupil_gf_total]])/Table5[[#This Row],[adm1]],0)+IFERROR(Table5[[#This Row],[disability_salben]]/Table5[[#This Row],[disadm_nospch]], 0)</f>
        <v>20411.256082045937</v>
      </c>
    </row>
    <row r="862" spans="1:12" x14ac:dyDescent="0.25">
      <c r="A862">
        <v>50526</v>
      </c>
      <c r="B862">
        <v>151.21641199999999</v>
      </c>
      <c r="C862">
        <v>0</v>
      </c>
      <c r="D862">
        <v>0</v>
      </c>
      <c r="E862">
        <v>0</v>
      </c>
      <c r="F862">
        <v>0</v>
      </c>
      <c r="G862">
        <v>1337682.1000000001</v>
      </c>
      <c r="H862">
        <v>173315.31</v>
      </c>
      <c r="I862">
        <v>576896.26</v>
      </c>
      <c r="J862">
        <v>406724.14</v>
      </c>
      <c r="K862">
        <v>452.78657900000002</v>
      </c>
      <c r="L862">
        <f>IFERROR(SUM(Table5[[#This Row],[reg_salben]:[pupil_gf_total]])/Table5[[#This Row],[adm1]],0)+IFERROR(Table5[[#This Row],[disability_salben]]/Table5[[#This Row],[disadm_nospch]], 0)</f>
        <v>5509.4782524461707</v>
      </c>
    </row>
    <row r="863" spans="1:12" x14ac:dyDescent="0.25">
      <c r="A863">
        <v>50534</v>
      </c>
      <c r="B863">
        <v>81.049970000000002</v>
      </c>
      <c r="C863">
        <v>765341.52</v>
      </c>
      <c r="D863">
        <v>6832537.5999999996</v>
      </c>
      <c r="E863">
        <v>228892.64</v>
      </c>
      <c r="F863">
        <v>54676.56</v>
      </c>
      <c r="G863">
        <v>2702396.05</v>
      </c>
      <c r="H863">
        <v>2172008.66</v>
      </c>
      <c r="I863">
        <v>1012536.93</v>
      </c>
      <c r="J863">
        <v>701768.72</v>
      </c>
      <c r="K863">
        <v>1134.8431559999999</v>
      </c>
      <c r="L863">
        <f>IFERROR(SUM(Table5[[#This Row],[reg_salben]:[pupil_gf_total]])/Table5[[#This Row],[adm1]],0)+IFERROR(Table5[[#This Row],[disability_salben]]/Table5[[#This Row],[disadm_nospch]], 0)</f>
        <v>21519.232922549312</v>
      </c>
    </row>
    <row r="864" spans="1:12" x14ac:dyDescent="0.25">
      <c r="A864">
        <v>50542</v>
      </c>
      <c r="B864">
        <v>77.510346999999996</v>
      </c>
      <c r="C864">
        <v>667412.1</v>
      </c>
      <c r="D864">
        <v>4995230</v>
      </c>
      <c r="E864">
        <v>119642.23</v>
      </c>
      <c r="F864">
        <v>4250</v>
      </c>
      <c r="G864">
        <v>1613649.59</v>
      </c>
      <c r="H864">
        <v>1919545.17</v>
      </c>
      <c r="I864">
        <v>349833.46</v>
      </c>
      <c r="J864">
        <v>618770.39</v>
      </c>
      <c r="K864">
        <v>847.34237800000005</v>
      </c>
      <c r="L864">
        <f>IFERROR(SUM(Table5[[#This Row],[reg_salben]:[pupil_gf_total]])/Table5[[#This Row],[adm1]],0)+IFERROR(Table5[[#This Row],[disability_salben]]/Table5[[#This Row],[disadm_nospch]], 0)</f>
        <v>19964.850129230796</v>
      </c>
    </row>
    <row r="865" spans="1:12" x14ac:dyDescent="0.25">
      <c r="A865">
        <v>50559</v>
      </c>
      <c r="B865">
        <v>87.557805999999999</v>
      </c>
      <c r="C865">
        <v>295316.57</v>
      </c>
      <c r="D865">
        <v>5026906.24</v>
      </c>
      <c r="E865">
        <v>344558.79</v>
      </c>
      <c r="F865">
        <v>54039.19</v>
      </c>
      <c r="G865">
        <v>1683521.76</v>
      </c>
      <c r="H865">
        <v>2240835.75</v>
      </c>
      <c r="I865">
        <v>235270.21</v>
      </c>
      <c r="J865">
        <v>601617.62</v>
      </c>
      <c r="K865">
        <v>1004.402103</v>
      </c>
      <c r="L865">
        <f>IFERROR(SUM(Table5[[#This Row],[reg_salben]:[pupil_gf_total]])/Table5[[#This Row],[adm1]],0)+IFERROR(Table5[[#This Row],[disability_salben]]/Table5[[#This Row],[disadm_nospch]], 0)</f>
        <v>13514.921273660904</v>
      </c>
    </row>
    <row r="866" spans="1:12" x14ac:dyDescent="0.25">
      <c r="A866">
        <v>50567</v>
      </c>
      <c r="B866">
        <v>143.679553</v>
      </c>
      <c r="C866">
        <v>830251.43</v>
      </c>
      <c r="D866">
        <v>5832614.75</v>
      </c>
      <c r="E866">
        <v>535196.97</v>
      </c>
      <c r="F866">
        <v>0</v>
      </c>
      <c r="G866">
        <v>2141145.65</v>
      </c>
      <c r="H866">
        <v>2599495.39</v>
      </c>
      <c r="I866">
        <v>583176.79</v>
      </c>
      <c r="J866">
        <v>693914.67</v>
      </c>
      <c r="K866">
        <v>1214.484052</v>
      </c>
      <c r="L866">
        <f>IFERROR(SUM(Table5[[#This Row],[reg_salben]:[pupil_gf_total]])/Table5[[#This Row],[adm1]],0)+IFERROR(Table5[[#This Row],[disability_salben]]/Table5[[#This Row],[disadm_nospch]], 0)</f>
        <v>15976.688169700928</v>
      </c>
    </row>
    <row r="867" spans="1:12" x14ac:dyDescent="0.25">
      <c r="A867">
        <v>50575</v>
      </c>
      <c r="B867">
        <v>114.15733</v>
      </c>
      <c r="C867">
        <v>803165.49</v>
      </c>
      <c r="D867">
        <v>7597550.4400000004</v>
      </c>
      <c r="E867">
        <v>201349.58</v>
      </c>
      <c r="F867">
        <v>6902.78</v>
      </c>
      <c r="G867">
        <v>2370956.19</v>
      </c>
      <c r="H867">
        <v>2593787.0499999998</v>
      </c>
      <c r="I867">
        <v>858901.66</v>
      </c>
      <c r="J867">
        <v>750939.51</v>
      </c>
      <c r="K867">
        <v>1217.089248</v>
      </c>
      <c r="L867">
        <f>IFERROR(SUM(Table5[[#This Row],[reg_salben]:[pupil_gf_total]])/Table5[[#This Row],[adm1]],0)+IFERROR(Table5[[#This Row],[disability_salben]]/Table5[[#This Row],[disadm_nospch]], 0)</f>
        <v>18850.994099155061</v>
      </c>
    </row>
    <row r="868" spans="1:12" x14ac:dyDescent="0.25">
      <c r="A868">
        <v>50583</v>
      </c>
      <c r="B868">
        <v>125.013876</v>
      </c>
      <c r="C868">
        <v>906404.69</v>
      </c>
      <c r="D868">
        <v>4488034.47</v>
      </c>
      <c r="E868">
        <v>231068.72</v>
      </c>
      <c r="F868">
        <v>4830.58</v>
      </c>
      <c r="G868">
        <v>1956832.74</v>
      </c>
      <c r="H868">
        <v>3315046.13</v>
      </c>
      <c r="I868">
        <v>668551.93000000005</v>
      </c>
      <c r="J868">
        <v>865640.86</v>
      </c>
      <c r="K868">
        <v>1001.071624</v>
      </c>
      <c r="L868">
        <f>IFERROR(SUM(Table5[[#This Row],[reg_salben]:[pupil_gf_total]])/Table5[[#This Row],[adm1]],0)+IFERROR(Table5[[#This Row],[disability_salben]]/Table5[[#This Row],[disadm_nospch]], 0)</f>
        <v>18768.095490062489</v>
      </c>
    </row>
    <row r="869" spans="1:12" x14ac:dyDescent="0.25">
      <c r="A869">
        <v>50591</v>
      </c>
      <c r="B869">
        <v>192.37420399999999</v>
      </c>
      <c r="C869">
        <v>1865385.42</v>
      </c>
      <c r="D869">
        <v>8696540.5899999999</v>
      </c>
      <c r="E869">
        <v>294697.28999999998</v>
      </c>
      <c r="F869">
        <v>0</v>
      </c>
      <c r="G869">
        <v>2470901.0099999998</v>
      </c>
      <c r="H869">
        <v>3274878.59</v>
      </c>
      <c r="I869">
        <v>1051578.6299999999</v>
      </c>
      <c r="J869">
        <v>1519539.92</v>
      </c>
      <c r="K869">
        <v>1373.6873169999999</v>
      </c>
      <c r="L869">
        <f>IFERROR(SUM(Table5[[#This Row],[reg_salben]:[pupil_gf_total]])/Table5[[#This Row],[adm1]],0)+IFERROR(Table5[[#This Row],[disability_salben]]/Table5[[#This Row],[disadm_nospch]], 0)</f>
        <v>22296.414511635394</v>
      </c>
    </row>
    <row r="870" spans="1:12" x14ac:dyDescent="0.25">
      <c r="A870">
        <v>50617</v>
      </c>
      <c r="B870">
        <v>64.778318999999996</v>
      </c>
      <c r="C870">
        <v>510885.31</v>
      </c>
      <c r="D870">
        <v>3027256.01</v>
      </c>
      <c r="E870">
        <v>247423.21</v>
      </c>
      <c r="F870">
        <v>0</v>
      </c>
      <c r="G870">
        <v>1155212.92</v>
      </c>
      <c r="H870">
        <v>1165203.81</v>
      </c>
      <c r="I870">
        <v>548278.77</v>
      </c>
      <c r="J870">
        <v>479673.16</v>
      </c>
      <c r="K870">
        <v>496.57348000000002</v>
      </c>
      <c r="L870">
        <f>IFERROR(SUM(Table5[[#This Row],[reg_salben]:[pupil_gf_total]])/Table5[[#This Row],[adm1]],0)+IFERROR(Table5[[#This Row],[disability_salben]]/Table5[[#This Row],[disadm_nospch]], 0)</f>
        <v>21224.16947895267</v>
      </c>
    </row>
    <row r="871" spans="1:12" x14ac:dyDescent="0.25">
      <c r="A871">
        <v>50625</v>
      </c>
      <c r="B871">
        <v>67.881142999999994</v>
      </c>
      <c r="C871">
        <v>400382.16</v>
      </c>
      <c r="D871">
        <v>3159011.59</v>
      </c>
      <c r="E871">
        <v>37184.99</v>
      </c>
      <c r="F871">
        <v>0</v>
      </c>
      <c r="G871">
        <v>1219941.6100000001</v>
      </c>
      <c r="H871">
        <v>1190443.5</v>
      </c>
      <c r="I871">
        <v>61167.55</v>
      </c>
      <c r="J871">
        <v>274365.34000000003</v>
      </c>
      <c r="K871">
        <v>512.74381500000004</v>
      </c>
      <c r="L871">
        <f>IFERROR(SUM(Table5[[#This Row],[reg_salben]:[pupil_gf_total]])/Table5[[#This Row],[adm1]],0)+IFERROR(Table5[[#This Row],[disability_salben]]/Table5[[#This Row],[disadm_nospch]], 0)</f>
        <v>17487.139200961101</v>
      </c>
    </row>
    <row r="872" spans="1:12" x14ac:dyDescent="0.25">
      <c r="A872">
        <v>50633</v>
      </c>
      <c r="B872">
        <v>89.838486000000003</v>
      </c>
      <c r="C872">
        <v>431956.65</v>
      </c>
      <c r="D872">
        <v>2969990.82</v>
      </c>
      <c r="E872">
        <v>208489.37</v>
      </c>
      <c r="F872">
        <v>1898.94</v>
      </c>
      <c r="G872">
        <v>1419486.29</v>
      </c>
      <c r="H872">
        <v>1314051.8999999999</v>
      </c>
      <c r="I872">
        <v>179438.1</v>
      </c>
      <c r="J872">
        <v>707833.06</v>
      </c>
      <c r="K872">
        <v>496.84241900000001</v>
      </c>
      <c r="L872">
        <f>IFERROR(SUM(Table5[[#This Row],[reg_salben]:[pupil_gf_total]])/Table5[[#This Row],[adm1]],0)+IFERROR(Table5[[#This Row],[disability_salben]]/Table5[[#This Row],[disadm_nospch]], 0)</f>
        <v>18496.971135792875</v>
      </c>
    </row>
    <row r="873" spans="1:12" x14ac:dyDescent="0.25">
      <c r="A873">
        <v>50641</v>
      </c>
      <c r="B873">
        <v>77.684443000000002</v>
      </c>
      <c r="C873">
        <v>986303.94</v>
      </c>
      <c r="D873">
        <v>3049555.8</v>
      </c>
      <c r="E873">
        <v>130933.39</v>
      </c>
      <c r="F873">
        <v>2682.17</v>
      </c>
      <c r="G873">
        <v>1377105.91</v>
      </c>
      <c r="H873">
        <v>1246571.6499999999</v>
      </c>
      <c r="I873">
        <v>233181.02</v>
      </c>
      <c r="J873">
        <v>548593.79</v>
      </c>
      <c r="K873">
        <v>501.91364700000003</v>
      </c>
      <c r="L873">
        <f>IFERROR(SUM(Table5[[#This Row],[reg_salben]:[pupil_gf_total]])/Table5[[#This Row],[adm1]],0)+IFERROR(Table5[[#This Row],[disability_salben]]/Table5[[#This Row],[disadm_nospch]], 0)</f>
        <v>25823.292983261228</v>
      </c>
    </row>
    <row r="874" spans="1:12" x14ac:dyDescent="0.25">
      <c r="A874">
        <v>50658</v>
      </c>
      <c r="B874">
        <v>53.594565000000003</v>
      </c>
      <c r="C874">
        <v>199849.96</v>
      </c>
      <c r="D874">
        <v>2742661.67</v>
      </c>
      <c r="E874">
        <v>112833.79</v>
      </c>
      <c r="F874">
        <v>27428.6</v>
      </c>
      <c r="G874">
        <v>1172511.74</v>
      </c>
      <c r="H874">
        <v>1025215.13</v>
      </c>
      <c r="I874">
        <v>110592.59</v>
      </c>
      <c r="J874">
        <v>219871.63</v>
      </c>
      <c r="K874">
        <v>372.818107</v>
      </c>
      <c r="L874">
        <f>IFERROR(SUM(Table5[[#This Row],[reg_salben]:[pupil_gf_total]])/Table5[[#This Row],[adm1]],0)+IFERROR(Table5[[#This Row],[disability_salben]]/Table5[[#This Row],[disadm_nospch]], 0)</f>
        <v>18243.011043722017</v>
      </c>
    </row>
    <row r="875" spans="1:12" x14ac:dyDescent="0.25">
      <c r="A875">
        <v>50666</v>
      </c>
      <c r="B875">
        <v>24.370723000000002</v>
      </c>
      <c r="C875">
        <v>1249774.0900000001</v>
      </c>
      <c r="D875">
        <v>730930.45</v>
      </c>
      <c r="E875">
        <v>78713.009999999995</v>
      </c>
      <c r="F875">
        <v>0</v>
      </c>
      <c r="G875">
        <v>1927403.28</v>
      </c>
      <c r="H875">
        <v>221912.95999999999</v>
      </c>
      <c r="I875">
        <v>60129.8</v>
      </c>
      <c r="J875">
        <v>8048292.9100000001</v>
      </c>
      <c r="K875">
        <v>152.10831099999999</v>
      </c>
      <c r="L875">
        <f>IFERROR(SUM(Table5[[#This Row],[reg_salben]:[pupil_gf_total]])/Table5[[#This Row],[adm1]],0)+IFERROR(Table5[[#This Row],[disability_salben]]/Table5[[#This Row],[disadm_nospch]], 0)</f>
        <v>124041.66112450798</v>
      </c>
    </row>
    <row r="876" spans="1:12" x14ac:dyDescent="0.25">
      <c r="A876">
        <v>50674</v>
      </c>
      <c r="B876">
        <v>156.87321700000001</v>
      </c>
      <c r="C876">
        <v>882451.14</v>
      </c>
      <c r="D876">
        <v>9262636.7799999993</v>
      </c>
      <c r="E876">
        <v>234460.18</v>
      </c>
      <c r="F876">
        <v>89</v>
      </c>
      <c r="G876">
        <v>3430070.34</v>
      </c>
      <c r="H876">
        <v>3220565.94</v>
      </c>
      <c r="I876">
        <v>381579.79</v>
      </c>
      <c r="J876">
        <v>897799.83</v>
      </c>
      <c r="K876">
        <v>1403.7805659999999</v>
      </c>
      <c r="L876">
        <f>IFERROR(SUM(Table5[[#This Row],[reg_salben]:[pupil_gf_total]])/Table5[[#This Row],[adm1]],0)+IFERROR(Table5[[#This Row],[disability_salben]]/Table5[[#This Row],[disadm_nospch]], 0)</f>
        <v>18039.727705997382</v>
      </c>
    </row>
    <row r="877" spans="1:12" x14ac:dyDescent="0.25">
      <c r="A877">
        <v>50682</v>
      </c>
      <c r="B877">
        <v>201.19355300000001</v>
      </c>
      <c r="C877">
        <v>1224824.0900000001</v>
      </c>
      <c r="D877">
        <v>6727502.8200000003</v>
      </c>
      <c r="E877">
        <v>340427.25</v>
      </c>
      <c r="F877">
        <v>37284.76</v>
      </c>
      <c r="G877">
        <v>1718233.16</v>
      </c>
      <c r="H877">
        <v>2622686.61</v>
      </c>
      <c r="I877">
        <v>788463.11</v>
      </c>
      <c r="J877">
        <v>1269861.5900000001</v>
      </c>
      <c r="K877">
        <v>1116.3353950000001</v>
      </c>
      <c r="L877">
        <f>IFERROR(SUM(Table5[[#This Row],[reg_salben]:[pupil_gf_total]])/Table5[[#This Row],[adm1]],0)+IFERROR(Table5[[#This Row],[disability_salben]]/Table5[[#This Row],[disadm_nospch]], 0)</f>
        <v>18184.924342331949</v>
      </c>
    </row>
    <row r="878" spans="1:12" x14ac:dyDescent="0.25">
      <c r="A878">
        <v>50690</v>
      </c>
      <c r="B878">
        <v>155.551975</v>
      </c>
      <c r="C878">
        <v>1289196.71</v>
      </c>
      <c r="D878">
        <v>9614836.7400000002</v>
      </c>
      <c r="E878">
        <v>253491.64</v>
      </c>
      <c r="F878">
        <v>40465.49</v>
      </c>
      <c r="G878">
        <v>2789618.67</v>
      </c>
      <c r="H878">
        <v>3069984.11</v>
      </c>
      <c r="I878">
        <v>719197.21</v>
      </c>
      <c r="J878">
        <v>1130584.1200000001</v>
      </c>
      <c r="K878">
        <v>1531.2415169999999</v>
      </c>
      <c r="L878">
        <f>IFERROR(SUM(Table5[[#This Row],[reg_salben]:[pupil_gf_total]])/Table5[[#This Row],[adm1]],0)+IFERROR(Table5[[#This Row],[disability_salben]]/Table5[[#This Row],[disadm_nospch]], 0)</f>
        <v>19793.696531202688</v>
      </c>
    </row>
    <row r="879" spans="1:12" x14ac:dyDescent="0.25">
      <c r="A879">
        <v>50708</v>
      </c>
      <c r="B879">
        <v>103.13368699999999</v>
      </c>
      <c r="C879">
        <v>947681.12</v>
      </c>
      <c r="D879">
        <v>4412453.0599999996</v>
      </c>
      <c r="E879">
        <v>38493.93</v>
      </c>
      <c r="F879">
        <v>0</v>
      </c>
      <c r="G879">
        <v>1546630.24</v>
      </c>
      <c r="H879">
        <v>1636582.36</v>
      </c>
      <c r="I879">
        <v>197797.77</v>
      </c>
      <c r="J879">
        <v>1232079.93</v>
      </c>
      <c r="K879">
        <v>578.92157100000099</v>
      </c>
      <c r="L879">
        <f>IFERROR(SUM(Table5[[#This Row],[reg_salben]:[pupil_gf_total]])/Table5[[#This Row],[adm1]],0)+IFERROR(Table5[[#This Row],[disability_salben]]/Table5[[#This Row],[disadm_nospch]], 0)</f>
        <v>24845.623118158401</v>
      </c>
    </row>
    <row r="880" spans="1:12" x14ac:dyDescent="0.25">
      <c r="A880">
        <v>50716</v>
      </c>
      <c r="B880">
        <v>114.01806500000001</v>
      </c>
      <c r="C880">
        <v>857405.85</v>
      </c>
      <c r="D880">
        <v>4859517.72</v>
      </c>
      <c r="E880">
        <v>118401.98</v>
      </c>
      <c r="F880">
        <v>0</v>
      </c>
      <c r="G880">
        <v>2531978.7000000002</v>
      </c>
      <c r="H880">
        <v>1984624.24</v>
      </c>
      <c r="I880">
        <v>890777.34</v>
      </c>
      <c r="J880">
        <v>876245.51</v>
      </c>
      <c r="K880">
        <v>810.67628300000001</v>
      </c>
      <c r="L880">
        <f>IFERROR(SUM(Table5[[#This Row],[reg_salben]:[pupil_gf_total]])/Table5[[#This Row],[adm1]],0)+IFERROR(Table5[[#This Row],[disability_salben]]/Table5[[#This Row],[disadm_nospch]], 0)</f>
        <v>21411.456594943211</v>
      </c>
    </row>
    <row r="881" spans="1:12" x14ac:dyDescent="0.25">
      <c r="A881">
        <v>50724</v>
      </c>
      <c r="B881">
        <v>192.73899</v>
      </c>
      <c r="C881">
        <v>1550181.19</v>
      </c>
      <c r="D881">
        <v>7504674.2400000002</v>
      </c>
      <c r="E881">
        <v>386521.14</v>
      </c>
      <c r="F881">
        <v>109815.37</v>
      </c>
      <c r="G881">
        <v>2692151.21</v>
      </c>
      <c r="H881">
        <v>2928483.38</v>
      </c>
      <c r="I881">
        <v>419971.06</v>
      </c>
      <c r="J881">
        <v>853815</v>
      </c>
      <c r="K881">
        <v>1526.15065400001</v>
      </c>
      <c r="L881">
        <f>IFERROR(SUM(Table5[[#This Row],[reg_salben]:[pupil_gf_total]])/Table5[[#This Row],[adm1]],0)+IFERROR(Table5[[#This Row],[disability_salben]]/Table5[[#This Row],[disadm_nospch]], 0)</f>
        <v>17803.035696199382</v>
      </c>
    </row>
    <row r="882" spans="1:12" x14ac:dyDescent="0.25">
      <c r="A882">
        <v>50740</v>
      </c>
      <c r="B882">
        <v>90.495192000000003</v>
      </c>
      <c r="C882">
        <v>876755.12</v>
      </c>
      <c r="D882">
        <v>4498705.25</v>
      </c>
      <c r="E882">
        <v>129150.64</v>
      </c>
      <c r="F882">
        <v>26224.57</v>
      </c>
      <c r="G882">
        <v>1681044.67</v>
      </c>
      <c r="H882">
        <v>1738858.06</v>
      </c>
      <c r="I882">
        <v>578410.56999999995</v>
      </c>
      <c r="J882">
        <v>1422613.68</v>
      </c>
      <c r="K882">
        <v>829.94268999999997</v>
      </c>
      <c r="L882">
        <f>IFERROR(SUM(Table5[[#This Row],[reg_salben]:[pupil_gf_total]])/Table5[[#This Row],[adm1]],0)+IFERROR(Table5[[#This Row],[disability_salben]]/Table5[[#This Row],[disadm_nospch]], 0)</f>
        <v>21827.817980107182</v>
      </c>
    </row>
    <row r="883" spans="1:12" x14ac:dyDescent="0.25">
      <c r="A883">
        <v>50773</v>
      </c>
      <c r="B883">
        <v>166.88274100000001</v>
      </c>
      <c r="C883">
        <v>0</v>
      </c>
      <c r="D883">
        <v>354762.34</v>
      </c>
      <c r="E883">
        <v>1015938.93</v>
      </c>
      <c r="F883">
        <v>795628.65</v>
      </c>
      <c r="G883">
        <v>2300929.7599999998</v>
      </c>
      <c r="H883">
        <v>1921889.55</v>
      </c>
      <c r="I883">
        <v>516544.99</v>
      </c>
      <c r="J883">
        <v>1172826.21</v>
      </c>
      <c r="K883">
        <v>1044.93235599999</v>
      </c>
      <c r="L883">
        <f>IFERROR(SUM(Table5[[#This Row],[reg_salben]:[pupil_gf_total]])/Table5[[#This Row],[adm1]],0)+IFERROR(Table5[[#This Row],[disability_salben]]/Table5[[#This Row],[disadm_nospch]], 0)</f>
        <v>7731.142005138634</v>
      </c>
    </row>
    <row r="884" spans="1:12" x14ac:dyDescent="0.25">
      <c r="A884">
        <v>50799</v>
      </c>
      <c r="B884">
        <v>107.095197</v>
      </c>
      <c r="C884">
        <v>0</v>
      </c>
      <c r="D884">
        <v>65207.71</v>
      </c>
      <c r="E884">
        <v>522050.16</v>
      </c>
      <c r="F884">
        <v>328737.25</v>
      </c>
      <c r="G884">
        <v>1474485.52</v>
      </c>
      <c r="H884">
        <v>720492.65</v>
      </c>
      <c r="I884">
        <v>231417.94</v>
      </c>
      <c r="J884">
        <v>725143.15</v>
      </c>
      <c r="K884">
        <v>639.67189999999698</v>
      </c>
      <c r="L884">
        <f>IFERROR(SUM(Table5[[#This Row],[reg_salben]:[pupil_gf_total]])/Table5[[#This Row],[adm1]],0)+IFERROR(Table5[[#This Row],[disability_salben]]/Table5[[#This Row],[disadm_nospch]], 0)</f>
        <v>6358.7823382581273</v>
      </c>
    </row>
    <row r="885" spans="1:12" x14ac:dyDescent="0.25">
      <c r="A885">
        <v>50815</v>
      </c>
      <c r="B885">
        <v>158.69454899999999</v>
      </c>
      <c r="C885">
        <v>811972.79</v>
      </c>
      <c r="D885">
        <v>1479587.58</v>
      </c>
      <c r="E885">
        <v>287759.58</v>
      </c>
      <c r="F885">
        <v>0</v>
      </c>
      <c r="G885">
        <v>1698865.57</v>
      </c>
      <c r="H885">
        <v>1267578.3999999999</v>
      </c>
      <c r="I885">
        <v>1309412.27</v>
      </c>
      <c r="J885">
        <v>550188.94999999995</v>
      </c>
      <c r="K885">
        <v>700.09794000001204</v>
      </c>
      <c r="L885">
        <f>IFERROR(SUM(Table5[[#This Row],[reg_salben]:[pupil_gf_total]])/Table5[[#This Row],[adm1]],0)+IFERROR(Table5[[#This Row],[disability_salben]]/Table5[[#This Row],[disadm_nospch]], 0)</f>
        <v>14534.390678227926</v>
      </c>
    </row>
    <row r="886" spans="1:12" x14ac:dyDescent="0.25">
      <c r="A886">
        <v>50856</v>
      </c>
      <c r="B886">
        <v>135.679182</v>
      </c>
      <c r="C886">
        <v>0</v>
      </c>
      <c r="D886">
        <v>268459.68</v>
      </c>
      <c r="E886">
        <v>313930.03000000003</v>
      </c>
      <c r="F886">
        <v>129282.34</v>
      </c>
      <c r="G886">
        <v>1814200.63</v>
      </c>
      <c r="H886">
        <v>864743.65</v>
      </c>
      <c r="I886">
        <v>90745.55</v>
      </c>
      <c r="J886">
        <v>612340.75</v>
      </c>
      <c r="K886">
        <v>521.83972300000096</v>
      </c>
      <c r="L886">
        <f>IFERROR(SUM(Table5[[#This Row],[reg_salben]:[pupil_gf_total]])/Table5[[#This Row],[adm1]],0)+IFERROR(Table5[[#This Row],[disability_salben]]/Table5[[#This Row],[disadm_nospch]], 0)</f>
        <v>7844.7508872374437</v>
      </c>
    </row>
    <row r="887" spans="1:12" x14ac:dyDescent="0.25">
      <c r="A887">
        <v>50880</v>
      </c>
      <c r="B887">
        <v>522.28525000000002</v>
      </c>
      <c r="C887">
        <v>0</v>
      </c>
      <c r="D887">
        <v>0</v>
      </c>
      <c r="E887">
        <v>2423844.98</v>
      </c>
      <c r="F887">
        <v>2360104.77</v>
      </c>
      <c r="G887">
        <v>12106224.890000001</v>
      </c>
      <c r="H887">
        <v>6214271.7199999997</v>
      </c>
      <c r="I887">
        <v>1994104.92</v>
      </c>
      <c r="J887">
        <v>1622515.04</v>
      </c>
      <c r="K887">
        <v>3888.5270959999598</v>
      </c>
      <c r="L887">
        <f>IFERROR(SUM(Table5[[#This Row],[reg_salben]:[pupil_gf_total]])/Table5[[#This Row],[adm1]],0)+IFERROR(Table5[[#This Row],[disability_salben]]/Table5[[#This Row],[disadm_nospch]], 0)</f>
        <v>6871.7706371359372</v>
      </c>
    </row>
    <row r="888" spans="1:12" x14ac:dyDescent="0.25">
      <c r="A888">
        <v>50906</v>
      </c>
      <c r="B888">
        <v>53.526257000000001</v>
      </c>
      <c r="C888">
        <v>0</v>
      </c>
      <c r="D888">
        <v>0</v>
      </c>
      <c r="E888">
        <v>397152.22</v>
      </c>
      <c r="F888">
        <v>47100</v>
      </c>
      <c r="G888">
        <v>917385</v>
      </c>
      <c r="H888">
        <v>869256.18</v>
      </c>
      <c r="I888">
        <v>832821.46</v>
      </c>
      <c r="J888">
        <v>516567.87</v>
      </c>
      <c r="K888">
        <v>299.044962</v>
      </c>
      <c r="L888">
        <f>IFERROR(SUM(Table5[[#This Row],[reg_salben]:[pupil_gf_total]])/Table5[[#This Row],[adm1]],0)+IFERROR(Table5[[#This Row],[disability_salben]]/Table5[[#This Row],[disadm_nospch]], 0)</f>
        <v>11972.389389392221</v>
      </c>
    </row>
    <row r="889" spans="1:12" x14ac:dyDescent="0.25">
      <c r="A889">
        <v>50922</v>
      </c>
      <c r="B889">
        <v>85.773615000000007</v>
      </c>
      <c r="C889">
        <v>0</v>
      </c>
      <c r="D889">
        <v>920696.34</v>
      </c>
      <c r="E889">
        <v>342770.25</v>
      </c>
      <c r="F889">
        <v>0</v>
      </c>
      <c r="G889">
        <v>2715184.89</v>
      </c>
      <c r="H889">
        <v>1616685.73</v>
      </c>
      <c r="I889">
        <v>1322646.27</v>
      </c>
      <c r="J889">
        <v>1226270.82</v>
      </c>
      <c r="K889">
        <v>430.143438</v>
      </c>
      <c r="L889">
        <f>IFERROR(SUM(Table5[[#This Row],[reg_salben]:[pupil_gf_total]])/Table5[[#This Row],[adm1]],0)+IFERROR(Table5[[#This Row],[disability_salben]]/Table5[[#This Row],[disadm_nospch]], 0)</f>
        <v>18933.810400241422</v>
      </c>
    </row>
    <row r="890" spans="1:12" x14ac:dyDescent="0.25">
      <c r="A890">
        <v>50963</v>
      </c>
      <c r="B890">
        <v>219.70920899999999</v>
      </c>
      <c r="C890">
        <v>0</v>
      </c>
      <c r="D890">
        <v>0</v>
      </c>
      <c r="E890">
        <v>543284.81000000006</v>
      </c>
      <c r="F890">
        <v>447323.71</v>
      </c>
      <c r="G890">
        <v>3171482.16</v>
      </c>
      <c r="H890">
        <v>1483748.63</v>
      </c>
      <c r="I890">
        <v>680667.88</v>
      </c>
      <c r="J890">
        <v>1903234.92</v>
      </c>
      <c r="K890">
        <v>1009.789664</v>
      </c>
      <c r="L890">
        <f>IFERROR(SUM(Table5[[#This Row],[reg_salben]:[pupil_gf_total]])/Table5[[#This Row],[adm1]],0)+IFERROR(Table5[[#This Row],[disability_salben]]/Table5[[#This Row],[disadm_nospch]], 0)</f>
        <v>8149.9567715915937</v>
      </c>
    </row>
    <row r="891" spans="1:12" x14ac:dyDescent="0.25">
      <c r="A891">
        <v>50989</v>
      </c>
      <c r="B891">
        <v>245.65559099999999</v>
      </c>
      <c r="C891">
        <v>576694.76</v>
      </c>
      <c r="D891">
        <v>2205225.7200000002</v>
      </c>
      <c r="E891">
        <v>625526.86</v>
      </c>
      <c r="F891">
        <v>436.88</v>
      </c>
      <c r="G891">
        <v>4550503.0199999996</v>
      </c>
      <c r="H891">
        <v>1808581.35</v>
      </c>
      <c r="I891">
        <v>1121110.25</v>
      </c>
      <c r="J891">
        <v>1186737.26</v>
      </c>
      <c r="K891">
        <v>1028.67957799999</v>
      </c>
      <c r="L891">
        <f>IFERROR(SUM(Table5[[#This Row],[reg_salben]:[pupil_gf_total]])/Table5[[#This Row],[adm1]],0)+IFERROR(Table5[[#This Row],[disability_salben]]/Table5[[#This Row],[disadm_nospch]], 0)</f>
        <v>13525.12814578347</v>
      </c>
    </row>
    <row r="892" spans="1:12" x14ac:dyDescent="0.25">
      <c r="A892">
        <v>51003</v>
      </c>
      <c r="B892">
        <v>247.53578999999999</v>
      </c>
      <c r="C892">
        <v>1357202.43</v>
      </c>
      <c r="D892">
        <v>3840642.96</v>
      </c>
      <c r="E892">
        <v>1066316.54</v>
      </c>
      <c r="F892">
        <v>980905.13</v>
      </c>
      <c r="G892">
        <v>5242727</v>
      </c>
      <c r="H892">
        <v>3563748.38</v>
      </c>
      <c r="I892">
        <v>671232.92</v>
      </c>
      <c r="J892">
        <v>1855843</v>
      </c>
      <c r="K892">
        <v>1630.8922729999899</v>
      </c>
      <c r="L892">
        <f>IFERROR(SUM(Table5[[#This Row],[reg_salben]:[pupil_gf_total]])/Table5[[#This Row],[adm1]],0)+IFERROR(Table5[[#This Row],[disability_salben]]/Table5[[#This Row],[disadm_nospch]], 0)</f>
        <v>16042.358830051082</v>
      </c>
    </row>
    <row r="893" spans="1:12" x14ac:dyDescent="0.25">
      <c r="A893">
        <v>51029</v>
      </c>
      <c r="B893">
        <v>179.21593300000001</v>
      </c>
      <c r="C893">
        <v>1138835.94</v>
      </c>
      <c r="D893">
        <v>1129459.3400000001</v>
      </c>
      <c r="E893">
        <v>1299024.1399999999</v>
      </c>
      <c r="F893">
        <v>190326.99</v>
      </c>
      <c r="G893">
        <v>4348517.32</v>
      </c>
      <c r="H893">
        <v>2201312.7200000002</v>
      </c>
      <c r="I893">
        <v>1229756.96</v>
      </c>
      <c r="J893">
        <v>1368127.11</v>
      </c>
      <c r="K893">
        <v>890.20248800000002</v>
      </c>
      <c r="L893">
        <f>IFERROR(SUM(Table5[[#This Row],[reg_salben]:[pupil_gf_total]])/Table5[[#This Row],[adm1]],0)+IFERROR(Table5[[#This Row],[disability_salben]]/Table5[[#This Row],[disadm_nospch]], 0)</f>
        <v>19572.353168675501</v>
      </c>
    </row>
    <row r="894" spans="1:12" x14ac:dyDescent="0.25">
      <c r="A894">
        <v>51045</v>
      </c>
      <c r="B894">
        <v>225.74679900000001</v>
      </c>
      <c r="C894">
        <v>0</v>
      </c>
      <c r="D894">
        <v>1251885.75</v>
      </c>
      <c r="E894">
        <v>905158.27</v>
      </c>
      <c r="F894">
        <v>120</v>
      </c>
      <c r="G894">
        <v>2776603.93</v>
      </c>
      <c r="H894">
        <v>1304553.5900000001</v>
      </c>
      <c r="I894">
        <v>869251.37</v>
      </c>
      <c r="J894">
        <v>1138739.44</v>
      </c>
      <c r="K894">
        <v>1294.8136670000099</v>
      </c>
      <c r="L894">
        <f>IFERROR(SUM(Table5[[#This Row],[reg_salben]:[pupil_gf_total]])/Table5[[#This Row],[adm1]],0)+IFERROR(Table5[[#This Row],[disability_salben]]/Table5[[#This Row],[disadm_nospch]], 0)</f>
        <v>6368.7251379622148</v>
      </c>
    </row>
    <row r="895" spans="1:12" x14ac:dyDescent="0.25">
      <c r="A895">
        <v>51060</v>
      </c>
      <c r="B895">
        <v>688.487167</v>
      </c>
      <c r="C895">
        <v>0</v>
      </c>
      <c r="D895">
        <v>9173370.2100000009</v>
      </c>
      <c r="E895">
        <v>4036066.37</v>
      </c>
      <c r="F895">
        <v>1607774.43</v>
      </c>
      <c r="G895">
        <v>15328550.140000001</v>
      </c>
      <c r="H895">
        <v>11217887.76</v>
      </c>
      <c r="I895">
        <v>1355300.35</v>
      </c>
      <c r="J895">
        <v>3077946.56</v>
      </c>
      <c r="K895">
        <v>4570.5323570001401</v>
      </c>
      <c r="L895">
        <f>IFERROR(SUM(Table5[[#This Row],[reg_salben]:[pupil_gf_total]])/Table5[[#This Row],[adm1]],0)+IFERROR(Table5[[#This Row],[disability_salben]]/Table5[[#This Row],[disadm_nospch]], 0)</f>
        <v>10020.035357557059</v>
      </c>
    </row>
    <row r="896" spans="1:12" x14ac:dyDescent="0.25">
      <c r="A896">
        <v>51128</v>
      </c>
      <c r="B896">
        <v>81.676931999999994</v>
      </c>
      <c r="C896">
        <v>326444.23</v>
      </c>
      <c r="D896">
        <v>412950.65</v>
      </c>
      <c r="E896">
        <v>712325.24</v>
      </c>
      <c r="F896">
        <v>241725.45</v>
      </c>
      <c r="G896">
        <v>1470250.12</v>
      </c>
      <c r="H896">
        <v>868368.21</v>
      </c>
      <c r="I896">
        <v>991105.03</v>
      </c>
      <c r="J896">
        <v>477474.35</v>
      </c>
      <c r="K896">
        <v>380.04383100000001</v>
      </c>
      <c r="L896">
        <f>IFERROR(SUM(Table5[[#This Row],[reg_salben]:[pupil_gf_total]])/Table5[[#This Row],[adm1]],0)+IFERROR(Table5[[#This Row],[disability_salben]]/Table5[[#This Row],[disadm_nospch]], 0)</f>
        <v>17611.51679992846</v>
      </c>
    </row>
    <row r="897" spans="1:12" x14ac:dyDescent="0.25">
      <c r="A897">
        <v>51144</v>
      </c>
      <c r="B897">
        <v>119.32814999999999</v>
      </c>
      <c r="C897">
        <v>760591.86</v>
      </c>
      <c r="D897">
        <v>180868.76</v>
      </c>
      <c r="E897">
        <v>362861.49</v>
      </c>
      <c r="F897">
        <v>360562.4</v>
      </c>
      <c r="G897">
        <v>2046324.51</v>
      </c>
      <c r="H897">
        <v>1583000.29</v>
      </c>
      <c r="I897">
        <v>459146.32</v>
      </c>
      <c r="J897">
        <v>1012660.22</v>
      </c>
      <c r="K897">
        <v>718.62036399999897</v>
      </c>
      <c r="L897">
        <f>IFERROR(SUM(Table5[[#This Row],[reg_salben]:[pupil_gf_total]])/Table5[[#This Row],[adm1]],0)+IFERROR(Table5[[#This Row],[disability_salben]]/Table5[[#This Row],[disadm_nospch]], 0)</f>
        <v>14730.831442690913</v>
      </c>
    </row>
    <row r="898" spans="1:12" x14ac:dyDescent="0.25">
      <c r="A898">
        <v>51169</v>
      </c>
      <c r="B898">
        <v>73.089597999999995</v>
      </c>
      <c r="C898">
        <v>122311.53</v>
      </c>
      <c r="D898">
        <v>0</v>
      </c>
      <c r="E898">
        <v>781107.61</v>
      </c>
      <c r="F898">
        <v>343760.08</v>
      </c>
      <c r="G898">
        <v>2340465.7400000002</v>
      </c>
      <c r="H898">
        <v>1600297.48</v>
      </c>
      <c r="I898">
        <v>278668.2</v>
      </c>
      <c r="J898">
        <v>667765.04</v>
      </c>
      <c r="K898">
        <v>452.20752499999998</v>
      </c>
      <c r="L898">
        <f>IFERROR(SUM(Table5[[#This Row],[reg_salben]:[pupil_gf_total]])/Table5[[#This Row],[adm1]],0)+IFERROR(Table5[[#This Row],[disability_salben]]/Table5[[#This Row],[disadm_nospch]], 0)</f>
        <v>14968.369307568213</v>
      </c>
    </row>
    <row r="899" spans="1:12" x14ac:dyDescent="0.25">
      <c r="A899">
        <v>51185</v>
      </c>
      <c r="B899">
        <v>159.51008400000001</v>
      </c>
      <c r="C899">
        <v>0</v>
      </c>
      <c r="D899">
        <v>0</v>
      </c>
      <c r="E899">
        <v>588729.9</v>
      </c>
      <c r="F899">
        <v>27813.45</v>
      </c>
      <c r="G899">
        <v>1936884.16</v>
      </c>
      <c r="H899">
        <v>1173600.23</v>
      </c>
      <c r="I899">
        <v>0</v>
      </c>
      <c r="J899">
        <v>98746.58</v>
      </c>
      <c r="K899">
        <v>699.64729999999804</v>
      </c>
      <c r="L899">
        <f>IFERROR(SUM(Table5[[#This Row],[reg_salben]:[pupil_gf_total]])/Table5[[#This Row],[adm1]],0)+IFERROR(Table5[[#This Row],[disability_salben]]/Table5[[#This Row],[disadm_nospch]], 0)</f>
        <v>5468.1470506639707</v>
      </c>
    </row>
    <row r="900" spans="1:12" x14ac:dyDescent="0.25">
      <c r="A900">
        <v>51201</v>
      </c>
      <c r="B900">
        <v>169.706793</v>
      </c>
      <c r="C900">
        <v>1175001.5900000001</v>
      </c>
      <c r="D900">
        <v>86217.76</v>
      </c>
      <c r="E900">
        <v>674598.47</v>
      </c>
      <c r="F900">
        <v>843305.89</v>
      </c>
      <c r="G900">
        <v>3467839.72</v>
      </c>
      <c r="H900">
        <v>2295201.2200000002</v>
      </c>
      <c r="I900">
        <v>861434.97</v>
      </c>
      <c r="J900">
        <v>1036309.52</v>
      </c>
      <c r="K900">
        <v>1125.672812</v>
      </c>
      <c r="L900">
        <f>IFERROR(SUM(Table5[[#This Row],[reg_salben]:[pupil_gf_total]])/Table5[[#This Row],[adm1]],0)+IFERROR(Table5[[#This Row],[disability_salben]]/Table5[[#This Row],[disadm_nospch]], 0)</f>
        <v>15154.266771795083</v>
      </c>
    </row>
    <row r="901" spans="1:12" x14ac:dyDescent="0.25">
      <c r="A901">
        <v>51227</v>
      </c>
      <c r="B901">
        <v>261.03407099999998</v>
      </c>
      <c r="C901">
        <v>0</v>
      </c>
      <c r="D901">
        <v>3735280.1</v>
      </c>
      <c r="E901">
        <v>1339209.29</v>
      </c>
      <c r="F901">
        <v>46324.44</v>
      </c>
      <c r="G901">
        <v>4363635.6100000003</v>
      </c>
      <c r="H901">
        <v>2574825.66</v>
      </c>
      <c r="I901">
        <v>1341132.0900000001</v>
      </c>
      <c r="J901">
        <v>1850429.54</v>
      </c>
      <c r="K901">
        <v>1313.151709</v>
      </c>
      <c r="L901">
        <f>IFERROR(SUM(Table5[[#This Row],[reg_salben]:[pupil_gf_total]])/Table5[[#This Row],[adm1]],0)+IFERROR(Table5[[#This Row],[disability_salben]]/Table5[[#This Row],[disadm_nospch]], 0)</f>
        <v>11613.918350389171</v>
      </c>
    </row>
    <row r="902" spans="1:12" x14ac:dyDescent="0.25">
      <c r="A902">
        <v>51243</v>
      </c>
      <c r="B902">
        <v>182.26447099999999</v>
      </c>
      <c r="C902">
        <v>0</v>
      </c>
      <c r="D902">
        <v>2827421.14</v>
      </c>
      <c r="E902">
        <v>837097.15</v>
      </c>
      <c r="F902">
        <v>82775.199999999997</v>
      </c>
      <c r="G902">
        <v>2414077.48</v>
      </c>
      <c r="H902">
        <v>2458975.2000000002</v>
      </c>
      <c r="I902">
        <v>720498.52</v>
      </c>
      <c r="J902">
        <v>1069384.5</v>
      </c>
      <c r="K902">
        <v>749.54185599999903</v>
      </c>
      <c r="L902">
        <f>IFERROR(SUM(Table5[[#This Row],[reg_salben]:[pupil_gf_total]])/Table5[[#This Row],[adm1]],0)+IFERROR(Table5[[#This Row],[disability_salben]]/Table5[[#This Row],[disadm_nospch]], 0)</f>
        <v>13888.789674208687</v>
      </c>
    </row>
    <row r="903" spans="1:12" x14ac:dyDescent="0.25">
      <c r="A903">
        <v>51284</v>
      </c>
      <c r="B903">
        <v>347.16384799999997</v>
      </c>
      <c r="C903">
        <v>1196448.44</v>
      </c>
      <c r="D903">
        <v>674821.85</v>
      </c>
      <c r="E903">
        <v>1059823.07</v>
      </c>
      <c r="F903">
        <v>62946.15</v>
      </c>
      <c r="G903">
        <v>5118805.2699999996</v>
      </c>
      <c r="H903">
        <v>4415874.38</v>
      </c>
      <c r="I903">
        <v>5517243.6799999997</v>
      </c>
      <c r="J903">
        <v>2066139.84</v>
      </c>
      <c r="K903">
        <v>2502.7070530000301</v>
      </c>
      <c r="L903">
        <f>IFERROR(SUM(Table5[[#This Row],[reg_salben]:[pupil_gf_total]])/Table5[[#This Row],[adm1]],0)+IFERROR(Table5[[#This Row],[disability_salben]]/Table5[[#This Row],[disadm_nospch]], 0)</f>
        <v>11004.428549283493</v>
      </c>
    </row>
    <row r="904" spans="1:12" x14ac:dyDescent="0.25">
      <c r="A904">
        <v>51300</v>
      </c>
      <c r="B904">
        <v>203.52644900000001</v>
      </c>
      <c r="C904">
        <v>0</v>
      </c>
      <c r="D904">
        <v>3432043.97</v>
      </c>
      <c r="E904">
        <v>552356.1</v>
      </c>
      <c r="F904">
        <v>93900.97</v>
      </c>
      <c r="G904">
        <v>4068364.74</v>
      </c>
      <c r="H904">
        <v>2600051.63</v>
      </c>
      <c r="I904">
        <v>975089.7</v>
      </c>
      <c r="J904">
        <v>1482265.01</v>
      </c>
      <c r="K904">
        <v>1218.2703899999999</v>
      </c>
      <c r="L904">
        <f>IFERROR(SUM(Table5[[#This Row],[reg_salben]:[pupil_gf_total]])/Table5[[#This Row],[adm1]],0)+IFERROR(Table5[[#This Row],[disability_salben]]/Table5[[#This Row],[disadm_nospch]], 0)</f>
        <v>10838.375641716122</v>
      </c>
    </row>
    <row r="905" spans="1:12" x14ac:dyDescent="0.25">
      <c r="A905">
        <v>51334</v>
      </c>
      <c r="B905">
        <v>197.09000599999999</v>
      </c>
      <c r="C905">
        <v>659440.93999999994</v>
      </c>
      <c r="D905">
        <v>1628899.24</v>
      </c>
      <c r="E905">
        <v>1590613.94</v>
      </c>
      <c r="F905">
        <v>309733.26</v>
      </c>
      <c r="G905">
        <v>3483538.52</v>
      </c>
      <c r="H905">
        <v>2129889.5299999998</v>
      </c>
      <c r="I905">
        <v>1211923.48</v>
      </c>
      <c r="J905">
        <v>1039650.55</v>
      </c>
      <c r="K905">
        <v>1196.879005</v>
      </c>
      <c r="L905">
        <f>IFERROR(SUM(Table5[[#This Row],[reg_salben]:[pupil_gf_total]])/Table5[[#This Row],[adm1]],0)+IFERROR(Table5[[#This Row],[disability_salben]]/Table5[[#This Row],[disadm_nospch]], 0)</f>
        <v>12865.854166844387</v>
      </c>
    </row>
    <row r="906" spans="1:12" x14ac:dyDescent="0.25">
      <c r="A906">
        <v>51359</v>
      </c>
      <c r="B906">
        <v>507.03558900000002</v>
      </c>
      <c r="C906">
        <v>739495.78</v>
      </c>
      <c r="D906">
        <v>0</v>
      </c>
      <c r="E906">
        <v>2392341</v>
      </c>
      <c r="F906">
        <v>1204448.8400000001</v>
      </c>
      <c r="G906">
        <v>5155614.43</v>
      </c>
      <c r="H906">
        <v>4450027.91</v>
      </c>
      <c r="I906">
        <v>1860173.78</v>
      </c>
      <c r="J906">
        <v>3224279.85</v>
      </c>
      <c r="K906">
        <v>2206.7365580000401</v>
      </c>
      <c r="L906">
        <f>IFERROR(SUM(Table5[[#This Row],[reg_salben]:[pupil_gf_total]])/Table5[[#This Row],[adm1]],0)+IFERROR(Table5[[#This Row],[disability_salben]]/Table5[[#This Row],[disadm_nospch]], 0)</f>
        <v>9745.3150859714497</v>
      </c>
    </row>
    <row r="907" spans="1:12" x14ac:dyDescent="0.25">
      <c r="A907">
        <v>51375</v>
      </c>
      <c r="B907">
        <v>111.05934999999999</v>
      </c>
      <c r="C907">
        <v>229096.83</v>
      </c>
      <c r="D907">
        <v>0</v>
      </c>
      <c r="E907">
        <v>850765.6</v>
      </c>
      <c r="F907">
        <v>168178.77</v>
      </c>
      <c r="G907">
        <v>1670261.63</v>
      </c>
      <c r="H907">
        <v>822582.24</v>
      </c>
      <c r="I907">
        <v>3201.22</v>
      </c>
      <c r="J907">
        <v>665594.47</v>
      </c>
      <c r="K907">
        <v>441.701255</v>
      </c>
      <c r="L907">
        <f>IFERROR(SUM(Table5[[#This Row],[reg_salben]:[pupil_gf_total]])/Table5[[#This Row],[adm1]],0)+IFERROR(Table5[[#This Row],[disability_salben]]/Table5[[#This Row],[disadm_nospch]], 0)</f>
        <v>11527.564276040393</v>
      </c>
    </row>
    <row r="908" spans="1:12" x14ac:dyDescent="0.25">
      <c r="A908">
        <v>51391</v>
      </c>
      <c r="B908">
        <v>140.830231</v>
      </c>
      <c r="C908">
        <v>0</v>
      </c>
      <c r="D908">
        <v>1643326.46</v>
      </c>
      <c r="E908">
        <v>333229.44</v>
      </c>
      <c r="F908">
        <v>874528.69</v>
      </c>
      <c r="G908">
        <v>3100408.05</v>
      </c>
      <c r="H908">
        <v>1649695.75</v>
      </c>
      <c r="I908">
        <v>222789.31</v>
      </c>
      <c r="J908">
        <v>841510.61</v>
      </c>
      <c r="K908">
        <v>710.99593200000004</v>
      </c>
      <c r="L908">
        <f>IFERROR(SUM(Table5[[#This Row],[reg_salben]:[pupil_gf_total]])/Table5[[#This Row],[adm1]],0)+IFERROR(Table5[[#This Row],[disability_salben]]/Table5[[#This Row],[disadm_nospch]], 0)</f>
        <v>12187.817004275066</v>
      </c>
    </row>
    <row r="909" spans="1:12" x14ac:dyDescent="0.25">
      <c r="A909">
        <v>51417</v>
      </c>
      <c r="B909">
        <v>280.622454</v>
      </c>
      <c r="C909">
        <v>1309455.06</v>
      </c>
      <c r="D909">
        <v>1470400.23</v>
      </c>
      <c r="E909">
        <v>492249.59999999998</v>
      </c>
      <c r="F909">
        <v>0</v>
      </c>
      <c r="G909">
        <v>3913837.74</v>
      </c>
      <c r="H909">
        <v>1148733.71</v>
      </c>
      <c r="I909">
        <v>76706.27</v>
      </c>
      <c r="J909">
        <v>1142575.75</v>
      </c>
      <c r="K909">
        <v>1436.9683499999901</v>
      </c>
      <c r="L909">
        <f>IFERROR(SUM(Table5[[#This Row],[reg_salben]:[pupil_gf_total]])/Table5[[#This Row],[adm1]],0)+IFERROR(Table5[[#This Row],[disability_salben]]/Table5[[#This Row],[disadm_nospch]], 0)</f>
        <v>10403.680497018555</v>
      </c>
    </row>
    <row r="910" spans="1:12" x14ac:dyDescent="0.25">
      <c r="A910">
        <v>51433</v>
      </c>
      <c r="B910">
        <v>188.79809299999999</v>
      </c>
      <c r="C910">
        <v>0</v>
      </c>
      <c r="D910">
        <v>0</v>
      </c>
      <c r="E910">
        <v>456342.77</v>
      </c>
      <c r="F910">
        <v>190437.17</v>
      </c>
      <c r="G910">
        <v>2314377.4300000002</v>
      </c>
      <c r="H910">
        <v>1842534.32</v>
      </c>
      <c r="I910">
        <v>691392.94</v>
      </c>
      <c r="J910">
        <v>1294105.96</v>
      </c>
      <c r="K910">
        <v>1143.6903990000201</v>
      </c>
      <c r="L910">
        <f>IFERROR(SUM(Table5[[#This Row],[reg_salben]:[pupil_gf_total]])/Table5[[#This Row],[adm1]],0)+IFERROR(Table5[[#This Row],[disability_salben]]/Table5[[#This Row],[disadm_nospch]], 0)</f>
        <v>5936.2136780514156</v>
      </c>
    </row>
    <row r="911" spans="1:12" x14ac:dyDescent="0.25">
      <c r="A911">
        <v>51458</v>
      </c>
      <c r="B911">
        <v>134.45523399999999</v>
      </c>
      <c r="C911">
        <v>107758.06</v>
      </c>
      <c r="D911">
        <v>159179.14000000001</v>
      </c>
      <c r="E911">
        <v>1527129.89</v>
      </c>
      <c r="F911">
        <v>268192.26</v>
      </c>
      <c r="G911">
        <v>2495200.83</v>
      </c>
      <c r="H911">
        <v>2005255.19</v>
      </c>
      <c r="I911">
        <v>1225524.8700000001</v>
      </c>
      <c r="J911">
        <v>1074146.24</v>
      </c>
      <c r="K911">
        <v>1028.5331779999999</v>
      </c>
      <c r="L911">
        <f>IFERROR(SUM(Table5[[#This Row],[reg_salben]:[pupil_gf_total]])/Table5[[#This Row],[adm1]],0)+IFERROR(Table5[[#This Row],[disability_salben]]/Table5[[#This Row],[disadm_nospch]], 0)</f>
        <v>9313.2027464301482</v>
      </c>
    </row>
    <row r="912" spans="1:12" x14ac:dyDescent="0.25">
      <c r="A912">
        <v>51474</v>
      </c>
      <c r="B912">
        <v>214.55192099999999</v>
      </c>
      <c r="C912">
        <v>214647.88</v>
      </c>
      <c r="D912">
        <v>0</v>
      </c>
      <c r="E912">
        <v>996155.4</v>
      </c>
      <c r="F912">
        <v>743064.45</v>
      </c>
      <c r="G912">
        <v>3865633.73</v>
      </c>
      <c r="H912">
        <v>2935364.71</v>
      </c>
      <c r="I912">
        <v>1345462.41</v>
      </c>
      <c r="J912">
        <v>1357216.54</v>
      </c>
      <c r="K912">
        <v>1323.4012400000299</v>
      </c>
      <c r="L912">
        <f>IFERROR(SUM(Table5[[#This Row],[reg_salben]:[pupil_gf_total]])/Table5[[#This Row],[adm1]],0)+IFERROR(Table5[[#This Row],[disability_salben]]/Table5[[#This Row],[disadm_nospch]], 0)</f>
        <v>9495.9034307949023</v>
      </c>
    </row>
    <row r="913" spans="1:12" x14ac:dyDescent="0.25">
      <c r="A913">
        <v>51490</v>
      </c>
      <c r="B913">
        <v>172.76082299999999</v>
      </c>
      <c r="C913">
        <v>0</v>
      </c>
      <c r="D913">
        <v>0</v>
      </c>
      <c r="E913">
        <v>633982.26</v>
      </c>
      <c r="F913">
        <v>80422.69</v>
      </c>
      <c r="G913">
        <v>1588655.96</v>
      </c>
      <c r="H913">
        <v>1784304.87</v>
      </c>
      <c r="I913">
        <v>302017.51</v>
      </c>
      <c r="J913">
        <v>543587.16</v>
      </c>
      <c r="K913">
        <v>683.41640499999198</v>
      </c>
      <c r="L913">
        <f>IFERROR(SUM(Table5[[#This Row],[reg_salben]:[pupil_gf_total]])/Table5[[#This Row],[adm1]],0)+IFERROR(Table5[[#This Row],[disability_salben]]/Table5[[#This Row],[disadm_nospch]], 0)</f>
        <v>7218.1036538039471</v>
      </c>
    </row>
    <row r="914" spans="1:12" x14ac:dyDescent="0.25">
      <c r="A914">
        <v>51532</v>
      </c>
      <c r="B914">
        <v>157.78761900000001</v>
      </c>
      <c r="C914">
        <v>0</v>
      </c>
      <c r="D914">
        <v>0</v>
      </c>
      <c r="E914">
        <v>332364.21000000002</v>
      </c>
      <c r="F914">
        <v>255642.65</v>
      </c>
      <c r="G914">
        <v>2356787.67</v>
      </c>
      <c r="H914">
        <v>1669500.59</v>
      </c>
      <c r="I914">
        <v>1172426.07</v>
      </c>
      <c r="J914">
        <v>865904.85</v>
      </c>
      <c r="K914">
        <v>837.54956799999604</v>
      </c>
      <c r="L914">
        <f>IFERROR(SUM(Table5[[#This Row],[reg_salben]:[pupil_gf_total]])/Table5[[#This Row],[adm1]],0)+IFERROR(Table5[[#This Row],[disability_salben]]/Table5[[#This Row],[disadm_nospch]], 0)</f>
        <v>7942.9639679547081</v>
      </c>
    </row>
    <row r="915" spans="1:12" x14ac:dyDescent="0.25">
      <c r="A915">
        <v>51607</v>
      </c>
      <c r="B915">
        <v>184.583482</v>
      </c>
      <c r="C915">
        <v>0</v>
      </c>
      <c r="D915">
        <v>0</v>
      </c>
      <c r="E915">
        <v>442697.61</v>
      </c>
      <c r="F915">
        <v>102296.48</v>
      </c>
      <c r="G915">
        <v>2126859.86</v>
      </c>
      <c r="H915">
        <v>1375909.84</v>
      </c>
      <c r="I915">
        <v>339003.68</v>
      </c>
      <c r="J915">
        <v>400655.39</v>
      </c>
      <c r="K915">
        <v>611.21031200000004</v>
      </c>
      <c r="L915">
        <f>IFERROR(SUM(Table5[[#This Row],[reg_salben]:[pupil_gf_total]])/Table5[[#This Row],[adm1]],0)+IFERROR(Table5[[#This Row],[disability_salben]]/Table5[[#This Row],[disadm_nospch]], 0)</f>
        <v>7832.6932088802832</v>
      </c>
    </row>
    <row r="916" spans="1:12" x14ac:dyDescent="0.25">
      <c r="A916">
        <v>51631</v>
      </c>
      <c r="B916">
        <v>193.52142799999999</v>
      </c>
      <c r="C916">
        <v>0</v>
      </c>
      <c r="D916">
        <v>4414826.22</v>
      </c>
      <c r="E916">
        <v>882852.64</v>
      </c>
      <c r="F916">
        <v>101257.72</v>
      </c>
      <c r="G916">
        <v>4055448.59</v>
      </c>
      <c r="H916">
        <v>1628543.89</v>
      </c>
      <c r="I916">
        <v>263426.2</v>
      </c>
      <c r="J916">
        <v>679098.77</v>
      </c>
      <c r="K916">
        <v>1047.784629</v>
      </c>
      <c r="L916">
        <f>IFERROR(SUM(Table5[[#This Row],[reg_salben]:[pupil_gf_total]])/Table5[[#This Row],[adm1]],0)+IFERROR(Table5[[#This Row],[disability_salben]]/Table5[[#This Row],[disadm_nospch]], 0)</f>
        <v>11477.028481966781</v>
      </c>
    </row>
    <row r="917" spans="1:12" x14ac:dyDescent="0.25">
      <c r="A917">
        <v>51656</v>
      </c>
      <c r="B917">
        <v>202.35876999999999</v>
      </c>
      <c r="C917">
        <v>1354759.21</v>
      </c>
      <c r="D917">
        <v>2504738.86</v>
      </c>
      <c r="E917">
        <v>1506321.24</v>
      </c>
      <c r="F917">
        <v>2241498.27</v>
      </c>
      <c r="G917">
        <v>2995456.66</v>
      </c>
      <c r="H917">
        <v>2525465.04</v>
      </c>
      <c r="I917">
        <v>43678.64</v>
      </c>
      <c r="J917">
        <v>983440.11</v>
      </c>
      <c r="K917">
        <v>1005.320991</v>
      </c>
      <c r="L917">
        <f>IFERROR(SUM(Table5[[#This Row],[reg_salben]:[pupil_gf_total]])/Table5[[#This Row],[adm1]],0)+IFERROR(Table5[[#This Row],[disability_salben]]/Table5[[#This Row],[disadm_nospch]], 0)</f>
        <v>19427.685586578431</v>
      </c>
    </row>
    <row r="918" spans="1:12" x14ac:dyDescent="0.25">
      <c r="A918">
        <v>51672</v>
      </c>
      <c r="B918">
        <v>110.71325</v>
      </c>
      <c r="C918">
        <v>0</v>
      </c>
      <c r="D918">
        <v>0</v>
      </c>
      <c r="E918">
        <v>675929.22</v>
      </c>
      <c r="F918">
        <v>14198.13</v>
      </c>
      <c r="G918">
        <v>1377727.35</v>
      </c>
      <c r="H918">
        <v>970555.14</v>
      </c>
      <c r="I918">
        <v>665540.74</v>
      </c>
      <c r="J918">
        <v>718702</v>
      </c>
      <c r="K918">
        <v>571.13267099999996</v>
      </c>
      <c r="L918">
        <f>IFERROR(SUM(Table5[[#This Row],[reg_salben]:[pupil_gf_total]])/Table5[[#This Row],[adm1]],0)+IFERROR(Table5[[#This Row],[disability_salben]]/Table5[[#This Row],[disadm_nospch]], 0)</f>
        <v>7743.6518773411235</v>
      </c>
    </row>
    <row r="919" spans="1:12" x14ac:dyDescent="0.25">
      <c r="A919">
        <v>51698</v>
      </c>
      <c r="B919">
        <v>110.332904</v>
      </c>
      <c r="C919">
        <v>0</v>
      </c>
      <c r="D919">
        <v>1352100.58</v>
      </c>
      <c r="E919">
        <v>348377.35</v>
      </c>
      <c r="F919">
        <v>69365.64</v>
      </c>
      <c r="G919">
        <v>1965607.18</v>
      </c>
      <c r="H919">
        <v>1027359.43</v>
      </c>
      <c r="I919">
        <v>53156.85</v>
      </c>
      <c r="J919">
        <v>424319.31</v>
      </c>
      <c r="K919">
        <v>476.69760400000001</v>
      </c>
      <c r="L919">
        <f>IFERROR(SUM(Table5[[#This Row],[reg_salben]:[pupil_gf_total]])/Table5[[#This Row],[adm1]],0)+IFERROR(Table5[[#This Row],[disability_salben]]/Table5[[#This Row],[disadm_nospch]], 0)</f>
        <v>10992.894229021547</v>
      </c>
    </row>
    <row r="920" spans="1:12" x14ac:dyDescent="0.25">
      <c r="A920">
        <v>51714</v>
      </c>
      <c r="B920">
        <v>152.743741</v>
      </c>
      <c r="C920">
        <v>0</v>
      </c>
      <c r="D920">
        <v>2817128.92</v>
      </c>
      <c r="E920">
        <v>604387.75</v>
      </c>
      <c r="F920">
        <v>475840.41</v>
      </c>
      <c r="G920">
        <v>3529233.89</v>
      </c>
      <c r="H920">
        <v>1433220.68</v>
      </c>
      <c r="I920">
        <v>98179.47</v>
      </c>
      <c r="J920">
        <v>1017249.62</v>
      </c>
      <c r="K920">
        <v>786.22781899999802</v>
      </c>
      <c r="L920">
        <f>IFERROR(SUM(Table5[[#This Row],[reg_salben]:[pupil_gf_total]])/Table5[[#This Row],[adm1]],0)+IFERROR(Table5[[#This Row],[disability_salben]]/Table5[[#This Row],[disadm_nospch]], 0)</f>
        <v>12687.468566919311</v>
      </c>
    </row>
    <row r="921" spans="1:12" x14ac:dyDescent="0.25">
      <c r="A921">
        <v>61903</v>
      </c>
      <c r="B921">
        <v>505.89125799999999</v>
      </c>
      <c r="C921">
        <v>3377239.21</v>
      </c>
      <c r="D921">
        <v>15561438.41</v>
      </c>
      <c r="E921">
        <v>1066809.6599999999</v>
      </c>
      <c r="F921">
        <v>150217.97</v>
      </c>
      <c r="G921">
        <v>7521479.1699999999</v>
      </c>
      <c r="H921">
        <v>6443411.1600000001</v>
      </c>
      <c r="I921">
        <v>978995.38</v>
      </c>
      <c r="J921">
        <v>2394456.4</v>
      </c>
      <c r="K921">
        <v>3394.3416360000001</v>
      </c>
      <c r="L921">
        <f>IFERROR(SUM(Table5[[#This Row],[reg_salben]:[pupil_gf_total]])/Table5[[#This Row],[adm1]],0)+IFERROR(Table5[[#This Row],[disability_salben]]/Table5[[#This Row],[disadm_nospch]], 0)</f>
        <v>16726.90305684914</v>
      </c>
    </row>
    <row r="922" spans="1:12" x14ac:dyDescent="0.25">
      <c r="A922">
        <v>62026</v>
      </c>
      <c r="B922">
        <v>153.191813</v>
      </c>
      <c r="C922">
        <v>0</v>
      </c>
      <c r="D922">
        <v>1719528.19</v>
      </c>
      <c r="E922">
        <v>601317.79</v>
      </c>
      <c r="F922">
        <v>277951.34999999998</v>
      </c>
      <c r="G922">
        <v>1796555.68</v>
      </c>
      <c r="H922">
        <v>1138206.27</v>
      </c>
      <c r="I922">
        <v>120652.41</v>
      </c>
      <c r="J922">
        <v>853404.85</v>
      </c>
      <c r="K922">
        <v>828.88194999999598</v>
      </c>
      <c r="L922">
        <f>IFERROR(SUM(Table5[[#This Row],[reg_salben]:[pupil_gf_total]])/Table5[[#This Row],[adm1]],0)+IFERROR(Table5[[#This Row],[disability_salben]]/Table5[[#This Row],[disadm_nospch]], 0)</f>
        <v>7851.077635361743</v>
      </c>
    </row>
    <row r="923" spans="1:12" x14ac:dyDescent="0.25">
      <c r="A923">
        <v>62042</v>
      </c>
      <c r="B923">
        <v>84.675291000000001</v>
      </c>
      <c r="C923">
        <v>658104.88</v>
      </c>
      <c r="D923">
        <v>546997.21</v>
      </c>
      <c r="E923">
        <v>525116.27</v>
      </c>
      <c r="F923">
        <v>289145.28999999998</v>
      </c>
      <c r="G923">
        <v>1774120.32</v>
      </c>
      <c r="H923">
        <v>768263.2</v>
      </c>
      <c r="I923">
        <v>37073.11</v>
      </c>
      <c r="J923">
        <v>399819.73</v>
      </c>
      <c r="K923">
        <v>538.99174799999901</v>
      </c>
      <c r="L923">
        <f>IFERROR(SUM(Table5[[#This Row],[reg_salben]:[pupil_gf_total]])/Table5[[#This Row],[adm1]],0)+IFERROR(Table5[[#This Row],[disability_salben]]/Table5[[#This Row],[disadm_nospch]], 0)</f>
        <v>15825.164763214936</v>
      </c>
    </row>
    <row r="924" spans="1:12" x14ac:dyDescent="0.25">
      <c r="A924">
        <v>62067</v>
      </c>
      <c r="B924">
        <v>144.725753</v>
      </c>
      <c r="C924">
        <v>0</v>
      </c>
      <c r="D924">
        <v>0</v>
      </c>
      <c r="E924">
        <v>643099.4</v>
      </c>
      <c r="F924">
        <v>36110.17</v>
      </c>
      <c r="G924">
        <v>2334846.9</v>
      </c>
      <c r="H924">
        <v>1292855.79</v>
      </c>
      <c r="I924">
        <v>658718.28</v>
      </c>
      <c r="J924">
        <v>593522.77</v>
      </c>
      <c r="K924">
        <v>762.59835399999599</v>
      </c>
      <c r="L924">
        <f>IFERROR(SUM(Table5[[#This Row],[reg_salben]:[pupil_gf_total]])/Table5[[#This Row],[adm1]],0)+IFERROR(Table5[[#This Row],[disability_salben]]/Table5[[#This Row],[disadm_nospch]], 0)</f>
        <v>7289.7525687552552</v>
      </c>
    </row>
    <row r="925" spans="1:12" x14ac:dyDescent="0.25">
      <c r="A925">
        <v>62109</v>
      </c>
      <c r="B925">
        <v>147.35081</v>
      </c>
      <c r="C925">
        <v>922565.24</v>
      </c>
      <c r="D925">
        <v>4143207.84</v>
      </c>
      <c r="E925">
        <v>786371.25</v>
      </c>
      <c r="F925">
        <v>1189216.28</v>
      </c>
      <c r="G925">
        <v>3461154.34</v>
      </c>
      <c r="H925">
        <v>1990622.51</v>
      </c>
      <c r="I925">
        <v>914947.81</v>
      </c>
      <c r="J925">
        <v>1660987.77</v>
      </c>
      <c r="K925">
        <v>1213.634454</v>
      </c>
      <c r="L925">
        <f>IFERROR(SUM(Table5[[#This Row],[reg_salben]:[pupil_gf_total]])/Table5[[#This Row],[adm1]],0)+IFERROR(Table5[[#This Row],[disability_salben]]/Table5[[#This Row],[disadm_nospch]], 0)</f>
        <v>17917.329244722991</v>
      </c>
    </row>
    <row r="926" spans="1:12" x14ac:dyDescent="0.25">
      <c r="A926">
        <v>62125</v>
      </c>
      <c r="B926">
        <v>257.57766400000003</v>
      </c>
      <c r="C926">
        <v>0</v>
      </c>
      <c r="D926">
        <v>2730034.96</v>
      </c>
      <c r="E926">
        <v>1007984.64</v>
      </c>
      <c r="F926">
        <v>829358.29</v>
      </c>
      <c r="G926">
        <v>4176953.87</v>
      </c>
      <c r="H926">
        <v>1907745.9</v>
      </c>
      <c r="I926">
        <v>1163252.92</v>
      </c>
      <c r="J926">
        <v>2149260.13</v>
      </c>
      <c r="K926">
        <v>1542.97990400001</v>
      </c>
      <c r="L926">
        <f>IFERROR(SUM(Table5[[#This Row],[reg_salben]:[pupil_gf_total]])/Table5[[#This Row],[adm1]],0)+IFERROR(Table5[[#This Row],[disability_salben]]/Table5[[#This Row],[disadm_nospch]], 0)</f>
        <v>9050.4034911914896</v>
      </c>
    </row>
    <row r="927" spans="1:12" x14ac:dyDescent="0.25">
      <c r="A927">
        <v>62802</v>
      </c>
      <c r="B927">
        <v>106.744412</v>
      </c>
      <c r="C927">
        <v>423959.65</v>
      </c>
      <c r="D927">
        <v>263601.19</v>
      </c>
      <c r="E927">
        <v>580525.80000000005</v>
      </c>
      <c r="F927">
        <v>441686.1</v>
      </c>
      <c r="G927">
        <v>1107030.29</v>
      </c>
      <c r="H927">
        <v>861906.78</v>
      </c>
      <c r="I927">
        <v>503192.45</v>
      </c>
      <c r="J927">
        <v>635544.5</v>
      </c>
      <c r="K927">
        <v>534.44093099999998</v>
      </c>
      <c r="L927">
        <f>IFERROR(SUM(Table5[[#This Row],[reg_salben]:[pupil_gf_total]])/Table5[[#This Row],[adm1]],0)+IFERROR(Table5[[#This Row],[disability_salben]]/Table5[[#This Row],[disadm_nospch]], 0)</f>
        <v>12192.442871242314</v>
      </c>
    </row>
    <row r="928" spans="1:12" x14ac:dyDescent="0.25">
      <c r="A928">
        <v>63495</v>
      </c>
      <c r="B928">
        <v>68.660565000000005</v>
      </c>
      <c r="C928">
        <v>250146.48</v>
      </c>
      <c r="D928">
        <v>364289.15</v>
      </c>
      <c r="E928">
        <v>559887.54</v>
      </c>
      <c r="F928">
        <v>171299.1</v>
      </c>
      <c r="G928">
        <v>1945895.24</v>
      </c>
      <c r="H928">
        <v>918135.69</v>
      </c>
      <c r="I928">
        <v>357477.47</v>
      </c>
      <c r="J928">
        <v>307248.59999999998</v>
      </c>
      <c r="K928">
        <v>327.937308999999</v>
      </c>
      <c r="L928">
        <f>IFERROR(SUM(Table5[[#This Row],[reg_salben]:[pupil_gf_total]])/Table5[[#This Row],[adm1]],0)+IFERROR(Table5[[#This Row],[disability_salben]]/Table5[[#This Row],[disadm_nospch]], 0)</f>
        <v>17744.199472120115</v>
      </c>
    </row>
    <row r="929" spans="1:12" x14ac:dyDescent="0.25">
      <c r="A929">
        <v>63511</v>
      </c>
      <c r="B929">
        <v>234.209417</v>
      </c>
      <c r="C929">
        <v>853159.64</v>
      </c>
      <c r="D929">
        <v>1431940.29</v>
      </c>
      <c r="E929">
        <v>431601.27</v>
      </c>
      <c r="F929">
        <v>510310.09</v>
      </c>
      <c r="G929">
        <v>3764714.97</v>
      </c>
      <c r="H929">
        <v>1806615.76</v>
      </c>
      <c r="I929">
        <v>187540.1</v>
      </c>
      <c r="J929">
        <v>1147500.25</v>
      </c>
      <c r="K929">
        <v>982.55646499998602</v>
      </c>
      <c r="L929">
        <f>IFERROR(SUM(Table5[[#This Row],[reg_salben]:[pupil_gf_total]])/Table5[[#This Row],[adm1]],0)+IFERROR(Table5[[#This Row],[disability_salben]]/Table5[[#This Row],[disadm_nospch]], 0)</f>
        <v>13087.697842597361</v>
      </c>
    </row>
    <row r="930" spans="1:12" x14ac:dyDescent="0.25">
      <c r="A930">
        <v>65227</v>
      </c>
      <c r="B930">
        <v>69.578899000000007</v>
      </c>
      <c r="C930">
        <v>0</v>
      </c>
      <c r="D930">
        <v>550484.92000000004</v>
      </c>
      <c r="E930">
        <v>224953.41</v>
      </c>
      <c r="F930">
        <v>53347.16</v>
      </c>
      <c r="G930">
        <v>1055463.55</v>
      </c>
      <c r="H930">
        <v>522094.5</v>
      </c>
      <c r="I930">
        <v>180081.14</v>
      </c>
      <c r="J930">
        <v>155129.32999999999</v>
      </c>
      <c r="K930">
        <v>278.64547900000002</v>
      </c>
      <c r="L930">
        <f>IFERROR(SUM(Table5[[#This Row],[reg_salben]:[pupil_gf_total]])/Table5[[#This Row],[adm1]],0)+IFERROR(Table5[[#This Row],[disability_salben]]/Table5[[#This Row],[disadm_nospch]], 0)</f>
        <v>9838.8605472403888</v>
      </c>
    </row>
    <row r="931" spans="1:12" x14ac:dyDescent="0.25">
      <c r="A931">
        <v>65268</v>
      </c>
      <c r="B931">
        <v>119.84189000000001</v>
      </c>
      <c r="C931">
        <v>0</v>
      </c>
      <c r="D931">
        <v>423014.39</v>
      </c>
      <c r="E931">
        <v>700966.02</v>
      </c>
      <c r="F931">
        <v>347892.02</v>
      </c>
      <c r="G931">
        <v>3717938.18</v>
      </c>
      <c r="H931">
        <v>1450911.72</v>
      </c>
      <c r="I931">
        <v>807445.01</v>
      </c>
      <c r="J931">
        <v>481524</v>
      </c>
      <c r="K931">
        <v>660.02811199999996</v>
      </c>
      <c r="L931">
        <f>IFERROR(SUM(Table5[[#This Row],[reg_salben]:[pupil_gf_total]])/Table5[[#This Row],[adm1]],0)+IFERROR(Table5[[#This Row],[disability_salben]]/Table5[[#This Row],[disadm_nospch]], 0)</f>
        <v>12014.172117565806</v>
      </c>
    </row>
    <row r="932" spans="1:12" x14ac:dyDescent="0.25">
      <c r="A932">
        <v>65680</v>
      </c>
      <c r="B932">
        <v>287.12786</v>
      </c>
      <c r="C932">
        <v>2307661.65</v>
      </c>
      <c r="D932">
        <v>10221949.43</v>
      </c>
      <c r="E932">
        <v>299877.93</v>
      </c>
      <c r="F932">
        <v>29196.32</v>
      </c>
      <c r="G932">
        <v>4069740.79</v>
      </c>
      <c r="H932">
        <v>5653116.6500000004</v>
      </c>
      <c r="I932">
        <v>214197.19</v>
      </c>
      <c r="J932">
        <v>982619.28</v>
      </c>
      <c r="K932">
        <v>1991.9765</v>
      </c>
      <c r="L932">
        <f>IFERROR(SUM(Table5[[#This Row],[reg_salben]:[pupil_gf_total]])/Table5[[#This Row],[adm1]],0)+IFERROR(Table5[[#This Row],[disability_salben]]/Table5[[#This Row],[disadm_nospch]], 0)</f>
        <v>18815.642180630119</v>
      </c>
    </row>
    <row r="933" spans="1:12" x14ac:dyDescent="0.25">
      <c r="A933">
        <v>69682</v>
      </c>
      <c r="B933">
        <v>121.16748200000001</v>
      </c>
      <c r="C933">
        <v>1435165.56</v>
      </c>
      <c r="D933">
        <v>5039336.55</v>
      </c>
      <c r="E933">
        <v>367454.15</v>
      </c>
      <c r="F933">
        <v>0</v>
      </c>
      <c r="G933">
        <v>2134473.16</v>
      </c>
      <c r="H933">
        <v>2662223.06</v>
      </c>
      <c r="I933">
        <v>581788.82999999996</v>
      </c>
      <c r="J933">
        <v>916698.74</v>
      </c>
      <c r="K933">
        <v>992.46351100000004</v>
      </c>
      <c r="L933">
        <f>IFERROR(SUM(Table5[[#This Row],[reg_salben]:[pupil_gf_total]])/Table5[[#This Row],[adm1]],0)+IFERROR(Table5[[#This Row],[disability_salben]]/Table5[[#This Row],[disadm_nospch]], 0)</f>
        <v>23635.313873106577</v>
      </c>
    </row>
    <row r="934" spans="1:12" x14ac:dyDescent="0.25">
      <c r="A934">
        <v>91397</v>
      </c>
      <c r="B934">
        <v>84.545051999999998</v>
      </c>
      <c r="C934">
        <v>630585.59</v>
      </c>
      <c r="D934">
        <v>4505023.78</v>
      </c>
      <c r="E934">
        <v>199397.51</v>
      </c>
      <c r="F934">
        <v>139512.72</v>
      </c>
      <c r="G934">
        <v>1643163.79</v>
      </c>
      <c r="H934">
        <v>2191527.4900000002</v>
      </c>
      <c r="I934">
        <v>506824.67</v>
      </c>
      <c r="J934">
        <v>515562.91</v>
      </c>
      <c r="K934">
        <v>677.55498400000101</v>
      </c>
      <c r="L934">
        <f>IFERROR(SUM(Table5[[#This Row],[reg_salben]:[pupil_gf_total]])/Table5[[#This Row],[adm1]],0)+IFERROR(Table5[[#This Row],[disability_salben]]/Table5[[#This Row],[disadm_nospch]], 0)</f>
        <v>21776.250951053069</v>
      </c>
    </row>
    <row r="935" spans="1:12" x14ac:dyDescent="0.25">
      <c r="A935">
        <v>123257</v>
      </c>
      <c r="B935">
        <v>145.16249999999999</v>
      </c>
      <c r="C935">
        <v>1110178.97</v>
      </c>
      <c r="D935">
        <v>1369921.74</v>
      </c>
      <c r="E935">
        <v>639688.59</v>
      </c>
      <c r="F935">
        <v>71857.990000000005</v>
      </c>
      <c r="G935">
        <v>4488066.1100000003</v>
      </c>
      <c r="H935">
        <v>582783.74</v>
      </c>
      <c r="I935">
        <v>3321519.41</v>
      </c>
      <c r="J935">
        <v>6233613.0800000001</v>
      </c>
      <c r="K935">
        <v>582.26250000000005</v>
      </c>
      <c r="L935">
        <f>IFERROR(SUM(Table5[[#This Row],[reg_salben]:[pupil_gf_total]])/Table5[[#This Row],[adm1]],0)+IFERROR(Table5[[#This Row],[disability_salben]]/Table5[[#This Row],[disadm_nospch]], 0)</f>
        <v>36341.853846487837</v>
      </c>
    </row>
    <row r="936" spans="1:12" x14ac:dyDescent="0.25">
      <c r="A936">
        <v>123281</v>
      </c>
      <c r="B936">
        <v>131.13998599999999</v>
      </c>
      <c r="C936">
        <v>152.02000000000001</v>
      </c>
      <c r="D936">
        <v>1511982.02</v>
      </c>
      <c r="E936">
        <v>116917.7</v>
      </c>
      <c r="F936">
        <v>0</v>
      </c>
      <c r="G936">
        <v>2277809.7000000002</v>
      </c>
      <c r="H936">
        <v>89914.27</v>
      </c>
      <c r="I936">
        <v>2510261.79</v>
      </c>
      <c r="J936">
        <v>3665745.67</v>
      </c>
      <c r="K936">
        <v>606.48356799999999</v>
      </c>
      <c r="L936">
        <f>IFERROR(SUM(Table5[[#This Row],[reg_salben]:[pupil_gf_total]])/Table5[[#This Row],[adm1]],0)+IFERROR(Table5[[#This Row],[disability_salben]]/Table5[[#This Row],[disadm_nospch]], 0)</f>
        <v>16774.294860111255</v>
      </c>
    </row>
    <row r="937" spans="1:12" x14ac:dyDescent="0.25">
      <c r="A937">
        <v>123521</v>
      </c>
      <c r="B937">
        <v>0</v>
      </c>
      <c r="C937">
        <v>215086.02</v>
      </c>
      <c r="D937">
        <v>0</v>
      </c>
      <c r="E937">
        <v>83946.36</v>
      </c>
      <c r="F937">
        <v>40341.86</v>
      </c>
      <c r="G937">
        <v>4605529.18</v>
      </c>
      <c r="H937">
        <v>1303227.1000000001</v>
      </c>
      <c r="I937">
        <v>3104605.29</v>
      </c>
      <c r="J937">
        <v>6154618.2199999997</v>
      </c>
      <c r="K937">
        <v>0</v>
      </c>
      <c r="L937">
        <f>IFERROR(SUM(Table5[[#This Row],[reg_salben]:[pupil_gf_total]])/Table5[[#This Row],[adm1]],0)+IFERROR(Table5[[#This Row],[disability_salben]]/Table5[[#This Row],[disadm_nospch]], 0)</f>
        <v>0</v>
      </c>
    </row>
    <row r="938" spans="1:12" x14ac:dyDescent="0.25">
      <c r="A938">
        <v>124297</v>
      </c>
      <c r="B938">
        <v>166.634984</v>
      </c>
      <c r="C938">
        <v>3221179.25</v>
      </c>
      <c r="D938">
        <v>103839.79</v>
      </c>
      <c r="E938">
        <v>474369.91</v>
      </c>
      <c r="F938">
        <v>1935.09</v>
      </c>
      <c r="G938">
        <v>4172785.62</v>
      </c>
      <c r="H938">
        <v>581134.30000000005</v>
      </c>
      <c r="I938">
        <v>1141316.17</v>
      </c>
      <c r="J938">
        <v>6082111.7300000004</v>
      </c>
      <c r="K938">
        <v>754.06938900000102</v>
      </c>
      <c r="L938">
        <f>IFERROR(SUM(Table5[[#This Row],[reg_salben]:[pupil_gf_total]])/Table5[[#This Row],[adm1]],0)+IFERROR(Table5[[#This Row],[disability_salben]]/Table5[[#This Row],[disadm_nospch]], 0)</f>
        <v>35983.717144279835</v>
      </c>
    </row>
    <row r="939" spans="1:12" x14ac:dyDescent="0.25">
      <c r="A939">
        <v>125252</v>
      </c>
      <c r="B939">
        <v>81.523495999999994</v>
      </c>
      <c r="C939">
        <v>1129689.25</v>
      </c>
      <c r="D939">
        <v>687627.03</v>
      </c>
      <c r="E939">
        <v>121962.69</v>
      </c>
      <c r="F939">
        <v>60292.01</v>
      </c>
      <c r="G939">
        <v>3050864.73</v>
      </c>
      <c r="H939">
        <v>141551.42000000001</v>
      </c>
      <c r="I939">
        <v>953772.73</v>
      </c>
      <c r="J939">
        <v>3683228.2</v>
      </c>
      <c r="K939">
        <v>586.22342700000002</v>
      </c>
      <c r="L939">
        <f>IFERROR(SUM(Table5[[#This Row],[reg_salben]:[pupil_gf_total]])/Table5[[#This Row],[adm1]],0)+IFERROR(Table5[[#This Row],[disability_salben]]/Table5[[#This Row],[disadm_nospch]], 0)</f>
        <v>28696.784692717483</v>
      </c>
    </row>
    <row r="940" spans="1:12" x14ac:dyDescent="0.25">
      <c r="A940">
        <v>125658</v>
      </c>
      <c r="B940">
        <v>93.690860999999998</v>
      </c>
      <c r="C940">
        <v>844535.69</v>
      </c>
      <c r="D940">
        <v>960722.48</v>
      </c>
      <c r="E940">
        <v>98319.25</v>
      </c>
      <c r="F940">
        <v>157805.26999999999</v>
      </c>
      <c r="G940">
        <v>4420036.62</v>
      </c>
      <c r="H940">
        <v>585442.43000000005</v>
      </c>
      <c r="I940">
        <v>0</v>
      </c>
      <c r="J940">
        <v>4151966.09</v>
      </c>
      <c r="K940">
        <v>128.52802500000001</v>
      </c>
      <c r="L940">
        <f>IFERROR(SUM(Table5[[#This Row],[reg_salben]:[pupil_gf_total]])/Table5[[#This Row],[adm1]],0)+IFERROR(Table5[[#This Row],[disability_salben]]/Table5[[#This Row],[disadm_nospch]], 0)</f>
        <v>89730.254217197304</v>
      </c>
    </row>
    <row r="941" spans="1:12" x14ac:dyDescent="0.25">
      <c r="A941">
        <v>125682</v>
      </c>
      <c r="B941">
        <v>0</v>
      </c>
      <c r="C941">
        <v>0</v>
      </c>
      <c r="D941">
        <v>1449054.07</v>
      </c>
      <c r="E941">
        <v>693.87</v>
      </c>
      <c r="F941">
        <v>0</v>
      </c>
      <c r="G941">
        <v>2832878.88</v>
      </c>
      <c r="H941">
        <v>811865.66</v>
      </c>
      <c r="I941">
        <v>3642301.53</v>
      </c>
      <c r="J941">
        <v>192706.95</v>
      </c>
      <c r="K941">
        <v>0</v>
      </c>
      <c r="L941">
        <f>IFERROR(SUM(Table5[[#This Row],[reg_salben]:[pupil_gf_total]])/Table5[[#This Row],[adm1]],0)+IFERROR(Table5[[#This Row],[disability_salben]]/Table5[[#This Row],[disadm_nospch]], 0)</f>
        <v>0</v>
      </c>
    </row>
    <row r="942" spans="1:12" x14ac:dyDescent="0.25">
      <c r="A942">
        <v>125690</v>
      </c>
      <c r="B942">
        <v>91.580809000000002</v>
      </c>
      <c r="C942">
        <v>3239273.85</v>
      </c>
      <c r="D942">
        <v>1644404.8</v>
      </c>
      <c r="E942">
        <v>285292.23</v>
      </c>
      <c r="F942">
        <v>8618.34</v>
      </c>
      <c r="G942">
        <v>1872693.91</v>
      </c>
      <c r="H942">
        <v>802283.18</v>
      </c>
      <c r="I942">
        <v>2861466.4</v>
      </c>
      <c r="J942">
        <v>6541891.1200000001</v>
      </c>
      <c r="K942">
        <v>324.80303300000003</v>
      </c>
      <c r="L942">
        <f>IFERROR(SUM(Table5[[#This Row],[reg_salben]:[pupil_gf_total]])/Table5[[#This Row],[adm1]],0)+IFERROR(Table5[[#This Row],[disability_salben]]/Table5[[#This Row],[disadm_nospch]], 0)</f>
        <v>78524.969652472966</v>
      </c>
    </row>
    <row r="943" spans="1:12" x14ac:dyDescent="0.25">
      <c r="A943">
        <v>132746</v>
      </c>
      <c r="B943">
        <v>57.310198999999997</v>
      </c>
      <c r="C943">
        <v>226499.82</v>
      </c>
      <c r="D943">
        <v>536349.56000000006</v>
      </c>
      <c r="E943">
        <v>26126.55</v>
      </c>
      <c r="F943">
        <v>0</v>
      </c>
      <c r="G943">
        <v>600204.76</v>
      </c>
      <c r="H943">
        <v>154634.68</v>
      </c>
      <c r="I943">
        <v>24065.26</v>
      </c>
      <c r="J943">
        <v>138620.78</v>
      </c>
      <c r="K943">
        <v>104.916079</v>
      </c>
      <c r="L943">
        <f>IFERROR(SUM(Table5[[#This Row],[reg_salben]:[pupil_gf_total]])/Table5[[#This Row],[adm1]],0)+IFERROR(Table5[[#This Row],[disability_salben]]/Table5[[#This Row],[disadm_nospch]], 0)</f>
        <v>18058.700827479268</v>
      </c>
    </row>
    <row r="944" spans="1:12" x14ac:dyDescent="0.25">
      <c r="A944">
        <v>132761</v>
      </c>
      <c r="B944">
        <v>96.686285999999996</v>
      </c>
      <c r="C944">
        <v>124061.23</v>
      </c>
      <c r="D944">
        <v>909070.84</v>
      </c>
      <c r="E944">
        <v>57534.43</v>
      </c>
      <c r="F944">
        <v>0</v>
      </c>
      <c r="G944">
        <v>873039.12</v>
      </c>
      <c r="H944">
        <v>246421.51</v>
      </c>
      <c r="I944">
        <v>131151.84</v>
      </c>
      <c r="J944">
        <v>132069.44</v>
      </c>
      <c r="K944">
        <v>147.801165</v>
      </c>
      <c r="L944">
        <f>IFERROR(SUM(Table5[[#This Row],[reg_salben]:[pupil_gf_total]])/Table5[[#This Row],[adm1]],0)+IFERROR(Table5[[#This Row],[disability_salben]]/Table5[[#This Row],[disadm_nospch]], 0)</f>
        <v>17178.048137045014</v>
      </c>
    </row>
    <row r="945" spans="1:12" x14ac:dyDescent="0.25">
      <c r="A945">
        <v>132779</v>
      </c>
      <c r="B945">
        <v>51.368794000000001</v>
      </c>
      <c r="C945">
        <v>118467.3</v>
      </c>
      <c r="D945">
        <v>308800.44</v>
      </c>
      <c r="E945">
        <v>2837.99</v>
      </c>
      <c r="F945">
        <v>0</v>
      </c>
      <c r="G945">
        <v>462026.74</v>
      </c>
      <c r="H945">
        <v>107569.98</v>
      </c>
      <c r="I945">
        <v>4443.16</v>
      </c>
      <c r="J945">
        <v>-1989.99</v>
      </c>
      <c r="K945">
        <v>70.574467999999996</v>
      </c>
      <c r="L945">
        <f>IFERROR(SUM(Table5[[#This Row],[reg_salben]:[pupil_gf_total]])/Table5[[#This Row],[adm1]],0)+IFERROR(Table5[[#This Row],[disability_salben]]/Table5[[#This Row],[disadm_nospch]], 0)</f>
        <v>14827.571423548847</v>
      </c>
    </row>
    <row r="946" spans="1:12" x14ac:dyDescent="0.25">
      <c r="A946">
        <v>132795</v>
      </c>
      <c r="B946">
        <v>63.970866000000001</v>
      </c>
      <c r="C946">
        <v>0</v>
      </c>
      <c r="D946">
        <v>0</v>
      </c>
      <c r="E946">
        <v>92160.38</v>
      </c>
      <c r="F946">
        <v>0</v>
      </c>
      <c r="G946">
        <v>712128.55</v>
      </c>
      <c r="H946">
        <v>165524.59</v>
      </c>
      <c r="I946">
        <v>0</v>
      </c>
      <c r="J946">
        <v>2120.67</v>
      </c>
      <c r="K946">
        <v>349.606794000001</v>
      </c>
      <c r="L946">
        <f>IFERROR(SUM(Table5[[#This Row],[reg_salben]:[pupil_gf_total]])/Table5[[#This Row],[adm1]],0)+IFERROR(Table5[[#This Row],[disability_salben]]/Table5[[#This Row],[disadm_nospch]], 0)</f>
        <v>2780.0780953930698</v>
      </c>
    </row>
    <row r="947" spans="1:12" x14ac:dyDescent="0.25">
      <c r="A947">
        <v>132803</v>
      </c>
      <c r="B947">
        <v>138.94659300000001</v>
      </c>
      <c r="C947">
        <v>0</v>
      </c>
      <c r="D947">
        <v>0</v>
      </c>
      <c r="E947">
        <v>251573.53</v>
      </c>
      <c r="F947">
        <v>0</v>
      </c>
      <c r="G947">
        <v>1160847.55</v>
      </c>
      <c r="H947">
        <v>907891.49</v>
      </c>
      <c r="I947">
        <v>0</v>
      </c>
      <c r="J947">
        <v>9076.31</v>
      </c>
      <c r="K947">
        <v>688.32037300000002</v>
      </c>
      <c r="L947">
        <f>IFERROR(SUM(Table5[[#This Row],[reg_salben]:[pupil_gf_total]])/Table5[[#This Row],[adm1]],0)+IFERROR(Table5[[#This Row],[disability_salben]]/Table5[[#This Row],[disadm_nospch]], 0)</f>
        <v>3384.1637867661957</v>
      </c>
    </row>
    <row r="948" spans="1:12" x14ac:dyDescent="0.25">
      <c r="A948">
        <v>132944</v>
      </c>
      <c r="B948">
        <v>13.086418999999999</v>
      </c>
      <c r="C948">
        <v>132315.07</v>
      </c>
      <c r="D948">
        <v>110690.88</v>
      </c>
      <c r="E948">
        <v>11365.28</v>
      </c>
      <c r="F948">
        <v>0</v>
      </c>
      <c r="G948">
        <v>320533.95</v>
      </c>
      <c r="H948">
        <v>237512.92</v>
      </c>
      <c r="I948">
        <v>10939.13</v>
      </c>
      <c r="J948">
        <v>0</v>
      </c>
      <c r="K948">
        <v>119.320988</v>
      </c>
      <c r="L948">
        <f>IFERROR(SUM(Table5[[#This Row],[reg_salben]:[pupil_gf_total]])/Table5[[#This Row],[adm1]],0)+IFERROR(Table5[[#This Row],[disability_salben]]/Table5[[#This Row],[disadm_nospch]], 0)</f>
        <v>15902.32436844422</v>
      </c>
    </row>
    <row r="949" spans="1:12" x14ac:dyDescent="0.25">
      <c r="A949">
        <v>132951</v>
      </c>
      <c r="B949">
        <v>6.4480519999999997</v>
      </c>
      <c r="C949">
        <v>0</v>
      </c>
      <c r="D949">
        <v>0</v>
      </c>
      <c r="E949">
        <v>102896.84</v>
      </c>
      <c r="F949">
        <v>0</v>
      </c>
      <c r="G949">
        <v>585400.09</v>
      </c>
      <c r="H949">
        <v>283418.33</v>
      </c>
      <c r="I949">
        <v>1103.24</v>
      </c>
      <c r="J949">
        <v>37011.300000000003</v>
      </c>
      <c r="K949">
        <v>86.967534000000001</v>
      </c>
      <c r="L949">
        <f>IFERROR(SUM(Table5[[#This Row],[reg_salben]:[pupil_gf_total]])/Table5[[#This Row],[adm1]],0)+IFERROR(Table5[[#This Row],[disability_salben]]/Table5[[#This Row],[disadm_nospch]], 0)</f>
        <v>11611.572198885162</v>
      </c>
    </row>
    <row r="950" spans="1:12" x14ac:dyDescent="0.25">
      <c r="A950">
        <v>132969</v>
      </c>
      <c r="B950">
        <v>34.735483000000002</v>
      </c>
      <c r="C950">
        <v>0</v>
      </c>
      <c r="D950">
        <v>0</v>
      </c>
      <c r="E950">
        <v>297366.25</v>
      </c>
      <c r="F950">
        <v>0</v>
      </c>
      <c r="G950">
        <v>1442227.05</v>
      </c>
      <c r="H950">
        <v>417060.98</v>
      </c>
      <c r="I950">
        <v>14667.81</v>
      </c>
      <c r="J950">
        <v>170471.74</v>
      </c>
      <c r="K950">
        <v>399.90322099999997</v>
      </c>
      <c r="L950">
        <f>IFERROR(SUM(Table5[[#This Row],[reg_salben]:[pupil_gf_total]])/Table5[[#This Row],[adm1]],0)+IFERROR(Table5[[#This Row],[disability_salben]]/Table5[[#This Row],[disadm_nospch]], 0)</f>
        <v>5855.9013957029374</v>
      </c>
    </row>
    <row r="951" spans="1:12" x14ac:dyDescent="0.25">
      <c r="A951">
        <v>132985</v>
      </c>
      <c r="B951">
        <v>54.685822999999999</v>
      </c>
      <c r="C951">
        <v>0</v>
      </c>
      <c r="D951">
        <v>64416</v>
      </c>
      <c r="E951">
        <v>312015.21000000002</v>
      </c>
      <c r="F951">
        <v>57168.3</v>
      </c>
      <c r="G951">
        <v>1879722.57</v>
      </c>
      <c r="H951">
        <v>402086.43</v>
      </c>
      <c r="I951">
        <v>2251.2199999999998</v>
      </c>
      <c r="J951">
        <v>140344.04999999999</v>
      </c>
      <c r="K951">
        <v>263.67963300000002</v>
      </c>
      <c r="L951">
        <f>IFERROR(SUM(Table5[[#This Row],[reg_salben]:[pupil_gf_total]])/Table5[[#This Row],[adm1]],0)+IFERROR(Table5[[#This Row],[disability_salben]]/Table5[[#This Row],[disadm_nospch]], 0)</f>
        <v>10838.925052660401</v>
      </c>
    </row>
    <row r="952" spans="1:12" x14ac:dyDescent="0.25">
      <c r="A952">
        <v>132993</v>
      </c>
      <c r="B952">
        <v>26.170888999999999</v>
      </c>
      <c r="C952">
        <v>0</v>
      </c>
      <c r="D952">
        <v>0</v>
      </c>
      <c r="E952">
        <v>198370.72</v>
      </c>
      <c r="F952">
        <v>0</v>
      </c>
      <c r="G952">
        <v>1014805.42</v>
      </c>
      <c r="H952">
        <v>549039.43999999994</v>
      </c>
      <c r="I952">
        <v>754.59</v>
      </c>
      <c r="J952">
        <v>81762.47</v>
      </c>
      <c r="K952">
        <v>210.506348</v>
      </c>
      <c r="L952">
        <f>IFERROR(SUM(Table5[[#This Row],[reg_salben]:[pupil_gf_total]])/Table5[[#This Row],[adm1]],0)+IFERROR(Table5[[#This Row],[disability_salben]]/Table5[[#This Row],[disadm_nospch]], 0)</f>
        <v>8763.3112137786939</v>
      </c>
    </row>
    <row r="953" spans="1:12" x14ac:dyDescent="0.25">
      <c r="A953">
        <v>133215</v>
      </c>
      <c r="B953">
        <v>42.990004999999996</v>
      </c>
      <c r="C953">
        <v>13939.02</v>
      </c>
      <c r="D953">
        <v>575942.85</v>
      </c>
      <c r="E953">
        <v>107867.11</v>
      </c>
      <c r="F953">
        <v>0</v>
      </c>
      <c r="G953">
        <v>1214347.21</v>
      </c>
      <c r="H953">
        <v>618578.44999999995</v>
      </c>
      <c r="I953">
        <v>112846.69</v>
      </c>
      <c r="J953">
        <v>113853.08</v>
      </c>
      <c r="K953">
        <v>224.51213799999999</v>
      </c>
      <c r="L953">
        <f>IFERROR(SUM(Table5[[#This Row],[reg_salben]:[pupil_gf_total]])/Table5[[#This Row],[adm1]],0)+IFERROR(Table5[[#This Row],[disability_salben]]/Table5[[#This Row],[disadm_nospch]], 0)</f>
        <v>12543.780133378626</v>
      </c>
    </row>
    <row r="954" spans="1:12" x14ac:dyDescent="0.25">
      <c r="A954">
        <v>133256</v>
      </c>
      <c r="B954">
        <v>177.65940900000001</v>
      </c>
      <c r="C954">
        <v>0</v>
      </c>
      <c r="D954">
        <v>0</v>
      </c>
      <c r="E954">
        <v>873737</v>
      </c>
      <c r="F954">
        <v>137035</v>
      </c>
      <c r="G954">
        <v>4032180.8</v>
      </c>
      <c r="H954">
        <v>2137799</v>
      </c>
      <c r="I954">
        <v>25711.78</v>
      </c>
      <c r="J954">
        <v>225109.71</v>
      </c>
      <c r="K954">
        <v>1214.6863699999999</v>
      </c>
      <c r="L954">
        <f>IFERROR(SUM(Table5[[#This Row],[reg_salben]:[pupil_gf_total]])/Table5[[#This Row],[adm1]],0)+IFERROR(Table5[[#This Row],[disability_salben]]/Table5[[#This Row],[disadm_nospch]], 0)</f>
        <v>6118.1005019427366</v>
      </c>
    </row>
    <row r="955" spans="1:12" x14ac:dyDescent="0.25">
      <c r="A955">
        <v>133280</v>
      </c>
      <c r="B955">
        <v>25.635802999999999</v>
      </c>
      <c r="C955">
        <v>0</v>
      </c>
      <c r="D955">
        <v>0</v>
      </c>
      <c r="E955">
        <v>156544.4</v>
      </c>
      <c r="F955">
        <v>28700</v>
      </c>
      <c r="G955">
        <v>1003386.44</v>
      </c>
      <c r="H955">
        <v>701563.08</v>
      </c>
      <c r="I955">
        <v>0</v>
      </c>
      <c r="J955">
        <v>40419.65</v>
      </c>
      <c r="K955">
        <v>169.18518900000001</v>
      </c>
      <c r="L955">
        <f>IFERROR(SUM(Table5[[#This Row],[reg_salben]:[pupil_gf_total]])/Table5[[#This Row],[adm1]],0)+IFERROR(Table5[[#This Row],[disability_salben]]/Table5[[#This Row],[disadm_nospch]], 0)</f>
        <v>11411.244574133494</v>
      </c>
    </row>
    <row r="956" spans="1:12" x14ac:dyDescent="0.25">
      <c r="A956">
        <v>133306</v>
      </c>
      <c r="B956">
        <v>92.962406000000001</v>
      </c>
      <c r="C956">
        <v>172795.05</v>
      </c>
      <c r="D956">
        <v>655708.61</v>
      </c>
      <c r="E956">
        <v>43092.9</v>
      </c>
      <c r="F956">
        <v>0</v>
      </c>
      <c r="G956">
        <v>745380.69</v>
      </c>
      <c r="H956">
        <v>168993.11</v>
      </c>
      <c r="I956">
        <v>54206.879999999997</v>
      </c>
      <c r="J956">
        <v>6322.76</v>
      </c>
      <c r="K956">
        <v>141.02631299999999</v>
      </c>
      <c r="L956">
        <f>IFERROR(SUM(Table5[[#This Row],[reg_salben]:[pupil_gf_total]])/Table5[[#This Row],[adm1]],0)+IFERROR(Table5[[#This Row],[disability_salben]]/Table5[[#This Row],[disadm_nospch]], 0)</f>
        <v>13726.795765504377</v>
      </c>
    </row>
    <row r="957" spans="1:12" x14ac:dyDescent="0.25">
      <c r="A957">
        <v>133322</v>
      </c>
      <c r="B957">
        <v>41.842104999999997</v>
      </c>
      <c r="C957">
        <v>100008.97</v>
      </c>
      <c r="D957">
        <v>268055.52</v>
      </c>
      <c r="E957">
        <v>14951.76</v>
      </c>
      <c r="F957">
        <v>0</v>
      </c>
      <c r="G957">
        <v>601440.82999999996</v>
      </c>
      <c r="H957">
        <v>290455.38</v>
      </c>
      <c r="I957">
        <v>43095.92</v>
      </c>
      <c r="J957">
        <v>6679.62</v>
      </c>
      <c r="K957">
        <v>69.360901999999996</v>
      </c>
      <c r="L957">
        <f>IFERROR(SUM(Table5[[#This Row],[reg_salben]:[pupil_gf_total]])/Table5[[#This Row],[adm1]],0)+IFERROR(Table5[[#This Row],[disability_salben]]/Table5[[#This Row],[disadm_nospch]], 0)</f>
        <v>20046.770641891791</v>
      </c>
    </row>
    <row r="958" spans="1:12" x14ac:dyDescent="0.25">
      <c r="A958">
        <v>133330</v>
      </c>
      <c r="B958">
        <v>29.054217000000001</v>
      </c>
      <c r="C958">
        <v>256932.45</v>
      </c>
      <c r="D958">
        <v>2364357.73</v>
      </c>
      <c r="E958">
        <v>0</v>
      </c>
      <c r="F958">
        <v>0</v>
      </c>
      <c r="G958">
        <v>780756.47</v>
      </c>
      <c r="H958">
        <v>517832.13</v>
      </c>
      <c r="I958">
        <v>0</v>
      </c>
      <c r="J958">
        <v>15678.74</v>
      </c>
      <c r="K958">
        <v>306.12650600000001</v>
      </c>
      <c r="L958">
        <f>IFERROR(SUM(Table5[[#This Row],[reg_salben]:[pupil_gf_total]])/Table5[[#This Row],[adm1]],0)+IFERROR(Table5[[#This Row],[disability_salben]]/Table5[[#This Row],[disadm_nospch]], 0)</f>
        <v>20859.889461649727</v>
      </c>
    </row>
    <row r="959" spans="1:12" x14ac:dyDescent="0.25">
      <c r="A959">
        <v>133348</v>
      </c>
      <c r="B959">
        <v>36.142018</v>
      </c>
      <c r="C959">
        <v>6233.76</v>
      </c>
      <c r="D959">
        <v>3724672.39</v>
      </c>
      <c r="E959">
        <v>83568.95</v>
      </c>
      <c r="F959">
        <v>0</v>
      </c>
      <c r="G959">
        <v>166233.29</v>
      </c>
      <c r="H959">
        <v>326653.43</v>
      </c>
      <c r="I959">
        <v>23121.64</v>
      </c>
      <c r="J959">
        <v>0</v>
      </c>
      <c r="K959">
        <v>371.086927</v>
      </c>
      <c r="L959">
        <f>IFERROR(SUM(Table5[[#This Row],[reg_salben]:[pupil_gf_total]])/Table5[[#This Row],[adm1]],0)+IFERROR(Table5[[#This Row],[disability_salben]]/Table5[[#This Row],[disadm_nospch]], 0)</f>
        <v>11825.408811665828</v>
      </c>
    </row>
    <row r="960" spans="1:12" x14ac:dyDescent="0.25">
      <c r="A960">
        <v>133421</v>
      </c>
      <c r="B960">
        <v>51.509805</v>
      </c>
      <c r="C960">
        <v>775880</v>
      </c>
      <c r="D960">
        <v>3339557.16</v>
      </c>
      <c r="E960">
        <v>51694.51</v>
      </c>
      <c r="F960">
        <v>0</v>
      </c>
      <c r="G960">
        <v>2668725.42</v>
      </c>
      <c r="H960">
        <v>360289.08</v>
      </c>
      <c r="I960">
        <v>181932.28</v>
      </c>
      <c r="J960">
        <v>812940.63</v>
      </c>
      <c r="K960">
        <v>131.79420400000001</v>
      </c>
      <c r="L960">
        <f>IFERROR(SUM(Table5[[#This Row],[reg_salben]:[pupil_gf_total]])/Table5[[#This Row],[adm1]],0)+IFERROR(Table5[[#This Row],[disability_salben]]/Table5[[#This Row],[disadm_nospch]], 0)</f>
        <v>71325.776801864107</v>
      </c>
    </row>
    <row r="961" spans="1:12" x14ac:dyDescent="0.25">
      <c r="A961">
        <v>133439</v>
      </c>
      <c r="B961">
        <v>113.149861</v>
      </c>
      <c r="C961">
        <v>0</v>
      </c>
      <c r="D961">
        <v>0</v>
      </c>
      <c r="E961">
        <v>493830.16</v>
      </c>
      <c r="F961">
        <v>230553.52</v>
      </c>
      <c r="G961">
        <v>4540825.0599999996</v>
      </c>
      <c r="H961">
        <v>1859358.45</v>
      </c>
      <c r="I961">
        <v>28399.11</v>
      </c>
      <c r="J961">
        <v>490356.42</v>
      </c>
      <c r="K961">
        <v>1176.5760749999999</v>
      </c>
      <c r="L961">
        <f>IFERROR(SUM(Table5[[#This Row],[reg_salben]:[pupil_gf_total]])/Table5[[#This Row],[adm1]],0)+IFERROR(Table5[[#This Row],[disability_salben]]/Table5[[#This Row],[disadm_nospch]], 0)</f>
        <v>6496.2418345962033</v>
      </c>
    </row>
    <row r="962" spans="1:12" x14ac:dyDescent="0.25">
      <c r="A962">
        <v>133454</v>
      </c>
      <c r="B962">
        <v>63.485379999999999</v>
      </c>
      <c r="C962">
        <v>64411.76</v>
      </c>
      <c r="D962">
        <v>1926252.07</v>
      </c>
      <c r="E962">
        <v>359278.91</v>
      </c>
      <c r="F962">
        <v>0</v>
      </c>
      <c r="G962">
        <v>1102417.32</v>
      </c>
      <c r="H962">
        <v>2020406.98</v>
      </c>
      <c r="I962">
        <v>407814.47</v>
      </c>
      <c r="J962">
        <v>469194.98</v>
      </c>
      <c r="K962">
        <v>540.15195200000005</v>
      </c>
      <c r="L962">
        <f>IFERROR(SUM(Table5[[#This Row],[reg_salben]:[pupil_gf_total]])/Table5[[#This Row],[adm1]],0)+IFERROR(Table5[[#This Row],[disability_salben]]/Table5[[#This Row],[disadm_nospch]], 0)</f>
        <v>12650.88197004699</v>
      </c>
    </row>
    <row r="963" spans="1:12" x14ac:dyDescent="0.25">
      <c r="A963">
        <v>133488</v>
      </c>
      <c r="B963">
        <v>28.790700999999999</v>
      </c>
      <c r="C963">
        <v>27440.71</v>
      </c>
      <c r="D963">
        <v>362807.25</v>
      </c>
      <c r="E963">
        <v>7071.36</v>
      </c>
      <c r="F963">
        <v>0</v>
      </c>
      <c r="G963">
        <v>706853.65</v>
      </c>
      <c r="H963">
        <v>1159724.78</v>
      </c>
      <c r="I963">
        <v>32097.82</v>
      </c>
      <c r="J963">
        <v>0</v>
      </c>
      <c r="K963">
        <v>172.84302700000001</v>
      </c>
      <c r="L963">
        <f>IFERROR(SUM(Table5[[#This Row],[reg_salben]:[pupil_gf_total]])/Table5[[#This Row],[adm1]],0)+IFERROR(Table5[[#This Row],[disability_salben]]/Table5[[#This Row],[disadm_nospch]], 0)</f>
        <v>14078.053072400593</v>
      </c>
    </row>
    <row r="964" spans="1:12" x14ac:dyDescent="0.25">
      <c r="A964">
        <v>133504</v>
      </c>
      <c r="B964">
        <v>20.511710999999998</v>
      </c>
      <c r="C964">
        <v>158989.78</v>
      </c>
      <c r="D964">
        <v>1108396.43</v>
      </c>
      <c r="E964">
        <v>78745.320000000007</v>
      </c>
      <c r="F964">
        <v>0</v>
      </c>
      <c r="G964">
        <v>725550.19</v>
      </c>
      <c r="H964">
        <v>668812.94999999995</v>
      </c>
      <c r="I964">
        <v>0</v>
      </c>
      <c r="J964">
        <v>0</v>
      </c>
      <c r="K964">
        <v>143.68055799999999</v>
      </c>
      <c r="L964">
        <f>IFERROR(SUM(Table5[[#This Row],[reg_salben]:[pupil_gf_total]])/Table5[[#This Row],[adm1]],0)+IFERROR(Table5[[#This Row],[disability_salben]]/Table5[[#This Row],[disadm_nospch]], 0)</f>
        <v>25718.145305302398</v>
      </c>
    </row>
    <row r="965" spans="1:12" x14ac:dyDescent="0.25">
      <c r="A965">
        <v>133512</v>
      </c>
      <c r="B965">
        <v>85.6</v>
      </c>
      <c r="C965">
        <v>32214.73</v>
      </c>
      <c r="D965">
        <v>1489613.23</v>
      </c>
      <c r="E965">
        <v>357264.83</v>
      </c>
      <c r="F965">
        <v>-4779.78</v>
      </c>
      <c r="G965">
        <v>2276634.81</v>
      </c>
      <c r="H965">
        <v>1517547.26</v>
      </c>
      <c r="I965">
        <v>119393.16</v>
      </c>
      <c r="J965">
        <v>-201255.88</v>
      </c>
      <c r="K965">
        <v>941.49981200000002</v>
      </c>
      <c r="L965">
        <f>IFERROR(SUM(Table5[[#This Row],[reg_salben]:[pupil_gf_total]])/Table5[[#This Row],[adm1]],0)+IFERROR(Table5[[#This Row],[disability_salben]]/Table5[[#This Row],[disadm_nospch]], 0)</f>
        <v>6275.8822465039948</v>
      </c>
    </row>
    <row r="966" spans="1:12" x14ac:dyDescent="0.25">
      <c r="A966">
        <v>133538</v>
      </c>
      <c r="B966">
        <v>44.000000999999997</v>
      </c>
      <c r="C966">
        <v>167053.32</v>
      </c>
      <c r="D966">
        <v>1388867.29</v>
      </c>
      <c r="E966">
        <v>159400.79999999999</v>
      </c>
      <c r="F966">
        <v>0</v>
      </c>
      <c r="G966">
        <v>554990.04</v>
      </c>
      <c r="H966">
        <v>751902.46</v>
      </c>
      <c r="I966">
        <v>31667</v>
      </c>
      <c r="J966">
        <v>153759.94</v>
      </c>
      <c r="K966">
        <v>242.408289</v>
      </c>
      <c r="L966">
        <f>IFERROR(SUM(Table5[[#This Row],[reg_salben]:[pupil_gf_total]])/Table5[[#This Row],[adm1]],0)+IFERROR(Table5[[#This Row],[disability_salben]]/Table5[[#This Row],[disadm_nospch]], 0)</f>
        <v>16339.915283161161</v>
      </c>
    </row>
    <row r="967" spans="1:12" x14ac:dyDescent="0.25">
      <c r="A967">
        <v>133561</v>
      </c>
      <c r="B967">
        <v>36.078313999999999</v>
      </c>
      <c r="C967">
        <v>33390.89</v>
      </c>
      <c r="D967">
        <v>57959.57</v>
      </c>
      <c r="E967">
        <v>276405.77</v>
      </c>
      <c r="F967">
        <v>55965.46</v>
      </c>
      <c r="G967">
        <v>1854304.41</v>
      </c>
      <c r="H967">
        <v>437502.75</v>
      </c>
      <c r="I967">
        <v>261539.83</v>
      </c>
      <c r="J967">
        <v>245133.64</v>
      </c>
      <c r="K967">
        <v>487.83132799999998</v>
      </c>
      <c r="L967">
        <f>IFERROR(SUM(Table5[[#This Row],[reg_salben]:[pupil_gf_total]])/Table5[[#This Row],[adm1]],0)+IFERROR(Table5[[#This Row],[disability_salben]]/Table5[[#This Row],[disadm_nospch]], 0)</f>
        <v>7462.2203705105412</v>
      </c>
    </row>
    <row r="968" spans="1:12" x14ac:dyDescent="0.25">
      <c r="A968">
        <v>133587</v>
      </c>
      <c r="B968">
        <v>93.718312999999995</v>
      </c>
      <c r="C968">
        <v>539236.75</v>
      </c>
      <c r="D968">
        <v>426000.9</v>
      </c>
      <c r="E968">
        <v>50646.92</v>
      </c>
      <c r="F968">
        <v>0</v>
      </c>
      <c r="G968">
        <v>660457.32999999996</v>
      </c>
      <c r="H968">
        <v>199314.38</v>
      </c>
      <c r="I968">
        <v>92698.47</v>
      </c>
      <c r="J968">
        <v>1273.5999999999999</v>
      </c>
      <c r="K968">
        <v>122.295778</v>
      </c>
      <c r="L968">
        <f>IFERROR(SUM(Table5[[#This Row],[reg_salben]:[pupil_gf_total]])/Table5[[#This Row],[adm1]],0)+IFERROR(Table5[[#This Row],[disability_salben]]/Table5[[#This Row],[disadm_nospch]], 0)</f>
        <v>17449.968435507486</v>
      </c>
    </row>
    <row r="969" spans="1:12" x14ac:dyDescent="0.25">
      <c r="A969">
        <v>133629</v>
      </c>
      <c r="B969">
        <v>45.860512</v>
      </c>
      <c r="C969">
        <v>191594.71</v>
      </c>
      <c r="D969">
        <v>2567888.63</v>
      </c>
      <c r="E969">
        <v>44326.78</v>
      </c>
      <c r="F969">
        <v>4200</v>
      </c>
      <c r="G969">
        <v>969324.44</v>
      </c>
      <c r="H969">
        <v>529269.43999999994</v>
      </c>
      <c r="I969">
        <v>54241.08</v>
      </c>
      <c r="J969">
        <v>231701.27</v>
      </c>
      <c r="K969">
        <v>288.80942700000003</v>
      </c>
      <c r="L969">
        <f>IFERROR(SUM(Table5[[#This Row],[reg_salben]:[pupil_gf_total]])/Table5[[#This Row],[adm1]],0)+IFERROR(Table5[[#This Row],[disability_salben]]/Table5[[#This Row],[disadm_nospch]], 0)</f>
        <v>19416.025655105557</v>
      </c>
    </row>
    <row r="970" spans="1:12" x14ac:dyDescent="0.25">
      <c r="A970">
        <v>133678</v>
      </c>
      <c r="B970">
        <v>37.167662</v>
      </c>
      <c r="C970">
        <v>0</v>
      </c>
      <c r="D970">
        <v>0</v>
      </c>
      <c r="E970">
        <v>1400</v>
      </c>
      <c r="F970">
        <v>0</v>
      </c>
      <c r="G970">
        <v>1788135.72</v>
      </c>
      <c r="H970">
        <v>53130</v>
      </c>
      <c r="I970">
        <v>0</v>
      </c>
      <c r="J970">
        <v>0</v>
      </c>
      <c r="K970">
        <v>191.700602</v>
      </c>
      <c r="L970">
        <f>IFERROR(SUM(Table5[[#This Row],[reg_salben]:[pupil_gf_total]])/Table5[[#This Row],[adm1]],0)+IFERROR(Table5[[#This Row],[disability_salben]]/Table5[[#This Row],[disadm_nospch]], 0)</f>
        <v>9612.2062256225981</v>
      </c>
    </row>
    <row r="971" spans="1:12" x14ac:dyDescent="0.25">
      <c r="A971">
        <v>133736</v>
      </c>
      <c r="B971">
        <v>19.512844000000001</v>
      </c>
      <c r="C971">
        <v>0</v>
      </c>
      <c r="D971">
        <v>0</v>
      </c>
      <c r="E971">
        <v>49848.15</v>
      </c>
      <c r="F971">
        <v>0</v>
      </c>
      <c r="G971">
        <v>108252.5</v>
      </c>
      <c r="H971">
        <v>27935.31</v>
      </c>
      <c r="I971">
        <v>11636.5</v>
      </c>
      <c r="J971">
        <v>0</v>
      </c>
      <c r="K971">
        <v>123.32745300000001</v>
      </c>
      <c r="L971">
        <f>IFERROR(SUM(Table5[[#This Row],[reg_salben]:[pupil_gf_total]])/Table5[[#This Row],[adm1]],0)+IFERROR(Table5[[#This Row],[disability_salben]]/Table5[[#This Row],[disadm_nospch]], 0)</f>
        <v>1602.826095824747</v>
      </c>
    </row>
    <row r="972" spans="1:12" x14ac:dyDescent="0.25">
      <c r="A972">
        <v>133835</v>
      </c>
      <c r="B972">
        <v>77.261899999999997</v>
      </c>
      <c r="C972">
        <v>0</v>
      </c>
      <c r="D972">
        <v>1245093.8400000001</v>
      </c>
      <c r="E972">
        <v>96985.44</v>
      </c>
      <c r="F972">
        <v>41634.25</v>
      </c>
      <c r="G972">
        <v>1547729.47</v>
      </c>
      <c r="H972">
        <v>820575.57</v>
      </c>
      <c r="I972">
        <v>1501.06</v>
      </c>
      <c r="J972">
        <v>485875.64</v>
      </c>
      <c r="K972">
        <v>325.85118899999998</v>
      </c>
      <c r="L972">
        <f>IFERROR(SUM(Table5[[#This Row],[reg_salben]:[pupil_gf_total]])/Table5[[#This Row],[adm1]],0)+IFERROR(Table5[[#This Row],[disability_salben]]/Table5[[#This Row],[disadm_nospch]], 0)</f>
        <v>13010.218814945001</v>
      </c>
    </row>
    <row r="973" spans="1:12" x14ac:dyDescent="0.25">
      <c r="A973">
        <v>133868</v>
      </c>
      <c r="B973">
        <v>209.01949400000001</v>
      </c>
      <c r="C973">
        <v>0</v>
      </c>
      <c r="D973">
        <v>0</v>
      </c>
      <c r="E973">
        <v>249264.14</v>
      </c>
      <c r="F973">
        <v>0</v>
      </c>
      <c r="G973">
        <v>1601594.84</v>
      </c>
      <c r="H973">
        <v>476054.77</v>
      </c>
      <c r="I973">
        <v>0</v>
      </c>
      <c r="J973">
        <v>8678.57</v>
      </c>
      <c r="K973">
        <v>788.73656000000005</v>
      </c>
      <c r="L973">
        <f>IFERROR(SUM(Table5[[#This Row],[reg_salben]:[pupil_gf_total]])/Table5[[#This Row],[adm1]],0)+IFERROR(Table5[[#This Row],[disability_salben]]/Table5[[#This Row],[disadm_nospch]], 0)</f>
        <v>2961.1817664442988</v>
      </c>
    </row>
    <row r="974" spans="1:12" x14ac:dyDescent="0.25">
      <c r="A974">
        <v>133942</v>
      </c>
      <c r="B974">
        <v>74.756636999999998</v>
      </c>
      <c r="C974">
        <v>195990.61</v>
      </c>
      <c r="D974">
        <v>2227981.41</v>
      </c>
      <c r="E974">
        <v>84458.98</v>
      </c>
      <c r="F974">
        <v>11970.15</v>
      </c>
      <c r="G974">
        <v>3227435.7</v>
      </c>
      <c r="H974">
        <v>727956.8</v>
      </c>
      <c r="I974">
        <v>315191.46000000002</v>
      </c>
      <c r="J974">
        <v>623204.09</v>
      </c>
      <c r="K974">
        <v>738.02103699999998</v>
      </c>
      <c r="L974">
        <f>IFERROR(SUM(Table5[[#This Row],[reg_salben]:[pupil_gf_total]])/Table5[[#This Row],[adm1]],0)+IFERROR(Table5[[#This Row],[disability_salben]]/Table5[[#This Row],[disadm_nospch]], 0)</f>
        <v>12402.193279999148</v>
      </c>
    </row>
    <row r="975" spans="1:12" x14ac:dyDescent="0.25">
      <c r="A975">
        <v>134072</v>
      </c>
      <c r="B975">
        <v>36.190615999999999</v>
      </c>
      <c r="C975">
        <v>72664.960000000006</v>
      </c>
      <c r="D975">
        <v>1208731.17</v>
      </c>
      <c r="E975">
        <v>104950.75</v>
      </c>
      <c r="F975">
        <v>769.13</v>
      </c>
      <c r="G975">
        <v>1006254.27</v>
      </c>
      <c r="H975">
        <v>729276.41</v>
      </c>
      <c r="I975">
        <v>140721.99</v>
      </c>
      <c r="J975">
        <v>373642.2</v>
      </c>
      <c r="K975">
        <v>347.90224899999998</v>
      </c>
      <c r="L975">
        <f>IFERROR(SUM(Table5[[#This Row],[reg_salben]:[pupil_gf_total]])/Table5[[#This Row],[adm1]],0)+IFERROR(Table5[[#This Row],[disability_salben]]/Table5[[#This Row],[disadm_nospch]], 0)</f>
        <v>12253.090981960348</v>
      </c>
    </row>
    <row r="976" spans="1:12" x14ac:dyDescent="0.25">
      <c r="A976">
        <v>134098</v>
      </c>
      <c r="B976">
        <v>38.716127999999998</v>
      </c>
      <c r="C976">
        <v>0</v>
      </c>
      <c r="D976">
        <v>0</v>
      </c>
      <c r="E976">
        <v>198477.67</v>
      </c>
      <c r="F976">
        <v>27729.66</v>
      </c>
      <c r="G976">
        <v>1433378.25</v>
      </c>
      <c r="H976">
        <v>671730.93</v>
      </c>
      <c r="I976">
        <v>10315.35</v>
      </c>
      <c r="J976">
        <v>103411.65</v>
      </c>
      <c r="K976">
        <v>359.81289299999997</v>
      </c>
      <c r="L976">
        <f>IFERROR(SUM(Table5[[#This Row],[reg_salben]:[pupil_gf_total]])/Table5[[#This Row],[adm1]],0)+IFERROR(Table5[[#This Row],[disability_salben]]/Table5[[#This Row],[disadm_nospch]], 0)</f>
        <v>6795.3193383762391</v>
      </c>
    </row>
    <row r="977" spans="1:12" x14ac:dyDescent="0.25">
      <c r="A977">
        <v>134122</v>
      </c>
      <c r="B977">
        <v>95.175821999999997</v>
      </c>
      <c r="C977">
        <v>0</v>
      </c>
      <c r="D977">
        <v>0</v>
      </c>
      <c r="E977">
        <v>52360.99</v>
      </c>
      <c r="F977">
        <v>0</v>
      </c>
      <c r="G977">
        <v>625694.13</v>
      </c>
      <c r="H977">
        <v>566659.05000000005</v>
      </c>
      <c r="I977">
        <v>0</v>
      </c>
      <c r="J977">
        <v>0</v>
      </c>
      <c r="K977">
        <v>95.175821999999997</v>
      </c>
      <c r="L977">
        <f>IFERROR(SUM(Table5[[#This Row],[reg_salben]:[pupil_gf_total]])/Table5[[#This Row],[adm1]],0)+IFERROR(Table5[[#This Row],[disability_salben]]/Table5[[#This Row],[disadm_nospch]], 0)</f>
        <v>13078.05011655166</v>
      </c>
    </row>
    <row r="978" spans="1:12" x14ac:dyDescent="0.25">
      <c r="A978">
        <v>134197</v>
      </c>
      <c r="B978">
        <v>18.313610000000001</v>
      </c>
      <c r="C978">
        <v>7661.91</v>
      </c>
      <c r="D978">
        <v>691953.58</v>
      </c>
      <c r="E978">
        <v>27375.46</v>
      </c>
      <c r="F978">
        <v>0</v>
      </c>
      <c r="G978">
        <v>298607.90000000002</v>
      </c>
      <c r="H978">
        <v>112545.92</v>
      </c>
      <c r="I978">
        <v>0</v>
      </c>
      <c r="J978">
        <v>178631.2</v>
      </c>
      <c r="K978">
        <v>125.99408</v>
      </c>
      <c r="L978">
        <f>IFERROR(SUM(Table5[[#This Row],[reg_salben]:[pupil_gf_total]])/Table5[[#This Row],[adm1]],0)+IFERROR(Table5[[#This Row],[disability_salben]]/Table5[[#This Row],[disadm_nospch]], 0)</f>
        <v>10808.654761659018</v>
      </c>
    </row>
    <row r="979" spans="1:12" x14ac:dyDescent="0.25">
      <c r="A979">
        <v>134213</v>
      </c>
      <c r="B979">
        <v>45.106507999999998</v>
      </c>
      <c r="C979">
        <v>0</v>
      </c>
      <c r="D979">
        <v>0</v>
      </c>
      <c r="E979">
        <v>75786.89</v>
      </c>
      <c r="F979">
        <v>0</v>
      </c>
      <c r="G979">
        <v>760355.11</v>
      </c>
      <c r="H979">
        <v>500366.8</v>
      </c>
      <c r="I979">
        <v>0</v>
      </c>
      <c r="J979">
        <v>0</v>
      </c>
      <c r="K979">
        <v>244.23076699999999</v>
      </c>
      <c r="L979">
        <f>IFERROR(SUM(Table5[[#This Row],[reg_salben]:[pupil_gf_total]])/Table5[[#This Row],[adm1]],0)+IFERROR(Table5[[#This Row],[disability_salben]]/Table5[[#This Row],[disadm_nospch]], 0)</f>
        <v>5472.3195460463839</v>
      </c>
    </row>
    <row r="980" spans="1:12" x14ac:dyDescent="0.25">
      <c r="A980">
        <v>134247</v>
      </c>
      <c r="B980">
        <v>27.819351999999999</v>
      </c>
      <c r="C980">
        <v>186675.74</v>
      </c>
      <c r="D980">
        <v>977260.31</v>
      </c>
      <c r="E980">
        <v>59768.27</v>
      </c>
      <c r="F980">
        <v>0</v>
      </c>
      <c r="G980">
        <v>383480.39</v>
      </c>
      <c r="H980">
        <v>584514.01</v>
      </c>
      <c r="I980">
        <v>34906.25</v>
      </c>
      <c r="J980">
        <v>0</v>
      </c>
      <c r="K980">
        <v>177.658061</v>
      </c>
      <c r="L980">
        <f>IFERROR(SUM(Table5[[#This Row],[reg_salben]:[pupil_gf_total]])/Table5[[#This Row],[adm1]],0)+IFERROR(Table5[[#This Row],[disability_salben]]/Table5[[#This Row],[disadm_nospch]], 0)</f>
        <v>18192.617748046254</v>
      </c>
    </row>
    <row r="981" spans="1:12" x14ac:dyDescent="0.25">
      <c r="A981">
        <v>134999</v>
      </c>
      <c r="B981">
        <v>20.359245000000001</v>
      </c>
      <c r="C981">
        <v>312135.15999999997</v>
      </c>
      <c r="D981">
        <v>259811.34</v>
      </c>
      <c r="E981">
        <v>6758.28</v>
      </c>
      <c r="F981">
        <v>0</v>
      </c>
      <c r="G981">
        <v>1266245.78</v>
      </c>
      <c r="H981">
        <v>78762.75</v>
      </c>
      <c r="I981">
        <v>133812.75</v>
      </c>
      <c r="J981">
        <v>1662742.8</v>
      </c>
      <c r="K981">
        <v>113.494265</v>
      </c>
      <c r="L981">
        <f>IFERROR(SUM(Table5[[#This Row],[reg_salben]:[pupil_gf_total]])/Table5[[#This Row],[adm1]],0)+IFERROR(Table5[[#This Row],[disability_salben]]/Table5[[#This Row],[disadm_nospch]], 0)</f>
        <v>45360.49908458563</v>
      </c>
    </row>
    <row r="982" spans="1:12" x14ac:dyDescent="0.25">
      <c r="A982">
        <v>135145</v>
      </c>
      <c r="B982">
        <v>7.789847</v>
      </c>
      <c r="C982">
        <v>81477.149999999994</v>
      </c>
      <c r="D982">
        <v>103141.48</v>
      </c>
      <c r="E982">
        <v>594.34</v>
      </c>
      <c r="F982">
        <v>0</v>
      </c>
      <c r="G982">
        <v>1042876.07</v>
      </c>
      <c r="H982">
        <v>45739.71</v>
      </c>
      <c r="I982">
        <v>71735.839999999997</v>
      </c>
      <c r="J982">
        <v>1854526.56</v>
      </c>
      <c r="K982">
        <v>146.352868</v>
      </c>
      <c r="L982">
        <f>IFERROR(SUM(Table5[[#This Row],[reg_salben]:[pupil_gf_total]])/Table5[[#This Row],[adm1]],0)+IFERROR(Table5[[#This Row],[disability_salben]]/Table5[[#This Row],[disadm_nospch]], 0)</f>
        <v>31768.271489406288</v>
      </c>
    </row>
    <row r="983" spans="1:12" x14ac:dyDescent="0.25">
      <c r="A983">
        <v>137364</v>
      </c>
      <c r="B983">
        <v>106.09364100000001</v>
      </c>
      <c r="C983">
        <v>3266281.12</v>
      </c>
      <c r="D983">
        <v>48716.71</v>
      </c>
      <c r="E983">
        <v>162149.75</v>
      </c>
      <c r="F983">
        <v>71099.820000000007</v>
      </c>
      <c r="G983">
        <v>2670090.86</v>
      </c>
      <c r="H983">
        <v>867982.51</v>
      </c>
      <c r="I983">
        <v>354004.1</v>
      </c>
      <c r="J983">
        <v>6010411.9000000004</v>
      </c>
      <c r="K983">
        <v>350.90873699999997</v>
      </c>
      <c r="L983">
        <f>IFERROR(SUM(Table5[[#This Row],[reg_salben]:[pupil_gf_total]])/Table5[[#This Row],[adm1]],0)+IFERROR(Table5[[#This Row],[disability_salben]]/Table5[[#This Row],[disadm_nospch]], 0)</f>
        <v>59809.865032043992</v>
      </c>
    </row>
    <row r="984" spans="1:12" x14ac:dyDescent="0.25">
      <c r="A984">
        <v>138222</v>
      </c>
      <c r="B984">
        <v>77.134939000000003</v>
      </c>
      <c r="C984">
        <v>1844717.95</v>
      </c>
      <c r="D984">
        <v>0</v>
      </c>
      <c r="E984">
        <v>65613.460000000006</v>
      </c>
      <c r="F984">
        <v>0</v>
      </c>
      <c r="G984">
        <v>2015231.24</v>
      </c>
      <c r="H984">
        <v>154154.64000000001</v>
      </c>
      <c r="I984">
        <v>-6938.32</v>
      </c>
      <c r="J984">
        <v>2425674.75</v>
      </c>
      <c r="K984">
        <v>344.64008100000001</v>
      </c>
      <c r="L984">
        <f>IFERROR(SUM(Table5[[#This Row],[reg_salben]:[pupil_gf_total]])/Table5[[#This Row],[adm1]],0)+IFERROR(Table5[[#This Row],[disability_salben]]/Table5[[#This Row],[disadm_nospch]], 0)</f>
        <v>37418.641497320103</v>
      </c>
    </row>
    <row r="985" spans="1:12" x14ac:dyDescent="0.25">
      <c r="A985">
        <v>139303</v>
      </c>
      <c r="B985">
        <v>314.15402699999999</v>
      </c>
      <c r="C985">
        <v>2803110.91</v>
      </c>
      <c r="D985">
        <v>12493346.59</v>
      </c>
      <c r="E985">
        <v>560702.52</v>
      </c>
      <c r="F985">
        <v>54614.93</v>
      </c>
      <c r="G985">
        <v>4566690.1900000004</v>
      </c>
      <c r="H985">
        <v>5303170.3099999996</v>
      </c>
      <c r="I985">
        <v>1611734.13</v>
      </c>
      <c r="J985">
        <v>2887176.76</v>
      </c>
      <c r="K985">
        <v>2716.1169339999801</v>
      </c>
      <c r="L985">
        <f>IFERROR(SUM(Table5[[#This Row],[reg_salben]:[pupil_gf_total]])/Table5[[#This Row],[adm1]],0)+IFERROR(Table5[[#This Row],[disability_salben]]/Table5[[#This Row],[disadm_nospch]], 0)</f>
        <v>19039.168454741</v>
      </c>
    </row>
    <row r="986" spans="1:12" x14ac:dyDescent="0.25">
      <c r="A986">
        <v>142901</v>
      </c>
      <c r="B986">
        <v>17.636904999999999</v>
      </c>
      <c r="C986">
        <v>134818.48000000001</v>
      </c>
      <c r="D986">
        <v>91601.06</v>
      </c>
      <c r="E986">
        <v>15365.52</v>
      </c>
      <c r="F986">
        <v>0</v>
      </c>
      <c r="G986">
        <v>447098.34</v>
      </c>
      <c r="H986">
        <v>331256.86</v>
      </c>
      <c r="I986">
        <v>13115.75</v>
      </c>
      <c r="J986">
        <v>0</v>
      </c>
      <c r="K986">
        <v>95.779759999999996</v>
      </c>
      <c r="L986">
        <f>IFERROR(SUM(Table5[[#This Row],[reg_salben]:[pupil_gf_total]])/Table5[[#This Row],[adm1]],0)+IFERROR(Table5[[#This Row],[disability_salben]]/Table5[[#This Row],[disadm_nospch]], 0)</f>
        <v>17024.35627560781</v>
      </c>
    </row>
    <row r="987" spans="1:12" x14ac:dyDescent="0.25">
      <c r="A987">
        <v>142943</v>
      </c>
      <c r="B987">
        <v>32.974522</v>
      </c>
      <c r="C987">
        <v>182590.79</v>
      </c>
      <c r="D987">
        <v>2560768.0299999998</v>
      </c>
      <c r="E987">
        <v>104368.57</v>
      </c>
      <c r="F987">
        <v>2136.36</v>
      </c>
      <c r="G987">
        <v>1428606.45</v>
      </c>
      <c r="H987">
        <v>1941729.22</v>
      </c>
      <c r="I987">
        <v>0</v>
      </c>
      <c r="J987">
        <v>227418.38</v>
      </c>
      <c r="K987">
        <v>718.42040300000099</v>
      </c>
      <c r="L987">
        <f>IFERROR(SUM(Table5[[#This Row],[reg_salben]:[pupil_gf_total]])/Table5[[#This Row],[adm1]],0)+IFERROR(Table5[[#This Row],[disability_salben]]/Table5[[#This Row],[disadm_nospch]], 0)</f>
        <v>14257.88769872058</v>
      </c>
    </row>
    <row r="988" spans="1:12" x14ac:dyDescent="0.25">
      <c r="A988">
        <v>142950</v>
      </c>
      <c r="B988">
        <v>2544.9366180000002</v>
      </c>
      <c r="C988">
        <v>0</v>
      </c>
      <c r="D988">
        <v>0</v>
      </c>
      <c r="E988">
        <v>39402.160000000003</v>
      </c>
      <c r="F988">
        <v>0</v>
      </c>
      <c r="G988">
        <v>36753730.850000001</v>
      </c>
      <c r="H988">
        <v>209157.92</v>
      </c>
      <c r="I988">
        <v>7420.72</v>
      </c>
      <c r="J988">
        <v>8165086.75</v>
      </c>
      <c r="K988">
        <v>14731.655391999901</v>
      </c>
      <c r="L988">
        <f>IFERROR(SUM(Table5[[#This Row],[reg_salben]:[pupil_gf_total]])/Table5[[#This Row],[adm1]],0)+IFERROR(Table5[[#This Row],[disability_salben]]/Table5[[#This Row],[disadm_nospch]], 0)</f>
        <v>3066.5120244757013</v>
      </c>
    </row>
    <row r="989" spans="1:12" x14ac:dyDescent="0.25">
      <c r="A989">
        <v>142968</v>
      </c>
      <c r="B989">
        <v>29.923528000000001</v>
      </c>
      <c r="C989">
        <v>0</v>
      </c>
      <c r="D989">
        <v>0</v>
      </c>
      <c r="E989">
        <v>1400</v>
      </c>
      <c r="F989">
        <v>0</v>
      </c>
      <c r="G989">
        <v>1629234.58</v>
      </c>
      <c r="H989">
        <v>0</v>
      </c>
      <c r="I989">
        <v>0</v>
      </c>
      <c r="J989">
        <v>0</v>
      </c>
      <c r="K989">
        <v>173.07646399999999</v>
      </c>
      <c r="L989">
        <f>IFERROR(SUM(Table5[[#This Row],[reg_salben]:[pupil_gf_total]])/Table5[[#This Row],[adm1]],0)+IFERROR(Table5[[#This Row],[disability_salben]]/Table5[[#This Row],[disadm_nospch]], 0)</f>
        <v>9421.4692299237176</v>
      </c>
    </row>
    <row r="990" spans="1:12" x14ac:dyDescent="0.25">
      <c r="A990">
        <v>143172</v>
      </c>
      <c r="B990">
        <v>15.486428999999999</v>
      </c>
      <c r="C990">
        <v>159402.76</v>
      </c>
      <c r="D990">
        <v>1633101.82</v>
      </c>
      <c r="E990">
        <v>184824.35</v>
      </c>
      <c r="F990">
        <v>0</v>
      </c>
      <c r="G990">
        <v>552981.82999999996</v>
      </c>
      <c r="H990">
        <v>482139.34</v>
      </c>
      <c r="I990">
        <v>821.85</v>
      </c>
      <c r="J990">
        <v>126229.38</v>
      </c>
      <c r="K990">
        <v>310.50988599999999</v>
      </c>
      <c r="L990">
        <f>IFERROR(SUM(Table5[[#This Row],[reg_salben]:[pupil_gf_total]])/Table5[[#This Row],[adm1]],0)+IFERROR(Table5[[#This Row],[disability_salben]]/Table5[[#This Row],[disadm_nospch]], 0)</f>
        <v>19890.496499038822</v>
      </c>
    </row>
    <row r="991" spans="1:12" x14ac:dyDescent="0.25">
      <c r="A991">
        <v>143198</v>
      </c>
      <c r="B991">
        <v>52.095987000000001</v>
      </c>
      <c r="C991">
        <v>252880.03</v>
      </c>
      <c r="D991">
        <v>2505928.2200000002</v>
      </c>
      <c r="E991">
        <v>111450.24000000001</v>
      </c>
      <c r="F991">
        <v>0</v>
      </c>
      <c r="G991">
        <v>2354892.5499999998</v>
      </c>
      <c r="H991">
        <v>475811.24</v>
      </c>
      <c r="I991">
        <v>522140.07</v>
      </c>
      <c r="J991">
        <v>363211.25</v>
      </c>
      <c r="K991">
        <v>678.41257700000006</v>
      </c>
      <c r="L991">
        <f>IFERROR(SUM(Table5[[#This Row],[reg_salben]:[pupil_gf_total]])/Table5[[#This Row],[adm1]],0)+IFERROR(Table5[[#This Row],[disability_salben]]/Table5[[#This Row],[disadm_nospch]], 0)</f>
        <v>14189.783768807425</v>
      </c>
    </row>
    <row r="992" spans="1:12" x14ac:dyDescent="0.25">
      <c r="A992">
        <v>143297</v>
      </c>
      <c r="B992">
        <v>53.681592000000002</v>
      </c>
      <c r="C992">
        <v>0</v>
      </c>
      <c r="D992">
        <v>0</v>
      </c>
      <c r="E992">
        <v>45980.52</v>
      </c>
      <c r="F992">
        <v>0</v>
      </c>
      <c r="G992">
        <v>518804.27</v>
      </c>
      <c r="H992">
        <v>270358.90000000002</v>
      </c>
      <c r="I992">
        <v>0</v>
      </c>
      <c r="J992">
        <v>179834.69</v>
      </c>
      <c r="K992">
        <v>53.681592000000002</v>
      </c>
      <c r="L992">
        <f>IFERROR(SUM(Table5[[#This Row],[reg_salben]:[pupil_gf_total]])/Table5[[#This Row],[adm1]],0)+IFERROR(Table5[[#This Row],[disability_salben]]/Table5[[#This Row],[disadm_nospch]], 0)</f>
        <v>18907.382254982305</v>
      </c>
    </row>
    <row r="993" spans="1:12" x14ac:dyDescent="0.25">
      <c r="A993">
        <v>143305</v>
      </c>
      <c r="B993">
        <v>398.84294</v>
      </c>
      <c r="C993">
        <v>552162.67000000004</v>
      </c>
      <c r="D993">
        <v>3760585.38</v>
      </c>
      <c r="E993">
        <v>954441.8</v>
      </c>
      <c r="F993">
        <v>430860</v>
      </c>
      <c r="G993">
        <v>2371003.46</v>
      </c>
      <c r="H993">
        <v>0</v>
      </c>
      <c r="I993">
        <v>1735053.19</v>
      </c>
      <c r="J993">
        <v>4511404.8099999996</v>
      </c>
      <c r="K993">
        <v>2071.491939</v>
      </c>
      <c r="L993">
        <f>IFERROR(SUM(Table5[[#This Row],[reg_salben]:[pupil_gf_total]])/Table5[[#This Row],[adm1]],0)+IFERROR(Table5[[#This Row],[disability_salben]]/Table5[[#This Row],[disadm_nospch]], 0)</f>
        <v>8028.5832443740337</v>
      </c>
    </row>
    <row r="994" spans="1:12" x14ac:dyDescent="0.25">
      <c r="A994">
        <v>143313</v>
      </c>
      <c r="B994">
        <v>21.392859000000001</v>
      </c>
      <c r="C994">
        <v>0</v>
      </c>
      <c r="D994">
        <v>82959.12</v>
      </c>
      <c r="E994">
        <v>21914.01</v>
      </c>
      <c r="F994">
        <v>0</v>
      </c>
      <c r="G994">
        <v>270279.23</v>
      </c>
      <c r="H994">
        <v>233776.08</v>
      </c>
      <c r="I994">
        <v>0</v>
      </c>
      <c r="J994">
        <v>397322.42</v>
      </c>
      <c r="K994">
        <v>130.196428</v>
      </c>
      <c r="L994">
        <f>IFERROR(SUM(Table5[[#This Row],[reg_salben]:[pupil_gf_total]])/Table5[[#This Row],[adm1]],0)+IFERROR(Table5[[#This Row],[disability_salben]]/Table5[[#This Row],[disadm_nospch]], 0)</f>
        <v>7728.7132639307119</v>
      </c>
    </row>
    <row r="995" spans="1:12" x14ac:dyDescent="0.25">
      <c r="A995">
        <v>143396</v>
      </c>
      <c r="B995">
        <v>1224.0509520000001</v>
      </c>
      <c r="C995">
        <v>0</v>
      </c>
      <c r="D995">
        <v>-37367.15</v>
      </c>
      <c r="E995">
        <v>27187.54</v>
      </c>
      <c r="F995">
        <v>0</v>
      </c>
      <c r="G995">
        <v>37829740.75</v>
      </c>
      <c r="H995">
        <v>267.8</v>
      </c>
      <c r="I995">
        <v>0</v>
      </c>
      <c r="J995">
        <v>0</v>
      </c>
      <c r="K995">
        <v>6177.60288699999</v>
      </c>
      <c r="L995">
        <f>IFERROR(SUM(Table5[[#This Row],[reg_salben]:[pupil_gf_total]])/Table5[[#This Row],[adm1]],0)+IFERROR(Table5[[#This Row],[disability_salben]]/Table5[[#This Row],[disadm_nospch]], 0)</f>
        <v>6122.0880706960306</v>
      </c>
    </row>
    <row r="996" spans="1:12" x14ac:dyDescent="0.25">
      <c r="A996">
        <v>143479</v>
      </c>
      <c r="B996">
        <v>12.245161</v>
      </c>
      <c r="C996">
        <v>0</v>
      </c>
      <c r="D996">
        <v>0</v>
      </c>
      <c r="E996">
        <v>144019.04999999999</v>
      </c>
      <c r="F996">
        <v>0</v>
      </c>
      <c r="G996">
        <v>639335.74</v>
      </c>
      <c r="H996">
        <v>271398.11</v>
      </c>
      <c r="I996">
        <v>3612</v>
      </c>
      <c r="J996">
        <v>64227.87</v>
      </c>
      <c r="K996">
        <v>115.354837</v>
      </c>
      <c r="L996">
        <f>IFERROR(SUM(Table5[[#This Row],[reg_salben]:[pupil_gf_total]])/Table5[[#This Row],[adm1]],0)+IFERROR(Table5[[#This Row],[disability_salben]]/Table5[[#This Row],[disadm_nospch]], 0)</f>
        <v>9731.6488774545269</v>
      </c>
    </row>
    <row r="997" spans="1:12" x14ac:dyDescent="0.25">
      <c r="A997">
        <v>143487</v>
      </c>
      <c r="B997">
        <v>13.575950000000001</v>
      </c>
      <c r="C997">
        <v>0</v>
      </c>
      <c r="D997">
        <v>0</v>
      </c>
      <c r="E997">
        <v>41083.69</v>
      </c>
      <c r="F997">
        <v>60028</v>
      </c>
      <c r="G997">
        <v>759480.39</v>
      </c>
      <c r="H997">
        <v>280385.24</v>
      </c>
      <c r="I997">
        <v>336.11</v>
      </c>
      <c r="J997">
        <v>18694.98</v>
      </c>
      <c r="K997">
        <v>122.329117</v>
      </c>
      <c r="L997">
        <f>IFERROR(SUM(Table5[[#This Row],[reg_salben]:[pupil_gf_total]])/Table5[[#This Row],[adm1]],0)+IFERROR(Table5[[#This Row],[disability_salben]]/Table5[[#This Row],[disadm_nospch]], 0)</f>
        <v>9482.6844045641246</v>
      </c>
    </row>
    <row r="998" spans="1:12" x14ac:dyDescent="0.25">
      <c r="A998">
        <v>143602</v>
      </c>
      <c r="B998">
        <v>23.656804000000001</v>
      </c>
      <c r="C998">
        <v>74400</v>
      </c>
      <c r="D998">
        <v>4475351.21</v>
      </c>
      <c r="E998">
        <v>116642.72</v>
      </c>
      <c r="F998">
        <v>38779</v>
      </c>
      <c r="G998">
        <v>1518038.71</v>
      </c>
      <c r="H998">
        <v>420810.09</v>
      </c>
      <c r="I998">
        <v>3375</v>
      </c>
      <c r="J998">
        <v>18717.98</v>
      </c>
      <c r="K998">
        <v>596.080331</v>
      </c>
      <c r="L998">
        <f>IFERROR(SUM(Table5[[#This Row],[reg_salben]:[pupil_gf_total]])/Table5[[#This Row],[adm1]],0)+IFERROR(Table5[[#This Row],[disability_salben]]/Table5[[#This Row],[disadm_nospch]], 0)</f>
        <v>14203.406098848629</v>
      </c>
    </row>
    <row r="999" spans="1:12" x14ac:dyDescent="0.25">
      <c r="A999">
        <v>143610</v>
      </c>
      <c r="B999">
        <v>72.394735999999995</v>
      </c>
      <c r="C999">
        <v>265340.83</v>
      </c>
      <c r="D999">
        <v>2843133.99</v>
      </c>
      <c r="E999">
        <v>161219.74</v>
      </c>
      <c r="F999">
        <v>0</v>
      </c>
      <c r="G999">
        <v>1684054.49</v>
      </c>
      <c r="H999">
        <v>909492.11</v>
      </c>
      <c r="I999">
        <v>8442.77</v>
      </c>
      <c r="J999">
        <v>0</v>
      </c>
      <c r="K999">
        <v>471.51763199999999</v>
      </c>
      <c r="L999">
        <f>IFERROR(SUM(Table5[[#This Row],[reg_salben]:[pupil_gf_total]])/Table5[[#This Row],[adm1]],0)+IFERROR(Table5[[#This Row],[disability_salben]]/Table5[[#This Row],[disadm_nospch]], 0)</f>
        <v>15555.191801616045</v>
      </c>
    </row>
    <row r="1000" spans="1:12" x14ac:dyDescent="0.25">
      <c r="A1000">
        <v>143644</v>
      </c>
      <c r="B1000">
        <v>50.922338000000003</v>
      </c>
      <c r="C1000">
        <v>172529.35</v>
      </c>
      <c r="D1000">
        <v>1320361.24</v>
      </c>
      <c r="E1000">
        <v>65227.38</v>
      </c>
      <c r="F1000">
        <v>1068.92</v>
      </c>
      <c r="G1000">
        <v>1213839.28</v>
      </c>
      <c r="H1000">
        <v>816695.31</v>
      </c>
      <c r="I1000">
        <v>39432.5</v>
      </c>
      <c r="J1000">
        <v>183407.66</v>
      </c>
      <c r="K1000">
        <v>359.206549</v>
      </c>
      <c r="L1000">
        <f>IFERROR(SUM(Table5[[#This Row],[reg_salben]:[pupil_gf_total]])/Table5[[#This Row],[adm1]],0)+IFERROR(Table5[[#This Row],[disability_salben]]/Table5[[#This Row],[disadm_nospch]], 0)</f>
        <v>13521.62318553743</v>
      </c>
    </row>
    <row r="1001" spans="1:12" x14ac:dyDescent="0.25">
      <c r="A1001">
        <v>147231</v>
      </c>
      <c r="B1001">
        <v>17.167663999999998</v>
      </c>
      <c r="C1001">
        <v>0</v>
      </c>
      <c r="D1001">
        <v>0</v>
      </c>
      <c r="E1001">
        <v>18292.14</v>
      </c>
      <c r="F1001">
        <v>0</v>
      </c>
      <c r="G1001">
        <v>242894.86</v>
      </c>
      <c r="H1001">
        <v>157.5</v>
      </c>
      <c r="I1001">
        <v>0</v>
      </c>
      <c r="J1001">
        <v>0</v>
      </c>
      <c r="K1001">
        <v>74.514965000000004</v>
      </c>
      <c r="L1001">
        <f>IFERROR(SUM(Table5[[#This Row],[reg_salben]:[pupil_gf_total]])/Table5[[#This Row],[adm1]],0)+IFERROR(Table5[[#This Row],[disability_salben]]/Table5[[#This Row],[disadm_nospch]], 0)</f>
        <v>3507.2753506627828</v>
      </c>
    </row>
    <row r="1002" spans="1:12" x14ac:dyDescent="0.25">
      <c r="A1002">
        <v>148981</v>
      </c>
      <c r="B1002">
        <v>50.988498</v>
      </c>
      <c r="C1002">
        <v>0</v>
      </c>
      <c r="D1002">
        <v>0</v>
      </c>
      <c r="E1002">
        <v>3569.27</v>
      </c>
      <c r="F1002">
        <v>0</v>
      </c>
      <c r="G1002">
        <v>507880.33</v>
      </c>
      <c r="H1002">
        <v>6246.99</v>
      </c>
      <c r="I1002">
        <v>15161.12</v>
      </c>
      <c r="J1002">
        <v>144341.82999999999</v>
      </c>
      <c r="K1002">
        <v>101.63204899999999</v>
      </c>
      <c r="L1002">
        <f>IFERROR(SUM(Table5[[#This Row],[reg_salben]:[pupil_gf_total]])/Table5[[#This Row],[adm1]],0)+IFERROR(Table5[[#This Row],[disability_salben]]/Table5[[#This Row],[disadm_nospch]], 0)</f>
        <v>6663.2479288103314</v>
      </c>
    </row>
    <row r="1003" spans="1:12" x14ac:dyDescent="0.25">
      <c r="A1003">
        <v>148999</v>
      </c>
      <c r="B1003">
        <v>18.340167999999998</v>
      </c>
      <c r="C1003">
        <v>0</v>
      </c>
      <c r="D1003">
        <v>0</v>
      </c>
      <c r="E1003">
        <v>17663.77</v>
      </c>
      <c r="F1003">
        <v>2013.3</v>
      </c>
      <c r="G1003">
        <v>130076.15</v>
      </c>
      <c r="H1003">
        <v>15005.26</v>
      </c>
      <c r="I1003">
        <v>3298.67</v>
      </c>
      <c r="J1003">
        <v>48075.21</v>
      </c>
      <c r="K1003">
        <v>106.401065</v>
      </c>
      <c r="L1003">
        <f>IFERROR(SUM(Table5[[#This Row],[reg_salben]:[pupil_gf_total]])/Table5[[#This Row],[adm1]],0)+IFERROR(Table5[[#This Row],[disability_salben]]/Table5[[#This Row],[disadm_nospch]], 0)</f>
        <v>2031.2988408527679</v>
      </c>
    </row>
    <row r="1004" spans="1:12" x14ac:dyDescent="0.25">
      <c r="A1004">
        <v>149047</v>
      </c>
      <c r="B1004">
        <v>227.179834</v>
      </c>
      <c r="C1004">
        <v>1030673.74</v>
      </c>
      <c r="D1004">
        <v>1648440.19</v>
      </c>
      <c r="E1004">
        <v>10025.31</v>
      </c>
      <c r="F1004">
        <v>0</v>
      </c>
      <c r="G1004">
        <v>2280236.37</v>
      </c>
      <c r="H1004">
        <v>736892.55</v>
      </c>
      <c r="I1004">
        <v>198551.71</v>
      </c>
      <c r="J1004">
        <v>1602247.28</v>
      </c>
      <c r="K1004">
        <v>838.33799200000203</v>
      </c>
      <c r="L1004">
        <f>IFERROR(SUM(Table5[[#This Row],[reg_salben]:[pupil_gf_total]])/Table5[[#This Row],[adm1]],0)+IFERROR(Table5[[#This Row],[disability_salben]]/Table5[[#This Row],[disadm_nospch]], 0)</f>
        <v>12262.096032922596</v>
      </c>
    </row>
    <row r="1005" spans="1:12" x14ac:dyDescent="0.25">
      <c r="A1005">
        <v>149088</v>
      </c>
      <c r="B1005">
        <v>34.195780999999997</v>
      </c>
      <c r="C1005">
        <v>0</v>
      </c>
      <c r="D1005">
        <v>0</v>
      </c>
      <c r="E1005">
        <v>9483.82</v>
      </c>
      <c r="F1005">
        <v>6984</v>
      </c>
      <c r="G1005">
        <v>874176.45</v>
      </c>
      <c r="H1005">
        <v>142697.06</v>
      </c>
      <c r="I1005">
        <v>21687.42</v>
      </c>
      <c r="J1005">
        <v>146659.85999999999</v>
      </c>
      <c r="K1005">
        <v>215.818986</v>
      </c>
      <c r="L1005">
        <f>IFERROR(SUM(Table5[[#This Row],[reg_salben]:[pupil_gf_total]])/Table5[[#This Row],[adm1]],0)+IFERROR(Table5[[#This Row],[disability_salben]]/Table5[[#This Row],[disadm_nospch]], 0)</f>
        <v>5568.0393661009966</v>
      </c>
    </row>
    <row r="1006" spans="1:12" x14ac:dyDescent="0.25">
      <c r="A1006">
        <v>149302</v>
      </c>
      <c r="B1006">
        <v>71.541217000000003</v>
      </c>
      <c r="C1006">
        <v>0</v>
      </c>
      <c r="D1006">
        <v>2500</v>
      </c>
      <c r="E1006">
        <v>0</v>
      </c>
      <c r="F1006">
        <v>0</v>
      </c>
      <c r="G1006">
        <v>4003516.27</v>
      </c>
      <c r="H1006">
        <v>250.12</v>
      </c>
      <c r="I1006">
        <v>0</v>
      </c>
      <c r="J1006">
        <v>0</v>
      </c>
      <c r="K1006">
        <v>391.77495399999998</v>
      </c>
      <c r="L1006">
        <f>IFERROR(SUM(Table5[[#This Row],[reg_salben]:[pupil_gf_total]])/Table5[[#This Row],[adm1]],0)+IFERROR(Table5[[#This Row],[disability_salben]]/Table5[[#This Row],[disadm_nospch]], 0)</f>
        <v>10225.93800113113</v>
      </c>
    </row>
    <row r="1007" spans="1:12" x14ac:dyDescent="0.25">
      <c r="A1007">
        <v>149328</v>
      </c>
      <c r="B1007">
        <v>108.69374999999999</v>
      </c>
      <c r="C1007">
        <v>317741.49</v>
      </c>
      <c r="D1007">
        <v>486970.51</v>
      </c>
      <c r="E1007">
        <v>55696.46</v>
      </c>
      <c r="F1007">
        <v>57772.1</v>
      </c>
      <c r="G1007">
        <v>1165061.8400000001</v>
      </c>
      <c r="H1007">
        <v>774789.41</v>
      </c>
      <c r="I1007">
        <v>111404.91</v>
      </c>
      <c r="J1007">
        <v>201249.17</v>
      </c>
      <c r="K1007">
        <v>248.15625</v>
      </c>
      <c r="L1007">
        <f>IFERROR(SUM(Table5[[#This Row],[reg_salben]:[pupil_gf_total]])/Table5[[#This Row],[adm1]],0)+IFERROR(Table5[[#This Row],[disability_salben]]/Table5[[#This Row],[disadm_nospch]], 0)</f>
        <v>14419.837630418073</v>
      </c>
    </row>
    <row r="1008" spans="1:12" x14ac:dyDescent="0.25">
      <c r="A1008">
        <v>151175</v>
      </c>
      <c r="B1008">
        <v>6.7384979999999999</v>
      </c>
      <c r="C1008">
        <v>14575.41</v>
      </c>
      <c r="D1008">
        <v>123555.93</v>
      </c>
      <c r="E1008">
        <v>48945.7</v>
      </c>
      <c r="F1008">
        <v>0</v>
      </c>
      <c r="G1008">
        <v>365911.88</v>
      </c>
      <c r="H1008">
        <v>16969</v>
      </c>
      <c r="I1008">
        <v>51025.54</v>
      </c>
      <c r="J1008">
        <v>42641.01</v>
      </c>
      <c r="K1008">
        <v>53.615274999999997</v>
      </c>
      <c r="L1008">
        <f>IFERROR(SUM(Table5[[#This Row],[reg_salben]:[pupil_gf_total]])/Table5[[#This Row],[adm1]],0)+IFERROR(Table5[[#This Row],[disability_salben]]/Table5[[#This Row],[disadm_nospch]], 0)</f>
        <v>14268.680124208335</v>
      </c>
    </row>
    <row r="1009" spans="1:12" x14ac:dyDescent="0.25">
      <c r="A1009">
        <v>151183</v>
      </c>
      <c r="B1009">
        <v>21.758617999999998</v>
      </c>
      <c r="C1009">
        <v>0</v>
      </c>
      <c r="D1009">
        <v>119600.2</v>
      </c>
      <c r="E1009">
        <v>61588.52</v>
      </c>
      <c r="F1009">
        <v>0</v>
      </c>
      <c r="G1009">
        <v>704901.09</v>
      </c>
      <c r="H1009">
        <v>832857.45</v>
      </c>
      <c r="I1009">
        <v>750</v>
      </c>
      <c r="J1009">
        <v>160277.57999999999</v>
      </c>
      <c r="K1009">
        <v>122.591938</v>
      </c>
      <c r="L1009">
        <f>IFERROR(SUM(Table5[[#This Row],[reg_salben]:[pupil_gf_total]])/Table5[[#This Row],[adm1]],0)+IFERROR(Table5[[#This Row],[disability_salben]]/Table5[[#This Row],[disadm_nospch]], 0)</f>
        <v>15335.224083006175</v>
      </c>
    </row>
    <row r="1010" spans="1:12" x14ac:dyDescent="0.25">
      <c r="A1010">
        <v>151209</v>
      </c>
      <c r="B1010">
        <v>53.714517000000001</v>
      </c>
      <c r="C1010">
        <v>0</v>
      </c>
      <c r="D1010">
        <v>0</v>
      </c>
      <c r="E1010">
        <v>41107.519999999997</v>
      </c>
      <c r="F1010">
        <v>0</v>
      </c>
      <c r="G1010">
        <v>408311.86</v>
      </c>
      <c r="H1010">
        <v>298209.77</v>
      </c>
      <c r="I1010">
        <v>0</v>
      </c>
      <c r="J1010">
        <v>2461.5700000000002</v>
      </c>
      <c r="K1010">
        <v>201.23943199999999</v>
      </c>
      <c r="L1010">
        <f>IFERROR(SUM(Table5[[#This Row],[reg_salben]:[pupil_gf_total]])/Table5[[#This Row],[adm1]],0)+IFERROR(Table5[[#This Row],[disability_salben]]/Table5[[#This Row],[disadm_nospch]], 0)</f>
        <v>3727.3545872461018</v>
      </c>
    </row>
    <row r="1011" spans="1:12" x14ac:dyDescent="0.25">
      <c r="L1011">
        <f>IFERROR(SUM(Table5[[#This Row],[reg_salben]:[pupil_gf_total]])/Table5[[#This Row],[adm1]],0)+IFERROR(Table5[[#This Row],[disability_salben]]/Table5[[#This Row],[disadm_nospch]], 0)</f>
        <v>0</v>
      </c>
    </row>
    <row r="1012" spans="1:12" x14ac:dyDescent="0.25">
      <c r="L1012">
        <f>IFERROR(SUM(Table5[[#This Row],[reg_salben]:[pupil_gf_total]])/Table5[[#This Row],[adm1]],0)+IFERROR(Table5[[#This Row],[disability_salben]]/Table5[[#This Row],[disadm_nospch]], 0)</f>
        <v>0</v>
      </c>
    </row>
    <row r="1013" spans="1:12" x14ac:dyDescent="0.25">
      <c r="L1013">
        <f>IFERROR(SUM(Table5[[#This Row],[reg_salben]:[pupil_gf_total]])/Table5[[#This Row],[adm1]],0)+IFERROR(Table5[[#This Row],[disability_salben]]/Table5[[#This Row],[disadm_nospch]], 0)</f>
        <v>0</v>
      </c>
    </row>
    <row r="1014" spans="1:12" x14ac:dyDescent="0.25">
      <c r="L1014">
        <f>IFERROR(SUM(Table5[[#This Row],[reg_salben]:[pupil_gf_total]])/Table5[[#This Row],[adm1]],0)+IFERROR(Table5[[#This Row],[disability_salben]]/Table5[[#This Row],[disadm_nospch]], 0)</f>
        <v>0</v>
      </c>
    </row>
    <row r="1015" spans="1:12" x14ac:dyDescent="0.25">
      <c r="L1015">
        <f>IFERROR(SUM(Table5[[#This Row],[reg_salben]:[pupil_gf_total]])/Table5[[#This Row],[adm1]],0)+IFERROR(Table5[[#This Row],[disability_salben]]/Table5[[#This Row],[disadm_nospch]], 0)</f>
        <v>0</v>
      </c>
    </row>
    <row r="1016" spans="1:12" x14ac:dyDescent="0.25">
      <c r="L1016">
        <f>IFERROR(SUM(Table5[[#This Row],[reg_salben]:[pupil_gf_total]])/Table5[[#This Row],[adm1]],0)+IFERROR(Table5[[#This Row],[disability_salben]]/Table5[[#This Row],[disadm_nospch]], 0)</f>
        <v>0</v>
      </c>
    </row>
    <row r="1017" spans="1:12" x14ac:dyDescent="0.25">
      <c r="L1017">
        <f>IFERROR(SUM(Table5[[#This Row],[reg_salben]:[pupil_gf_total]])/Table5[[#This Row],[adm1]],0)+IFERROR(Table5[[#This Row],[disability_salben]]/Table5[[#This Row],[disadm_nospch]], 0)</f>
        <v>0</v>
      </c>
    </row>
    <row r="1018" spans="1:12" x14ac:dyDescent="0.25">
      <c r="L1018">
        <f>IFERROR(SUM(Table5[[#This Row],[reg_salben]:[pupil_gf_total]])/Table5[[#This Row],[adm1]],0)+IFERROR(Table5[[#This Row],[disability_salben]]/Table5[[#This Row],[disadm_nospch]], 0)</f>
        <v>0</v>
      </c>
    </row>
    <row r="1019" spans="1:12" x14ac:dyDescent="0.25">
      <c r="L1019">
        <f>IFERROR(SUM(Table5[[#This Row],[reg_salben]:[pupil_gf_total]])/Table5[[#This Row],[adm1]],0)+IFERROR(Table5[[#This Row],[disability_salben]]/Table5[[#This Row],[disadm_nospch]], 0)</f>
        <v>0</v>
      </c>
    </row>
    <row r="1020" spans="1:12" x14ac:dyDescent="0.25">
      <c r="L1020">
        <f>IFERROR(SUM(Table5[[#This Row],[reg_salben]:[pupil_gf_total]])/Table5[[#This Row],[adm1]],0)+IFERROR(Table5[[#This Row],[disability_salben]]/Table5[[#This Row],[disadm_nospch]], 0)</f>
        <v>0</v>
      </c>
    </row>
    <row r="1021" spans="1:12" x14ac:dyDescent="0.25">
      <c r="L1021">
        <f>IFERROR(SUM(Table5[[#This Row],[reg_salben]:[pupil_gf_total]])/Table5[[#This Row],[adm1]],0)+IFERROR(Table5[[#This Row],[disability_salben]]/Table5[[#This Row],[disadm_nospch]], 0)</f>
        <v>0</v>
      </c>
    </row>
    <row r="1022" spans="1:12" x14ac:dyDescent="0.25">
      <c r="L1022">
        <f>IFERROR(SUM(Table5[[#This Row],[reg_salben]:[pupil_gf_total]])/Table5[[#This Row],[adm1]],0)+IFERROR(Table5[[#This Row],[disability_salben]]/Table5[[#This Row],[disadm_nospch]], 0)</f>
        <v>0</v>
      </c>
    </row>
    <row r="1023" spans="1:12" x14ac:dyDescent="0.25">
      <c r="L1023">
        <f>IFERROR(SUM(Table5[[#This Row],[reg_salben]:[pupil_gf_total]])/Table5[[#This Row],[adm1]],0)+IFERROR(Table5[[#This Row],[disability_salben]]/Table5[[#This Row],[disadm_nospch]], 0)</f>
        <v>0</v>
      </c>
    </row>
    <row r="1024" spans="1:12" x14ac:dyDescent="0.25">
      <c r="L1024">
        <f>IFERROR(SUM(Table5[[#This Row],[reg_salben]:[pupil_gf_total]])/Table5[[#This Row],[adm1]],0)+IFERROR(Table5[[#This Row],[disability_salben]]/Table5[[#This Row],[disadm_nospch]], 0)</f>
        <v>0</v>
      </c>
    </row>
    <row r="1025" spans="12:12" x14ac:dyDescent="0.25">
      <c r="L1025">
        <f>IFERROR(SUM(Table5[[#This Row],[reg_salben]:[pupil_gf_total]])/Table5[[#This Row],[adm1]],0)+IFERROR(Table5[[#This Row],[disability_salben]]/Table5[[#This Row],[disadm_nospch]], 0)</f>
        <v>0</v>
      </c>
    </row>
    <row r="1026" spans="12:12" x14ac:dyDescent="0.25">
      <c r="L1026">
        <f>IFERROR(SUM(Table5[[#This Row],[reg_salben]:[pupil_gf_total]])/Table5[[#This Row],[adm1]],0)+IFERROR(Table5[[#This Row],[disability_salben]]/Table5[[#This Row],[disadm_nospch]], 0)</f>
        <v>0</v>
      </c>
    </row>
    <row r="1027" spans="12:12" x14ac:dyDescent="0.25">
      <c r="L1027">
        <f>IFERROR(SUM(Table5[[#This Row],[reg_salben]:[pupil_gf_total]])/Table5[[#This Row],[adm1]],0)+IFERROR(Table5[[#This Row],[disability_salben]]/Table5[[#This Row],[disadm_nospch]], 0)</f>
        <v>0</v>
      </c>
    </row>
    <row r="1028" spans="12:12" x14ac:dyDescent="0.25">
      <c r="L1028">
        <f>IFERROR(SUM(Table5[[#This Row],[reg_salben]:[pupil_gf_total]])/Table5[[#This Row],[adm1]],0)+IFERROR(Table5[[#This Row],[disability_salben]]/Table5[[#This Row],[disadm_nospch]], 0)</f>
        <v>0</v>
      </c>
    </row>
    <row r="1029" spans="12:12" x14ac:dyDescent="0.25">
      <c r="L1029">
        <f>IFERROR(SUM(Table5[[#This Row],[reg_salben]:[pupil_gf_total]])/Table5[[#This Row],[adm1]],0)+IFERROR(Table5[[#This Row],[disability_salben]]/Table5[[#This Row],[disadm_nospch]], 0)</f>
        <v>0</v>
      </c>
    </row>
    <row r="1030" spans="12:12" x14ac:dyDescent="0.25">
      <c r="L1030">
        <f>IFERROR(SUM(Table5[[#This Row],[reg_salben]:[pupil_gf_total]])/Table5[[#This Row],[adm1]],0)+IFERROR(Table5[[#This Row],[disability_salben]]/Table5[[#This Row],[disadm_nospch]], 0)</f>
        <v>0</v>
      </c>
    </row>
    <row r="1031" spans="12:12" x14ac:dyDescent="0.25">
      <c r="L1031">
        <f>IFERROR(SUM(Table5[[#This Row],[reg_salben]:[pupil_gf_total]])/Table5[[#This Row],[adm1]],0)+IFERROR(Table5[[#This Row],[disability_salben]]/Table5[[#This Row],[disadm_nospch]], 0)</f>
        <v>0</v>
      </c>
    </row>
    <row r="1032" spans="12:12" x14ac:dyDescent="0.25">
      <c r="L1032">
        <f>IFERROR(SUM(Table5[[#This Row],[reg_salben]:[pupil_gf_total]])/Table5[[#This Row],[adm1]],0)+IFERROR(Table5[[#This Row],[disability_salben]]/Table5[[#This Row],[disadm_nospch]], 0)</f>
        <v>0</v>
      </c>
    </row>
    <row r="1033" spans="12:12" x14ac:dyDescent="0.25">
      <c r="L1033">
        <f>IFERROR(SUM(Table5[[#This Row],[reg_salben]:[pupil_gf_total]])/Table5[[#This Row],[adm1]],0)+IFERROR(Table5[[#This Row],[disability_salben]]/Table5[[#This Row],[disadm_nospch]], 0)</f>
        <v>0</v>
      </c>
    </row>
    <row r="1034" spans="12:12" x14ac:dyDescent="0.25">
      <c r="L1034">
        <f>IFERROR(SUM(Table5[[#This Row],[reg_salben]:[pupil_gf_total]])/Table5[[#This Row],[adm1]],0)+IFERROR(Table5[[#This Row],[disability_salben]]/Table5[[#This Row],[disadm_nospch]], 0)</f>
        <v>0</v>
      </c>
    </row>
    <row r="1035" spans="12:12" x14ac:dyDescent="0.25">
      <c r="L1035">
        <f>IFERROR(SUM(Table5[[#This Row],[reg_salben]:[pupil_gf_total]])/Table5[[#This Row],[adm1]],0)+IFERROR(Table5[[#This Row],[disability_salben]]/Table5[[#This Row],[disadm_nospch]], 0)</f>
        <v>0</v>
      </c>
    </row>
    <row r="1036" spans="12:12" x14ac:dyDescent="0.25">
      <c r="L1036">
        <f>IFERROR(SUM(Table5[[#This Row],[reg_salben]:[pupil_gf_total]])/Table5[[#This Row],[adm1]],0)+IFERROR(Table5[[#This Row],[disability_salben]]/Table5[[#This Row],[disadm_nospch]], 0)</f>
        <v>0</v>
      </c>
    </row>
    <row r="1037" spans="12:12" x14ac:dyDescent="0.25">
      <c r="L1037">
        <f>IFERROR(SUM(Table5[[#This Row],[reg_salben]:[pupil_gf_total]])/Table5[[#This Row],[adm1]],0)+IFERROR(Table5[[#This Row],[disability_salben]]/Table5[[#This Row],[disadm_nospch]], 0)</f>
        <v>0</v>
      </c>
    </row>
  </sheetData>
  <sheetProtection algorithmName="SHA-512" hashValue="Mt+QkniAQ4eiPRvOL7OTG8pNTq7ixEmOvpysOYmYOgqZdutzWCSy5meQ3J9qFAT7iYMVuuC4DF9ffEmWJM3bXw==" saltValue="eaAQ0CNxK7SXkT8wUT9yfw==" spinCount="100000" sheet="1" objects="1" scenarios="1" autoFilter="0"/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32680-2F19-4B9B-9702-FA72C81497E3}"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18</v>
      </c>
    </row>
    <row r="2" spans="1:1" x14ac:dyDescent="0.25">
      <c r="A2" t="s">
        <v>878</v>
      </c>
    </row>
  </sheetData>
  <sheetProtection algorithmName="SHA-512" hashValue="Y3DfDRniX7ECnXzLgzlDPviPVIATBLqYhGJSetC8BAVt3Qh2/viKUc/AwSvcydYuBufmE4JQ8qQm3ptdDEdYaw==" saltValue="DHzvlT11N4QQlzlJztxTT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75BB4-C797-45B9-B2D7-F8CBDC8AE78C}">
  <dimension ref="A1:P25"/>
  <sheetViews>
    <sheetView workbookViewId="0">
      <selection activeCell="B2" sqref="B2:B6"/>
    </sheetView>
  </sheetViews>
  <sheetFormatPr defaultRowHeight="15" x14ac:dyDescent="0.25"/>
  <cols>
    <col min="1" max="1" width="25.140625" customWidth="1"/>
    <col min="2" max="2" width="19.5703125" customWidth="1"/>
    <col min="3" max="3" width="21.7109375" customWidth="1"/>
    <col min="6" max="6" width="13.140625" customWidth="1"/>
    <col min="9" max="9" width="16.7109375" customWidth="1"/>
    <col min="16" max="16" width="25.5703125" customWidth="1"/>
  </cols>
  <sheetData>
    <row r="1" spans="1:16" ht="18" thickBot="1" x14ac:dyDescent="0.35">
      <c r="A1" s="25" t="s">
        <v>0</v>
      </c>
      <c r="B1" s="25" t="s">
        <v>700</v>
      </c>
      <c r="J1" s="29" t="s">
        <v>2</v>
      </c>
      <c r="K1" s="29"/>
      <c r="L1" s="29"/>
      <c r="M1" s="29" t="s">
        <v>701</v>
      </c>
    </row>
    <row r="2" spans="1:16" ht="15.75" thickTop="1" x14ac:dyDescent="0.25">
      <c r="A2" s="13" t="s">
        <v>4</v>
      </c>
      <c r="B2" s="39"/>
      <c r="C2" s="58" t="e">
        <f>VLOOKUP(B2, 'Trad Dist Calc Data'!A1:L612, 2, FALSE)</f>
        <v>#N/A</v>
      </c>
      <c r="D2" s="59"/>
      <c r="E2" s="60"/>
    </row>
    <row r="3" spans="1:16" x14ac:dyDescent="0.25">
      <c r="A3" s="13" t="s">
        <v>5</v>
      </c>
      <c r="B3" s="47"/>
      <c r="C3" s="58" t="e">
        <f>VLOOKUP(B3, 'Trad Dist Calc Data'!A1:L612, 2, FALSE)</f>
        <v>#N/A</v>
      </c>
      <c r="D3" s="59"/>
      <c r="E3" s="60"/>
    </row>
    <row r="4" spans="1:16" x14ac:dyDescent="0.25">
      <c r="A4" s="13" t="s">
        <v>6</v>
      </c>
      <c r="B4" s="40"/>
    </row>
    <row r="5" spans="1:16" x14ac:dyDescent="0.25">
      <c r="A5" s="13" t="s">
        <v>7</v>
      </c>
      <c r="B5" s="40"/>
      <c r="F5" s="1"/>
      <c r="I5" s="1"/>
    </row>
    <row r="6" spans="1:16" x14ac:dyDescent="0.25">
      <c r="A6" s="13" t="s">
        <v>8</v>
      </c>
      <c r="B6" s="41"/>
    </row>
    <row r="7" spans="1:16" x14ac:dyDescent="0.25">
      <c r="A7" s="28" t="s">
        <v>895</v>
      </c>
      <c r="B7" s="26" t="e">
        <f>VLOOKUP(B2, Table3[#All], 11, FALSE)</f>
        <v>#N/A</v>
      </c>
    </row>
    <row r="8" spans="1:16" x14ac:dyDescent="0.25">
      <c r="A8" s="28" t="s">
        <v>896</v>
      </c>
      <c r="B8" s="52" t="e">
        <f>VLOOKUP(B2,Table3[#All], 12, FALSE)</f>
        <v>#N/A</v>
      </c>
    </row>
    <row r="9" spans="1:16" x14ac:dyDescent="0.25">
      <c r="A9" s="28" t="s">
        <v>906</v>
      </c>
      <c r="B9" s="26" t="e">
        <f>VLOOKUP(B2, Table3[#All],6,FALSE)</f>
        <v>#N/A</v>
      </c>
    </row>
    <row r="10" spans="1:16" ht="15.75" customHeight="1" x14ac:dyDescent="0.25">
      <c r="A10" s="28" t="s">
        <v>9</v>
      </c>
      <c r="B10" s="53" t="e">
        <f>VLOOKUP(B2, Table3[#All],5,FALSE)</f>
        <v>#N/A</v>
      </c>
    </row>
    <row r="11" spans="1:16" ht="15.75" customHeight="1" x14ac:dyDescent="0.25">
      <c r="A11" s="28" t="s">
        <v>699</v>
      </c>
      <c r="B11" s="26">
        <v>8241.61</v>
      </c>
    </row>
    <row r="12" spans="1:16" x14ac:dyDescent="0.25">
      <c r="A12" s="36" t="s">
        <v>883</v>
      </c>
      <c r="B12" s="37" t="e">
        <f>VLOOKUP(B2,'Per Capita Estimate'!A1:L1002, 12, FALSE)</f>
        <v>#N/A</v>
      </c>
    </row>
    <row r="13" spans="1:16" x14ac:dyDescent="0.25">
      <c r="A13" s="2" t="s">
        <v>10</v>
      </c>
    </row>
    <row r="14" spans="1:16" s="5" customFormat="1" x14ac:dyDescent="0.25">
      <c r="A14" s="3" t="s">
        <v>11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4" t="s">
        <v>12</v>
      </c>
    </row>
    <row r="15" spans="1:16" x14ac:dyDescent="0.25">
      <c r="A15" s="6" t="s">
        <v>13</v>
      </c>
      <c r="B15" s="63" t="s">
        <v>907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44" t="e">
        <f>ROUND(B9*B5,2)</f>
        <v>#N/A</v>
      </c>
    </row>
    <row r="16" spans="1:16" x14ac:dyDescent="0.25">
      <c r="A16" s="6" t="s">
        <v>14</v>
      </c>
      <c r="B16" s="64" t="s">
        <v>15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44" t="e">
        <f>(((B11*(VLOOKUP(B4,Table1[#All],2,FALSE)))*(B10)*0.9)*B5)</f>
        <v>#N/A</v>
      </c>
    </row>
    <row r="17" spans="1:16" x14ac:dyDescent="0.25">
      <c r="A17" s="6" t="s">
        <v>16</v>
      </c>
      <c r="B17" s="61" t="s">
        <v>17</v>
      </c>
      <c r="C17" s="61"/>
      <c r="D17" s="61"/>
      <c r="E17" s="61"/>
      <c r="F17" s="61"/>
      <c r="H17" s="65" t="s">
        <v>18</v>
      </c>
      <c r="I17" s="65"/>
      <c r="J17" s="65"/>
      <c r="K17" s="65"/>
      <c r="L17" s="65"/>
      <c r="M17" s="65"/>
      <c r="N17" s="65"/>
      <c r="O17" s="65"/>
      <c r="P17" s="44">
        <f>IF(H17="YES", IFERROR(B7/B8,0), 0)</f>
        <v>0</v>
      </c>
    </row>
    <row r="18" spans="1:16" x14ac:dyDescent="0.25">
      <c r="A18" s="6" t="s">
        <v>19</v>
      </c>
      <c r="B18" s="61" t="s">
        <v>20</v>
      </c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38" t="e">
        <f>SUM(P15:P17)</f>
        <v>#N/A</v>
      </c>
    </row>
    <row r="19" spans="1:16" x14ac:dyDescent="0.25">
      <c r="A19" s="6" t="s">
        <v>21</v>
      </c>
      <c r="B19" s="61" t="s">
        <v>702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38">
        <f>B6*B5</f>
        <v>0</v>
      </c>
    </row>
    <row r="20" spans="1:16" x14ac:dyDescent="0.25">
      <c r="A20" s="6" t="s">
        <v>23</v>
      </c>
      <c r="B20" s="62" t="s">
        <v>703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45" t="e">
        <f>P19-P18</f>
        <v>#N/A</v>
      </c>
    </row>
    <row r="21" spans="1:16" x14ac:dyDescent="0.25">
      <c r="P21" s="1"/>
    </row>
    <row r="25" spans="1:16" x14ac:dyDescent="0.25">
      <c r="A25" s="33" t="s">
        <v>903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</sheetData>
  <sheetProtection algorithmName="SHA-512" hashValue="uB2NqdFGCBUZJJCFciaw7DYLAbY+XNXqxyPbTiXzqk38bvVSG02h0DqhXJDY9p37WtEuL6V70d3fQqagUPj05Q==" saltValue="EOqda4m/eQZt3NMJguuQkA==" spinCount="100000" sheet="1" selectLockedCells="1"/>
  <mergeCells count="9">
    <mergeCell ref="C2:E2"/>
    <mergeCell ref="C3:E3"/>
    <mergeCell ref="B20:O20"/>
    <mergeCell ref="B15:O15"/>
    <mergeCell ref="B16:O16"/>
    <mergeCell ref="B17:F17"/>
    <mergeCell ref="H17:O17"/>
    <mergeCell ref="B18:O18"/>
    <mergeCell ref="B19:O19"/>
  </mergeCells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8050434-D01D-4066-9F09-18CA4AC6683F}">
          <x14:formula1>
            <xm:f>List!$A$1:$A$2</xm:f>
          </x14:formula1>
          <xm:sqref>H17:O17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D57C7-0A68-470C-A941-409D68679780}">
  <dimension ref="A1:Q34"/>
  <sheetViews>
    <sheetView tabSelected="1" workbookViewId="0">
      <selection activeCell="B2" sqref="B2"/>
    </sheetView>
  </sheetViews>
  <sheetFormatPr defaultRowHeight="15" x14ac:dyDescent="0.25"/>
  <cols>
    <col min="1" max="1" width="52.7109375" customWidth="1"/>
    <col min="2" max="2" width="15.140625" customWidth="1"/>
    <col min="16" max="16" width="31.140625" customWidth="1"/>
    <col min="17" max="17" width="26.28515625" customWidth="1"/>
  </cols>
  <sheetData>
    <row r="1" spans="1:17" ht="18" thickBot="1" x14ac:dyDescent="0.35">
      <c r="A1" s="25" t="s">
        <v>0</v>
      </c>
      <c r="B1" s="25" t="s">
        <v>723</v>
      </c>
    </row>
    <row r="2" spans="1:17" ht="15.75" thickTop="1" x14ac:dyDescent="0.25">
      <c r="A2" s="13" t="s">
        <v>4</v>
      </c>
      <c r="B2" s="39"/>
      <c r="C2" s="58" t="e">
        <f>VLOOKUP(B2, 'JVS Calc Data'!A1:F50, 2, FALSE)</f>
        <v>#N/A</v>
      </c>
      <c r="D2" s="59"/>
      <c r="E2" s="59"/>
      <c r="F2" s="60"/>
    </row>
    <row r="3" spans="1:17" x14ac:dyDescent="0.25">
      <c r="A3" s="13" t="s">
        <v>5</v>
      </c>
      <c r="B3" s="39"/>
      <c r="C3" s="58" t="e">
        <f>VLOOKUP(B3, 'Trad Dist Calc Data'!A1:L612, 2, FALSE)</f>
        <v>#N/A</v>
      </c>
      <c r="D3" s="59"/>
      <c r="E3" s="59"/>
      <c r="F3" s="60"/>
    </row>
    <row r="4" spans="1:17" x14ac:dyDescent="0.25">
      <c r="A4" s="13" t="s">
        <v>6</v>
      </c>
      <c r="B4" s="40"/>
    </row>
    <row r="5" spans="1:17" x14ac:dyDescent="0.25">
      <c r="A5" s="13" t="s">
        <v>7</v>
      </c>
      <c r="B5" s="40"/>
    </row>
    <row r="6" spans="1:17" x14ac:dyDescent="0.25">
      <c r="A6" s="13" t="s">
        <v>8</v>
      </c>
      <c r="B6" s="41"/>
    </row>
    <row r="7" spans="1:17" x14ac:dyDescent="0.25">
      <c r="A7" s="28" t="s">
        <v>725</v>
      </c>
      <c r="B7" s="46">
        <v>8241.61</v>
      </c>
    </row>
    <row r="8" spans="1:17" x14ac:dyDescent="0.25">
      <c r="A8" s="28" t="s">
        <v>9</v>
      </c>
      <c r="B8" s="34" t="e">
        <f>VLOOKUP(B2, Table2[], 6, FALSE)</f>
        <v>#N/A</v>
      </c>
    </row>
    <row r="9" spans="1:17" x14ac:dyDescent="0.25">
      <c r="A9" s="28" t="s">
        <v>782</v>
      </c>
      <c r="B9" s="26" t="e">
        <f>VLOOKUP(B2, Table2[#All], 5, FALSE)</f>
        <v>#N/A</v>
      </c>
    </row>
    <row r="10" spans="1:17" x14ac:dyDescent="0.25">
      <c r="A10" s="28" t="s">
        <v>783</v>
      </c>
      <c r="B10" s="30" t="e">
        <f>VLOOKUP(B2, Table2[], 4, FALSE)</f>
        <v>#N/A</v>
      </c>
    </row>
    <row r="11" spans="1:17" x14ac:dyDescent="0.25">
      <c r="A11" s="28" t="s">
        <v>883</v>
      </c>
      <c r="B11" s="26" t="e">
        <f>VLOOKUP(B2, 'Per Capita Estimate'!A:L,12,FALSE)</f>
        <v>#N/A</v>
      </c>
    </row>
    <row r="13" spans="1:17" x14ac:dyDescent="0.25">
      <c r="A13" s="2" t="s">
        <v>10</v>
      </c>
    </row>
    <row r="14" spans="1:17" x14ac:dyDescent="0.25">
      <c r="A14" s="3" t="s">
        <v>709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4" t="s">
        <v>12</v>
      </c>
    </row>
    <row r="15" spans="1:17" x14ac:dyDescent="0.25">
      <c r="A15" s="14" t="s">
        <v>13</v>
      </c>
      <c r="B15" s="63" t="s">
        <v>726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1" t="e">
        <f>(B9/B10)*B5</f>
        <v>#N/A</v>
      </c>
    </row>
    <row r="16" spans="1:17" ht="15" customHeight="1" x14ac:dyDescent="0.25">
      <c r="A16" s="14" t="s">
        <v>14</v>
      </c>
      <c r="B16" s="66" t="s">
        <v>727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1" t="e">
        <f>(((B7*VLOOKUP(B4,Table1[#All],2,FALSE))*B8)*0.9)*B5</f>
        <v>#N/A</v>
      </c>
    </row>
    <row r="17" spans="1:17" x14ac:dyDescent="0.25">
      <c r="A17" s="6" t="s">
        <v>16</v>
      </c>
      <c r="B17" s="61" t="s">
        <v>728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1" t="e">
        <f>SUM(Q15:Q16)</f>
        <v>#N/A</v>
      </c>
    </row>
    <row r="18" spans="1:17" x14ac:dyDescent="0.25">
      <c r="A18" s="6" t="s">
        <v>19</v>
      </c>
      <c r="B18" s="61" t="s">
        <v>702</v>
      </c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1">
        <f>B6*B5</f>
        <v>0</v>
      </c>
    </row>
    <row r="19" spans="1:17" x14ac:dyDescent="0.25">
      <c r="A19" s="6" t="s">
        <v>21</v>
      </c>
      <c r="B19" s="62" t="s">
        <v>729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7" t="e">
        <f>Q18-Q17</f>
        <v>#N/A</v>
      </c>
    </row>
    <row r="24" spans="1:17" x14ac:dyDescent="0.25">
      <c r="A24" s="33" t="s">
        <v>903</v>
      </c>
    </row>
    <row r="34" spans="2:16" x14ac:dyDescent="0.2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</sheetData>
  <sheetProtection algorithmName="SHA-512" hashValue="EiSqLzPHd2HqrrFeIbbSYeDD8KHL6wnGnjYZMMX9ht+oQM+L95S0K1eXS+pGtq4WCDsskCQasd1ynehEwESPAQ==" saltValue="d39gUNxS1DkuxjLfxSbwyQ==" spinCount="100000" sheet="1" selectLockedCells="1"/>
  <mergeCells count="7">
    <mergeCell ref="C2:F2"/>
    <mergeCell ref="C3:F3"/>
    <mergeCell ref="B15:P15"/>
    <mergeCell ref="B16:P16"/>
    <mergeCell ref="B19:P19"/>
    <mergeCell ref="B17:P17"/>
    <mergeCell ref="B18:P18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6E4F5-C17E-4FCA-B953-5106C37DF3D3}">
  <dimension ref="A1:P39"/>
  <sheetViews>
    <sheetView workbookViewId="0">
      <selection activeCell="B2" sqref="B2"/>
    </sheetView>
  </sheetViews>
  <sheetFormatPr defaultRowHeight="15" x14ac:dyDescent="0.25"/>
  <cols>
    <col min="1" max="1" width="43" customWidth="1"/>
    <col min="2" max="2" width="15.85546875" customWidth="1"/>
    <col min="15" max="15" width="24.28515625" customWidth="1"/>
    <col min="16" max="16" width="23.85546875" customWidth="1"/>
  </cols>
  <sheetData>
    <row r="1" spans="1:16" ht="18" thickBot="1" x14ac:dyDescent="0.35">
      <c r="A1" s="25" t="s">
        <v>0</v>
      </c>
      <c r="B1" s="25" t="s">
        <v>712</v>
      </c>
    </row>
    <row r="2" spans="1:16" ht="15.75" thickTop="1" x14ac:dyDescent="0.25">
      <c r="A2" s="13" t="s">
        <v>899</v>
      </c>
      <c r="B2" s="39"/>
      <c r="C2" s="58" t="e">
        <f>VLOOKUP(B2, 'DD T2 Rate'!A1:B92, 2, FALSE)</f>
        <v>#N/A</v>
      </c>
      <c r="D2" s="59"/>
      <c r="E2" s="60"/>
      <c r="P2" s="11"/>
    </row>
    <row r="3" spans="1:16" x14ac:dyDescent="0.25">
      <c r="A3" s="13" t="s">
        <v>5</v>
      </c>
      <c r="B3" s="39"/>
      <c r="C3" s="58" t="e">
        <f>VLOOKUP(B3, 'Trad Dist Calc Data'!A:H, 2, FALSE)</f>
        <v>#N/A</v>
      </c>
      <c r="D3" s="59"/>
      <c r="E3" s="60"/>
    </row>
    <row r="4" spans="1:16" x14ac:dyDescent="0.25">
      <c r="A4" s="13" t="s">
        <v>6</v>
      </c>
      <c r="B4" s="40"/>
    </row>
    <row r="5" spans="1:16" x14ac:dyDescent="0.25">
      <c r="A5" s="13" t="s">
        <v>7</v>
      </c>
      <c r="B5" s="40"/>
    </row>
    <row r="6" spans="1:16" x14ac:dyDescent="0.25">
      <c r="A6" s="13" t="s">
        <v>8</v>
      </c>
      <c r="B6" s="41"/>
    </row>
    <row r="7" spans="1:16" x14ac:dyDescent="0.25">
      <c r="A7" s="28" t="s">
        <v>895</v>
      </c>
      <c r="B7" s="26" t="e">
        <f>VLOOKUP(B2, Table4[#All], 3, FALSE)</f>
        <v>#N/A</v>
      </c>
    </row>
    <row r="8" spans="1:16" x14ac:dyDescent="0.25">
      <c r="A8" s="28" t="s">
        <v>896</v>
      </c>
      <c r="B8" s="52" t="e">
        <f>VLOOKUP(B2, 'DD T2 Rate'!A:D, 4, FALSE)</f>
        <v>#N/A</v>
      </c>
    </row>
    <row r="9" spans="1:16" x14ac:dyDescent="0.25">
      <c r="A9" s="28" t="s">
        <v>714</v>
      </c>
      <c r="B9" s="46">
        <v>8241.61</v>
      </c>
    </row>
    <row r="10" spans="1:16" x14ac:dyDescent="0.25">
      <c r="A10" s="28" t="s">
        <v>876</v>
      </c>
      <c r="B10" s="34" t="e">
        <f>VLOOKUP(B3, Table3[#All],5,FALSE)</f>
        <v>#N/A</v>
      </c>
    </row>
    <row r="11" spans="1:16" x14ac:dyDescent="0.25">
      <c r="A11" s="28" t="s">
        <v>707</v>
      </c>
      <c r="B11" s="27">
        <v>1</v>
      </c>
    </row>
    <row r="13" spans="1:16" x14ac:dyDescent="0.25">
      <c r="A13" s="2" t="s">
        <v>708</v>
      </c>
    </row>
    <row r="14" spans="1:16" x14ac:dyDescent="0.25">
      <c r="A14" s="3" t="s">
        <v>709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4" t="s">
        <v>12</v>
      </c>
    </row>
    <row r="15" spans="1:16" x14ac:dyDescent="0.25">
      <c r="A15" s="14" t="s">
        <v>13</v>
      </c>
      <c r="B15" s="63" t="s">
        <v>715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38">
        <f>ROUND(B9*B5,2)</f>
        <v>0</v>
      </c>
    </row>
    <row r="16" spans="1:16" x14ac:dyDescent="0.25">
      <c r="A16" s="14" t="s">
        <v>14</v>
      </c>
      <c r="B16" s="66" t="s">
        <v>716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38" t="e">
        <f>(((B9*VLOOKUP(B4,Table1[#All],2,FALSE))*B10)*B5)</f>
        <v>#N/A</v>
      </c>
    </row>
    <row r="17" spans="1:16" ht="15" customHeight="1" x14ac:dyDescent="0.25">
      <c r="A17" s="14" t="s">
        <v>16</v>
      </c>
      <c r="B17" s="66" t="s">
        <v>924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38" t="e">
        <f>ROUND(SUM(P15:P16)*B11,2)</f>
        <v>#N/A</v>
      </c>
    </row>
    <row r="18" spans="1:16" x14ac:dyDescent="0.25">
      <c r="A18" s="21" t="s">
        <v>19</v>
      </c>
      <c r="B18" s="61" t="s">
        <v>717</v>
      </c>
      <c r="C18" s="61"/>
      <c r="D18" s="61"/>
      <c r="E18" s="61"/>
      <c r="F18" s="61"/>
      <c r="G18" s="61"/>
      <c r="H18" s="61"/>
      <c r="J18" s="65" t="s">
        <v>18</v>
      </c>
      <c r="K18" s="65"/>
      <c r="L18" s="65"/>
      <c r="M18" s="65"/>
      <c r="N18" s="65"/>
      <c r="O18" s="65"/>
      <c r="P18" s="44">
        <f>IF(J18="YES", IFERROR(B7/B8, 0), 0)</f>
        <v>0</v>
      </c>
    </row>
    <row r="19" spans="1:16" x14ac:dyDescent="0.25">
      <c r="A19" s="14" t="s">
        <v>21</v>
      </c>
      <c r="B19" s="61" t="s">
        <v>925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38" t="e">
        <f>SUM(P17,P18)</f>
        <v>#N/A</v>
      </c>
    </row>
    <row r="20" spans="1:16" x14ac:dyDescent="0.25">
      <c r="A20" s="14" t="s">
        <v>23</v>
      </c>
      <c r="B20" s="61" t="s">
        <v>26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38">
        <f>ROUND(B6*B5,0)</f>
        <v>0</v>
      </c>
    </row>
    <row r="21" spans="1:16" x14ac:dyDescent="0.25">
      <c r="A21" s="14" t="s">
        <v>25</v>
      </c>
      <c r="B21" s="62" t="s">
        <v>926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42" t="e">
        <f>P20-P19</f>
        <v>#N/A</v>
      </c>
    </row>
    <row r="26" spans="1:16" x14ac:dyDescent="0.25">
      <c r="A26" s="33" t="s">
        <v>903</v>
      </c>
    </row>
    <row r="37" spans="2:16" x14ac:dyDescent="0.25">
      <c r="P37" t="s">
        <v>718</v>
      </c>
    </row>
    <row r="39" spans="2:16" x14ac:dyDescent="0.25"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</row>
  </sheetData>
  <sheetProtection algorithmName="SHA-512" hashValue="iZktAKGwlsjFkhMtTOF5c4b789t1dwRJqeS6jn60nzD8GFDcR/yxU5jOMXCg+xqIwqZbQP+03EdMhxGT2eK9/A==" saltValue="OqqaSqKsg/0SRYKdH0mbBw==" spinCount="100000" sheet="1" selectLockedCells="1"/>
  <mergeCells count="11">
    <mergeCell ref="C2:E2"/>
    <mergeCell ref="C3:E3"/>
    <mergeCell ref="B21:O21"/>
    <mergeCell ref="B39:O39"/>
    <mergeCell ref="B15:O15"/>
    <mergeCell ref="B16:O16"/>
    <mergeCell ref="B18:H18"/>
    <mergeCell ref="J18:O18"/>
    <mergeCell ref="B19:O19"/>
    <mergeCell ref="B20:O20"/>
    <mergeCell ref="B17:O17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07A0EC3-544C-46BC-B454-6235F920C068}">
          <x14:formula1>
            <xm:f>List!$A$1:$A$2</xm:f>
          </x14:formula1>
          <xm:sqref>J18:O18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B863C-1110-40AD-A3CC-622DCC1CDB11}">
  <dimension ref="A1:Q40"/>
  <sheetViews>
    <sheetView zoomScaleNormal="100" workbookViewId="0">
      <selection activeCell="B2" sqref="B2"/>
    </sheetView>
  </sheetViews>
  <sheetFormatPr defaultColWidth="9.140625" defaultRowHeight="15" x14ac:dyDescent="0.25"/>
  <cols>
    <col min="1" max="1" width="29.5703125" customWidth="1"/>
    <col min="2" max="2" width="14.42578125" customWidth="1"/>
    <col min="16" max="16" width="59.140625" customWidth="1"/>
    <col min="17" max="17" width="23.85546875" customWidth="1"/>
  </cols>
  <sheetData>
    <row r="1" spans="1:17" ht="18" thickBot="1" x14ac:dyDescent="0.35">
      <c r="A1" s="25" t="s">
        <v>0</v>
      </c>
      <c r="B1" s="25" t="s">
        <v>719</v>
      </c>
    </row>
    <row r="2" spans="1:17" ht="15.75" thickTop="1" x14ac:dyDescent="0.25">
      <c r="A2" s="13" t="s">
        <v>4</v>
      </c>
      <c r="B2" s="39"/>
      <c r="C2" s="58" t="e">
        <f>VLOOKUP(B2, 'DD T2 Rate'!A1:B92, 2, FALSE)</f>
        <v>#N/A</v>
      </c>
      <c r="D2" s="59"/>
      <c r="E2" s="60"/>
      <c r="Q2" s="11"/>
    </row>
    <row r="3" spans="1:17" x14ac:dyDescent="0.25">
      <c r="A3" s="13" t="s">
        <v>5</v>
      </c>
      <c r="B3" s="39"/>
      <c r="C3" s="58" t="e">
        <f>VLOOKUP(B3, 'Trad Dist Calc Data'!A1:L612,2,FALSE)</f>
        <v>#N/A</v>
      </c>
      <c r="D3" s="59"/>
      <c r="E3" s="60"/>
    </row>
    <row r="4" spans="1:17" x14ac:dyDescent="0.25">
      <c r="A4" s="13" t="s">
        <v>6</v>
      </c>
      <c r="B4" s="40"/>
    </row>
    <row r="5" spans="1:17" x14ac:dyDescent="0.25">
      <c r="A5" s="13" t="s">
        <v>7</v>
      </c>
      <c r="B5" s="40"/>
    </row>
    <row r="6" spans="1:17" x14ac:dyDescent="0.25">
      <c r="A6" s="13" t="s">
        <v>8</v>
      </c>
      <c r="B6" s="41"/>
    </row>
    <row r="7" spans="1:17" x14ac:dyDescent="0.25">
      <c r="A7" s="28" t="s">
        <v>895</v>
      </c>
      <c r="B7" s="32" t="e">
        <f>VLOOKUP(B2, 'DD T2 Rate'!A:D, 3, FALSE)</f>
        <v>#N/A</v>
      </c>
    </row>
    <row r="8" spans="1:17" x14ac:dyDescent="0.25">
      <c r="A8" s="28" t="s">
        <v>896</v>
      </c>
      <c r="B8" s="55" t="e">
        <f>VLOOKUP(B2, 'DD T2 Rate'!A:D, 4, FALSE)</f>
        <v>#N/A</v>
      </c>
    </row>
    <row r="9" spans="1:17" x14ac:dyDescent="0.25">
      <c r="A9" s="31" t="s">
        <v>705</v>
      </c>
      <c r="B9" s="32">
        <v>4000</v>
      </c>
    </row>
    <row r="10" spans="1:17" x14ac:dyDescent="0.25">
      <c r="A10" s="31" t="s">
        <v>9</v>
      </c>
      <c r="B10" s="56" t="e">
        <f>VLOOKUP(B3, Table3[#All], 5, FALSE)</f>
        <v>#N/A</v>
      </c>
    </row>
    <row r="11" spans="1:17" x14ac:dyDescent="0.25">
      <c r="A11" s="31" t="s">
        <v>720</v>
      </c>
      <c r="B11" s="32">
        <v>8241.61</v>
      </c>
    </row>
    <row r="12" spans="1:17" x14ac:dyDescent="0.25">
      <c r="A12" s="31" t="s">
        <v>707</v>
      </c>
      <c r="B12" s="54">
        <v>0.9</v>
      </c>
    </row>
    <row r="14" spans="1:17" x14ac:dyDescent="0.25">
      <c r="A14" s="2" t="s">
        <v>708</v>
      </c>
    </row>
    <row r="15" spans="1:17" x14ac:dyDescent="0.25">
      <c r="A15" s="3" t="s">
        <v>709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4" t="s">
        <v>12</v>
      </c>
    </row>
    <row r="16" spans="1:17" x14ac:dyDescent="0.25">
      <c r="A16" s="14" t="s">
        <v>13</v>
      </c>
      <c r="B16" s="63" t="s">
        <v>710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38">
        <f>B9*B5</f>
        <v>0</v>
      </c>
    </row>
    <row r="17" spans="1:17" x14ac:dyDescent="0.25">
      <c r="A17" s="14" t="s">
        <v>14</v>
      </c>
      <c r="B17" s="66" t="s">
        <v>721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38" t="e">
        <f>((((B11*VLOOKUP(B4,Table1[#All],2,FALSE))*B10)*0.5)*B5)</f>
        <v>#N/A</v>
      </c>
    </row>
    <row r="18" spans="1:17" x14ac:dyDescent="0.25">
      <c r="A18" s="14" t="s">
        <v>16</v>
      </c>
      <c r="B18" s="66" t="s">
        <v>927</v>
      </c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38" t="e">
        <f>ROUND(SUM(Q16:Q17)*B12,2)</f>
        <v>#N/A</v>
      </c>
    </row>
    <row r="19" spans="1:17" x14ac:dyDescent="0.25">
      <c r="A19" s="14" t="s">
        <v>19</v>
      </c>
      <c r="B19" s="61" t="s">
        <v>717</v>
      </c>
      <c r="C19" s="61"/>
      <c r="D19" s="61"/>
      <c r="E19" s="61"/>
      <c r="F19" s="61"/>
      <c r="G19" s="61"/>
      <c r="H19" s="61"/>
      <c r="J19" s="65" t="s">
        <v>18</v>
      </c>
      <c r="K19" s="65"/>
      <c r="L19" s="65"/>
      <c r="M19" s="65"/>
      <c r="N19" s="65"/>
      <c r="O19" s="65"/>
      <c r="P19" s="65"/>
      <c r="Q19" s="38">
        <f>IF(J19="YES", IFERROR(B7/B8, 0), 0)</f>
        <v>0</v>
      </c>
    </row>
    <row r="20" spans="1:17" x14ac:dyDescent="0.25">
      <c r="A20" s="14" t="s">
        <v>21</v>
      </c>
      <c r="B20" s="61" t="s">
        <v>928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38" t="e">
        <f>SUM(Q18,Q19)</f>
        <v>#N/A</v>
      </c>
    </row>
    <row r="21" spans="1:17" x14ac:dyDescent="0.25">
      <c r="A21" s="14" t="s">
        <v>23</v>
      </c>
      <c r="B21" s="61" t="s">
        <v>26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38">
        <f>B6*B5</f>
        <v>0</v>
      </c>
    </row>
    <row r="22" spans="1:17" x14ac:dyDescent="0.25">
      <c r="A22" s="14" t="s">
        <v>25</v>
      </c>
      <c r="B22" s="62" t="s">
        <v>703</v>
      </c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42" t="e">
        <f>Q21-Q20</f>
        <v>#N/A</v>
      </c>
    </row>
    <row r="27" spans="1:17" x14ac:dyDescent="0.25">
      <c r="A27" s="33" t="s">
        <v>903</v>
      </c>
    </row>
    <row r="38" spans="2:17" x14ac:dyDescent="0.25">
      <c r="Q38" t="s">
        <v>718</v>
      </c>
    </row>
    <row r="40" spans="2:17" x14ac:dyDescent="0.25"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</row>
  </sheetData>
  <sheetProtection algorithmName="SHA-512" hashValue="seuchmJ25rj6X1kcWcqy41ogKmmtK86zZr5SxPl/Fv9An+2O2GE/9kIi2hGN8GTTSofBBIUaKpOz5BP7tBREBA==" saltValue="OQ8UxBtbe31Kshr5w+YUKw==" spinCount="100000" sheet="1" selectLockedCells="1"/>
  <mergeCells count="11">
    <mergeCell ref="C2:E2"/>
    <mergeCell ref="C3:E3"/>
    <mergeCell ref="B22:P22"/>
    <mergeCell ref="B40:P40"/>
    <mergeCell ref="B16:P16"/>
    <mergeCell ref="B17:P17"/>
    <mergeCell ref="B19:H19"/>
    <mergeCell ref="J19:P19"/>
    <mergeCell ref="B20:P20"/>
    <mergeCell ref="B21:P21"/>
    <mergeCell ref="B18:P18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09C4AD8-79C6-4942-8833-C96146D19594}">
          <x14:formula1>
            <xm:f>List!$A$1:$A$2</xm:f>
          </x14:formula1>
          <xm:sqref>J19:P19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8FB97-E565-48AE-8E0A-5C28D7A06726}">
  <dimension ref="A1:Q26"/>
  <sheetViews>
    <sheetView workbookViewId="0">
      <selection activeCell="B2" sqref="B2"/>
    </sheetView>
  </sheetViews>
  <sheetFormatPr defaultRowHeight="15" x14ac:dyDescent="0.25"/>
  <cols>
    <col min="1" max="1" width="26" customWidth="1"/>
    <col min="2" max="2" width="13.140625" customWidth="1"/>
    <col min="16" max="16" width="42.140625" customWidth="1"/>
    <col min="17" max="17" width="16.28515625" customWidth="1"/>
  </cols>
  <sheetData>
    <row r="1" spans="1:17" ht="18" thickBot="1" x14ac:dyDescent="0.35">
      <c r="A1" s="25" t="s">
        <v>0</v>
      </c>
      <c r="B1" s="25" t="s">
        <v>704</v>
      </c>
    </row>
    <row r="2" spans="1:17" ht="15.75" thickTop="1" x14ac:dyDescent="0.25">
      <c r="A2" s="5" t="s">
        <v>4</v>
      </c>
      <c r="B2" s="39"/>
      <c r="C2" s="58" t="e">
        <f>VLOOKUP(B2, 'Trad Dist Calc Data'!A1:L612, 2, FALSE)</f>
        <v>#N/A</v>
      </c>
      <c r="D2" s="59"/>
      <c r="E2" s="60"/>
    </row>
    <row r="3" spans="1:17" x14ac:dyDescent="0.25">
      <c r="A3" s="5" t="s">
        <v>5</v>
      </c>
      <c r="B3" s="39"/>
      <c r="C3" s="58" t="e">
        <f>VLOOKUP(B3, 'Trad Dist Calc Data'!A1:L612, 2, FALSE)</f>
        <v>#N/A</v>
      </c>
      <c r="D3" s="59"/>
      <c r="E3" s="60"/>
    </row>
    <row r="4" spans="1:17" x14ac:dyDescent="0.25">
      <c r="A4" s="5" t="s">
        <v>6</v>
      </c>
      <c r="B4" s="40"/>
    </row>
    <row r="5" spans="1:17" x14ac:dyDescent="0.25">
      <c r="A5" s="5" t="s">
        <v>7</v>
      </c>
      <c r="B5" s="40"/>
      <c r="L5" s="13"/>
    </row>
    <row r="6" spans="1:17" x14ac:dyDescent="0.25">
      <c r="A6" s="5" t="s">
        <v>8</v>
      </c>
      <c r="B6" s="41"/>
      <c r="L6" s="13"/>
    </row>
    <row r="7" spans="1:17" x14ac:dyDescent="0.25">
      <c r="A7" s="28" t="s">
        <v>895</v>
      </c>
      <c r="B7" s="23" t="e">
        <f>VLOOKUP(B2, 'Trad Dist Calc Data'!A:I, 9, FALSE)</f>
        <v>#N/A</v>
      </c>
      <c r="L7" s="13"/>
    </row>
    <row r="8" spans="1:17" x14ac:dyDescent="0.25">
      <c r="A8" s="28" t="s">
        <v>896</v>
      </c>
      <c r="B8" s="57" t="e">
        <f>VLOOKUP(B2,Table3[#All], 12, FALSE)</f>
        <v>#N/A</v>
      </c>
      <c r="L8" s="13"/>
    </row>
    <row r="9" spans="1:17" x14ac:dyDescent="0.25">
      <c r="A9" s="22" t="s">
        <v>705</v>
      </c>
      <c r="B9" s="23">
        <v>4000</v>
      </c>
      <c r="L9" s="13"/>
    </row>
    <row r="10" spans="1:17" x14ac:dyDescent="0.25">
      <c r="A10" s="22" t="s">
        <v>699</v>
      </c>
      <c r="B10" s="43">
        <v>8241.61</v>
      </c>
      <c r="L10" s="13"/>
    </row>
    <row r="11" spans="1:17" x14ac:dyDescent="0.25">
      <c r="A11" s="22" t="s">
        <v>706</v>
      </c>
      <c r="B11" s="24" t="e">
        <f>VLOOKUP(B2, Table3[#All],5,FALSE)</f>
        <v>#N/A</v>
      </c>
      <c r="L11" s="13"/>
    </row>
    <row r="12" spans="1:17" x14ac:dyDescent="0.25">
      <c r="A12" s="22" t="s">
        <v>707</v>
      </c>
      <c r="B12" s="22">
        <v>1</v>
      </c>
      <c r="L12" s="13"/>
    </row>
    <row r="13" spans="1:17" x14ac:dyDescent="0.25">
      <c r="A13" s="2"/>
      <c r="L13" s="13"/>
    </row>
    <row r="14" spans="1:17" x14ac:dyDescent="0.25">
      <c r="A14" s="2" t="s">
        <v>708</v>
      </c>
      <c r="L14" s="13"/>
    </row>
    <row r="15" spans="1:17" x14ac:dyDescent="0.25">
      <c r="A15" s="3" t="s">
        <v>709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4" t="s">
        <v>12</v>
      </c>
    </row>
    <row r="16" spans="1:17" x14ac:dyDescent="0.25">
      <c r="A16" s="14" t="s">
        <v>13</v>
      </c>
      <c r="B16" s="63" t="s">
        <v>710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38">
        <f>B9*B5</f>
        <v>0</v>
      </c>
    </row>
    <row r="17" spans="1:17" x14ac:dyDescent="0.25">
      <c r="A17" s="14" t="s">
        <v>14</v>
      </c>
      <c r="B17" s="68" t="s">
        <v>722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38" t="e">
        <f>((((B10*VLOOKUP(B4, Table1[#All], 2, FALSE))*B11)*0.5)*B12)*B5</f>
        <v>#N/A</v>
      </c>
    </row>
    <row r="18" spans="1:17" x14ac:dyDescent="0.25">
      <c r="A18" s="6" t="s">
        <v>16</v>
      </c>
      <c r="B18" s="61" t="s">
        <v>17</v>
      </c>
      <c r="C18" s="61"/>
      <c r="D18" s="61"/>
      <c r="E18" s="61"/>
      <c r="F18" s="61"/>
      <c r="G18" s="61"/>
      <c r="H18" s="61"/>
      <c r="J18" s="65" t="s">
        <v>18</v>
      </c>
      <c r="K18" s="65"/>
      <c r="L18" s="65"/>
      <c r="M18" s="65"/>
      <c r="N18" s="65"/>
      <c r="O18" s="65"/>
      <c r="P18" s="65"/>
      <c r="Q18" s="44">
        <f>IF(J18="YES", IFERROR(B7/B8, 0), 0)</f>
        <v>0</v>
      </c>
    </row>
    <row r="19" spans="1:17" x14ac:dyDescent="0.25">
      <c r="A19" s="6" t="s">
        <v>19</v>
      </c>
      <c r="B19" s="61" t="s">
        <v>20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38" t="e">
        <f>SUM(Q16:Q18)</f>
        <v>#N/A</v>
      </c>
    </row>
    <row r="20" spans="1:17" x14ac:dyDescent="0.25">
      <c r="A20" s="6" t="s">
        <v>21</v>
      </c>
      <c r="B20" s="61" t="s">
        <v>702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38">
        <f>B6*B5</f>
        <v>0</v>
      </c>
    </row>
    <row r="21" spans="1:17" x14ac:dyDescent="0.25">
      <c r="A21" s="6" t="s">
        <v>23</v>
      </c>
      <c r="B21" s="62" t="s">
        <v>711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45" t="e">
        <f>Q20-Q19</f>
        <v>#N/A</v>
      </c>
    </row>
    <row r="26" spans="1:17" x14ac:dyDescent="0.25">
      <c r="A26" s="33" t="s">
        <v>903</v>
      </c>
    </row>
  </sheetData>
  <sheetProtection algorithmName="SHA-512" hashValue="UpZJqP+XC22gQ6TmPlRyMfnsJ+whJ7Cs1gPFIjrLw3Jm6tv0pFhqYKuJiGQLU2z4BsAsYjUW6dQHt+pM056Mcw==" saltValue="P8MXjfwaEwVcGirsG1Wu5Q==" spinCount="100000" sheet="1" selectLockedCells="1"/>
  <mergeCells count="9">
    <mergeCell ref="C3:E3"/>
    <mergeCell ref="C2:E2"/>
    <mergeCell ref="B21:P21"/>
    <mergeCell ref="B16:P16"/>
    <mergeCell ref="B17:P17"/>
    <mergeCell ref="B18:H18"/>
    <mergeCell ref="J18:P18"/>
    <mergeCell ref="B19:P19"/>
    <mergeCell ref="B20:P20"/>
  </mergeCells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B84368D-C6AB-4D17-A9F2-63D671657411}">
          <x14:formula1>
            <xm:f>List!$A$1:$A$2</xm:f>
          </x14:formula1>
          <xm:sqref>J18:P18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C341B-CBD9-437F-A91C-083EBDCA215B}">
  <dimension ref="A1:D7"/>
  <sheetViews>
    <sheetView workbookViewId="0">
      <selection activeCell="H17" sqref="H17"/>
    </sheetView>
  </sheetViews>
  <sheetFormatPr defaultRowHeight="15" x14ac:dyDescent="0.25"/>
  <cols>
    <col min="1" max="1" width="18.5703125" customWidth="1"/>
    <col min="2" max="2" width="21.28515625" customWidth="1"/>
    <col min="3" max="3" width="15.7109375" customWidth="1"/>
    <col min="4" max="4" width="38.5703125" customWidth="1"/>
  </cols>
  <sheetData>
    <row r="1" spans="1:4" x14ac:dyDescent="0.25">
      <c r="A1" t="s">
        <v>6</v>
      </c>
      <c r="B1" t="s">
        <v>900</v>
      </c>
      <c r="C1" t="s">
        <v>29</v>
      </c>
      <c r="D1" t="s">
        <v>30</v>
      </c>
    </row>
    <row r="2" spans="1:4" x14ac:dyDescent="0.25">
      <c r="A2">
        <v>1</v>
      </c>
      <c r="B2">
        <v>0.24349999999999999</v>
      </c>
      <c r="C2" s="1">
        <v>8241.61</v>
      </c>
      <c r="D2" s="1">
        <f>Table1[[#This Row],[Base Per Pupil]]*Table1[[#This Row],[Weight Percent]]</f>
        <v>2006.8320350000001</v>
      </c>
    </row>
    <row r="3" spans="1:4" x14ac:dyDescent="0.25">
      <c r="A3">
        <v>2</v>
      </c>
      <c r="B3">
        <v>0.6179</v>
      </c>
      <c r="C3" s="1">
        <v>8241.61</v>
      </c>
      <c r="D3" s="1">
        <f>Table1[[#This Row],[Base Per Pupil]]*Table1[[#This Row],[Weight Percent]]</f>
        <v>5092.4908190000006</v>
      </c>
    </row>
    <row r="4" spans="1:4" x14ac:dyDescent="0.25">
      <c r="A4">
        <v>3</v>
      </c>
      <c r="B4">
        <v>1.4844999999999999</v>
      </c>
      <c r="C4" s="1">
        <v>8241.61</v>
      </c>
      <c r="D4" s="1">
        <f>Table1[[#This Row],[Base Per Pupil]]*Table1[[#This Row],[Weight Percent]]</f>
        <v>12234.670045000001</v>
      </c>
    </row>
    <row r="5" spans="1:4" x14ac:dyDescent="0.25">
      <c r="A5">
        <v>4</v>
      </c>
      <c r="B5">
        <v>1.9812000000000001</v>
      </c>
      <c r="C5" s="1">
        <v>8241.61</v>
      </c>
      <c r="D5" s="1">
        <f>Table1[[#This Row],[Base Per Pupil]]*Table1[[#This Row],[Weight Percent]]</f>
        <v>16328.277732000002</v>
      </c>
    </row>
    <row r="6" spans="1:4" x14ac:dyDescent="0.25">
      <c r="A6">
        <v>5</v>
      </c>
      <c r="B6">
        <v>2.6829999999999998</v>
      </c>
      <c r="C6" s="1">
        <v>8241.61</v>
      </c>
      <c r="D6" s="1">
        <f>Table1[[#This Row],[Base Per Pupil]]*Table1[[#This Row],[Weight Percent]]</f>
        <v>22112.23963</v>
      </c>
    </row>
    <row r="7" spans="1:4" x14ac:dyDescent="0.25">
      <c r="A7">
        <v>6</v>
      </c>
      <c r="B7">
        <v>3.9554</v>
      </c>
      <c r="C7" s="1">
        <v>8241.61</v>
      </c>
      <c r="D7" s="1">
        <f>Table1[[#This Row],[Base Per Pupil]]*Table1[[#This Row],[Weight Percent]]</f>
        <v>32598.864194000002</v>
      </c>
    </row>
  </sheetData>
  <phoneticPr fontId="14" type="noConversion"/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04080-7050-463C-B290-1BE79A7E16FC}">
  <dimension ref="A1:D92"/>
  <sheetViews>
    <sheetView workbookViewId="0">
      <selection activeCell="H29" sqref="H29"/>
    </sheetView>
  </sheetViews>
  <sheetFormatPr defaultRowHeight="15" x14ac:dyDescent="0.25"/>
  <cols>
    <col min="2" max="2" width="36.42578125" customWidth="1"/>
    <col min="3" max="3" width="15.28515625" customWidth="1"/>
    <col min="4" max="4" width="16" customWidth="1"/>
  </cols>
  <sheetData>
    <row r="1" spans="1:4" x14ac:dyDescent="0.25">
      <c r="A1" t="s">
        <v>784</v>
      </c>
      <c r="B1" t="s">
        <v>785</v>
      </c>
      <c r="C1" t="s">
        <v>877</v>
      </c>
      <c r="D1" t="s">
        <v>897</v>
      </c>
    </row>
    <row r="2" spans="1:4" x14ac:dyDescent="0.25">
      <c r="A2">
        <v>12815</v>
      </c>
      <c r="B2" t="s">
        <v>873</v>
      </c>
      <c r="C2">
        <v>0</v>
      </c>
      <c r="D2">
        <v>0</v>
      </c>
    </row>
    <row r="3" spans="1:4" x14ac:dyDescent="0.25">
      <c r="A3">
        <v>65813</v>
      </c>
      <c r="B3" t="s">
        <v>815</v>
      </c>
      <c r="C3">
        <v>0</v>
      </c>
      <c r="D3">
        <v>0</v>
      </c>
    </row>
    <row r="4" spans="1:4" x14ac:dyDescent="0.25">
      <c r="A4">
        <v>65821</v>
      </c>
      <c r="B4" t="s">
        <v>804</v>
      </c>
      <c r="C4">
        <v>0</v>
      </c>
      <c r="D4">
        <v>0</v>
      </c>
    </row>
    <row r="5" spans="1:4" x14ac:dyDescent="0.25">
      <c r="A5">
        <v>65839</v>
      </c>
      <c r="B5" t="s">
        <v>787</v>
      </c>
      <c r="C5">
        <v>150065.1</v>
      </c>
      <c r="D5">
        <v>33</v>
      </c>
    </row>
    <row r="6" spans="1:4" x14ac:dyDescent="0.25">
      <c r="A6">
        <v>65854</v>
      </c>
      <c r="B6" t="s">
        <v>792</v>
      </c>
      <c r="C6">
        <v>60477.29</v>
      </c>
      <c r="D6">
        <v>2</v>
      </c>
    </row>
    <row r="7" spans="1:4" x14ac:dyDescent="0.25">
      <c r="A7">
        <v>65870</v>
      </c>
      <c r="B7" t="s">
        <v>808</v>
      </c>
      <c r="C7">
        <v>0</v>
      </c>
      <c r="D7">
        <v>0</v>
      </c>
    </row>
    <row r="8" spans="1:4" x14ac:dyDescent="0.25">
      <c r="A8">
        <v>65904</v>
      </c>
      <c r="B8" t="s">
        <v>839</v>
      </c>
      <c r="C8">
        <v>0</v>
      </c>
      <c r="D8">
        <v>0</v>
      </c>
    </row>
    <row r="9" spans="1:4" x14ac:dyDescent="0.25">
      <c r="A9">
        <v>65912</v>
      </c>
      <c r="B9" t="s">
        <v>814</v>
      </c>
      <c r="C9">
        <v>0</v>
      </c>
      <c r="D9">
        <v>0</v>
      </c>
    </row>
    <row r="10" spans="1:4" x14ac:dyDescent="0.25">
      <c r="A10">
        <v>65920</v>
      </c>
      <c r="B10" t="s">
        <v>860</v>
      </c>
      <c r="C10">
        <v>92912.37</v>
      </c>
      <c r="D10">
        <v>35</v>
      </c>
    </row>
    <row r="11" spans="1:4" x14ac:dyDescent="0.25">
      <c r="A11">
        <v>65938</v>
      </c>
      <c r="B11" t="s">
        <v>822</v>
      </c>
      <c r="C11">
        <v>0</v>
      </c>
      <c r="D11">
        <v>0</v>
      </c>
    </row>
    <row r="12" spans="1:4" x14ac:dyDescent="0.25">
      <c r="A12">
        <v>65946</v>
      </c>
      <c r="B12" t="s">
        <v>853</v>
      </c>
      <c r="C12">
        <v>94589.66</v>
      </c>
      <c r="D12">
        <v>40</v>
      </c>
    </row>
    <row r="13" spans="1:4" x14ac:dyDescent="0.25">
      <c r="A13">
        <v>65953</v>
      </c>
      <c r="B13" t="s">
        <v>833</v>
      </c>
      <c r="C13">
        <v>0</v>
      </c>
      <c r="D13">
        <v>0</v>
      </c>
    </row>
    <row r="14" spans="1:4" x14ac:dyDescent="0.25">
      <c r="A14">
        <v>65961</v>
      </c>
      <c r="B14" t="s">
        <v>794</v>
      </c>
      <c r="C14">
        <v>0</v>
      </c>
      <c r="D14">
        <v>0</v>
      </c>
    </row>
    <row r="15" spans="1:4" x14ac:dyDescent="0.25">
      <c r="A15">
        <v>65979</v>
      </c>
      <c r="B15" t="s">
        <v>713</v>
      </c>
      <c r="C15">
        <v>1258278.99</v>
      </c>
      <c r="D15">
        <v>191</v>
      </c>
    </row>
    <row r="16" spans="1:4" x14ac:dyDescent="0.25">
      <c r="A16">
        <v>65987</v>
      </c>
      <c r="B16" t="s">
        <v>857</v>
      </c>
      <c r="C16">
        <v>0</v>
      </c>
      <c r="D16">
        <v>0</v>
      </c>
    </row>
    <row r="17" spans="1:4" x14ac:dyDescent="0.25">
      <c r="A17">
        <v>65995</v>
      </c>
      <c r="B17" t="s">
        <v>872</v>
      </c>
      <c r="C17">
        <v>0</v>
      </c>
      <c r="D17">
        <v>0</v>
      </c>
    </row>
    <row r="18" spans="1:4" x14ac:dyDescent="0.25">
      <c r="A18">
        <v>66019</v>
      </c>
      <c r="B18" t="s">
        <v>829</v>
      </c>
      <c r="C18">
        <v>0</v>
      </c>
      <c r="D18">
        <v>0</v>
      </c>
    </row>
    <row r="19" spans="1:4" x14ac:dyDescent="0.25">
      <c r="A19">
        <v>66027</v>
      </c>
      <c r="B19" t="s">
        <v>866</v>
      </c>
      <c r="C19">
        <v>89125.68</v>
      </c>
      <c r="D19">
        <v>17</v>
      </c>
    </row>
    <row r="20" spans="1:4" x14ac:dyDescent="0.25">
      <c r="A20">
        <v>66035</v>
      </c>
      <c r="B20" t="s">
        <v>870</v>
      </c>
      <c r="C20">
        <v>72712.91</v>
      </c>
      <c r="D20">
        <v>17</v>
      </c>
    </row>
    <row r="21" spans="1:4" x14ac:dyDescent="0.25">
      <c r="A21">
        <v>66043</v>
      </c>
      <c r="B21" t="s">
        <v>799</v>
      </c>
      <c r="C21">
        <v>140467.04</v>
      </c>
      <c r="D21">
        <v>25</v>
      </c>
    </row>
    <row r="22" spans="1:4" x14ac:dyDescent="0.25">
      <c r="A22">
        <v>66050</v>
      </c>
      <c r="B22" t="s">
        <v>840</v>
      </c>
      <c r="C22">
        <v>74224.62</v>
      </c>
      <c r="D22">
        <v>34</v>
      </c>
    </row>
    <row r="23" spans="1:4" x14ac:dyDescent="0.25">
      <c r="A23">
        <v>66068</v>
      </c>
      <c r="B23" t="s">
        <v>788</v>
      </c>
      <c r="C23">
        <v>146856.69</v>
      </c>
      <c r="D23">
        <v>18</v>
      </c>
    </row>
    <row r="24" spans="1:4" x14ac:dyDescent="0.25">
      <c r="A24">
        <v>66076</v>
      </c>
      <c r="B24" t="s">
        <v>795</v>
      </c>
      <c r="C24">
        <v>0</v>
      </c>
      <c r="D24">
        <v>0</v>
      </c>
    </row>
    <row r="25" spans="1:4" x14ac:dyDescent="0.25">
      <c r="A25">
        <v>66084</v>
      </c>
      <c r="B25" t="s">
        <v>830</v>
      </c>
      <c r="C25">
        <v>0</v>
      </c>
      <c r="D25">
        <v>0</v>
      </c>
    </row>
    <row r="26" spans="1:4" x14ac:dyDescent="0.25">
      <c r="A26">
        <v>66092</v>
      </c>
      <c r="B26" t="s">
        <v>796</v>
      </c>
      <c r="C26">
        <v>405634.75</v>
      </c>
      <c r="D26">
        <v>86</v>
      </c>
    </row>
    <row r="27" spans="1:4" x14ac:dyDescent="0.25">
      <c r="A27">
        <v>66100</v>
      </c>
      <c r="B27" t="s">
        <v>825</v>
      </c>
      <c r="C27">
        <v>0</v>
      </c>
      <c r="D27">
        <v>0</v>
      </c>
    </row>
    <row r="28" spans="1:4" x14ac:dyDescent="0.25">
      <c r="A28">
        <v>66118</v>
      </c>
      <c r="B28" t="s">
        <v>837</v>
      </c>
      <c r="C28">
        <v>350316.06</v>
      </c>
      <c r="D28">
        <v>40</v>
      </c>
    </row>
    <row r="29" spans="1:4" x14ac:dyDescent="0.25">
      <c r="A29">
        <v>66126</v>
      </c>
      <c r="B29" t="s">
        <v>834</v>
      </c>
      <c r="C29">
        <v>0</v>
      </c>
      <c r="D29">
        <v>0</v>
      </c>
    </row>
    <row r="30" spans="1:4" x14ac:dyDescent="0.25">
      <c r="A30">
        <v>66134</v>
      </c>
      <c r="B30" t="s">
        <v>845</v>
      </c>
      <c r="C30">
        <v>0</v>
      </c>
      <c r="D30">
        <v>0</v>
      </c>
    </row>
    <row r="31" spans="1:4" x14ac:dyDescent="0.25">
      <c r="A31">
        <v>66142</v>
      </c>
      <c r="B31" t="s">
        <v>854</v>
      </c>
      <c r="C31">
        <v>0</v>
      </c>
      <c r="D31">
        <v>0</v>
      </c>
    </row>
    <row r="32" spans="1:4" x14ac:dyDescent="0.25">
      <c r="A32">
        <v>66159</v>
      </c>
      <c r="B32" t="s">
        <v>867</v>
      </c>
      <c r="C32">
        <v>0</v>
      </c>
      <c r="D32">
        <v>0</v>
      </c>
    </row>
    <row r="33" spans="1:4" x14ac:dyDescent="0.25">
      <c r="A33">
        <v>66167</v>
      </c>
      <c r="B33" t="s">
        <v>861</v>
      </c>
      <c r="C33">
        <v>0</v>
      </c>
      <c r="D33">
        <v>0</v>
      </c>
    </row>
    <row r="34" spans="1:4" x14ac:dyDescent="0.25">
      <c r="A34">
        <v>66175</v>
      </c>
      <c r="B34" t="s">
        <v>846</v>
      </c>
      <c r="C34">
        <v>0</v>
      </c>
      <c r="D34">
        <v>0</v>
      </c>
    </row>
    <row r="35" spans="1:4" x14ac:dyDescent="0.25">
      <c r="A35">
        <v>66183</v>
      </c>
      <c r="B35" t="s">
        <v>800</v>
      </c>
      <c r="C35">
        <v>0</v>
      </c>
      <c r="D35">
        <v>0</v>
      </c>
    </row>
    <row r="36" spans="1:4" x14ac:dyDescent="0.25">
      <c r="A36">
        <v>66191</v>
      </c>
      <c r="B36" t="s">
        <v>813</v>
      </c>
      <c r="C36">
        <v>0</v>
      </c>
      <c r="D36">
        <v>0</v>
      </c>
    </row>
    <row r="37" spans="1:4" x14ac:dyDescent="0.25">
      <c r="A37">
        <v>66209</v>
      </c>
      <c r="B37" t="s">
        <v>793</v>
      </c>
      <c r="C37">
        <v>0</v>
      </c>
      <c r="D37">
        <v>0</v>
      </c>
    </row>
    <row r="38" spans="1:4" x14ac:dyDescent="0.25">
      <c r="A38">
        <v>66225</v>
      </c>
      <c r="B38" t="s">
        <v>875</v>
      </c>
      <c r="C38">
        <v>0</v>
      </c>
      <c r="D38">
        <v>0</v>
      </c>
    </row>
    <row r="39" spans="1:4" x14ac:dyDescent="0.25">
      <c r="A39">
        <v>66233</v>
      </c>
      <c r="B39" t="s">
        <v>821</v>
      </c>
      <c r="C39">
        <v>0</v>
      </c>
      <c r="D39">
        <v>0</v>
      </c>
    </row>
    <row r="40" spans="1:4" x14ac:dyDescent="0.25">
      <c r="A40">
        <v>66241</v>
      </c>
      <c r="B40" t="s">
        <v>816</v>
      </c>
      <c r="C40">
        <v>115685.13</v>
      </c>
      <c r="D40">
        <v>45</v>
      </c>
    </row>
    <row r="41" spans="1:4" x14ac:dyDescent="0.25">
      <c r="A41">
        <v>66258</v>
      </c>
      <c r="B41" t="s">
        <v>807</v>
      </c>
      <c r="C41">
        <v>0</v>
      </c>
      <c r="D41">
        <v>0</v>
      </c>
    </row>
    <row r="42" spans="1:4" x14ac:dyDescent="0.25">
      <c r="A42">
        <v>66266</v>
      </c>
      <c r="B42" t="s">
        <v>838</v>
      </c>
      <c r="C42">
        <v>583165.91</v>
      </c>
      <c r="D42">
        <v>127</v>
      </c>
    </row>
    <row r="43" spans="1:4" x14ac:dyDescent="0.25">
      <c r="A43">
        <v>66274</v>
      </c>
      <c r="B43" t="s">
        <v>824</v>
      </c>
      <c r="C43">
        <v>76780.62</v>
      </c>
      <c r="D43">
        <v>30</v>
      </c>
    </row>
    <row r="44" spans="1:4" x14ac:dyDescent="0.25">
      <c r="A44">
        <v>66290</v>
      </c>
      <c r="B44" t="s">
        <v>809</v>
      </c>
      <c r="C44">
        <v>51595.55</v>
      </c>
      <c r="D44">
        <v>4</v>
      </c>
    </row>
    <row r="45" spans="1:4" x14ac:dyDescent="0.25">
      <c r="A45">
        <v>66308</v>
      </c>
      <c r="B45" t="s">
        <v>810</v>
      </c>
      <c r="C45">
        <v>208311.55</v>
      </c>
      <c r="D45">
        <v>23</v>
      </c>
    </row>
    <row r="46" spans="1:4" x14ac:dyDescent="0.25">
      <c r="A46">
        <v>66316</v>
      </c>
      <c r="B46" t="s">
        <v>859</v>
      </c>
      <c r="C46">
        <v>0</v>
      </c>
      <c r="D46">
        <v>0</v>
      </c>
    </row>
    <row r="47" spans="1:4" x14ac:dyDescent="0.25">
      <c r="A47">
        <v>66324</v>
      </c>
      <c r="B47" t="s">
        <v>851</v>
      </c>
      <c r="C47">
        <v>869609.86</v>
      </c>
      <c r="D47">
        <v>139</v>
      </c>
    </row>
    <row r="48" spans="1:4" x14ac:dyDescent="0.25">
      <c r="A48">
        <v>66357</v>
      </c>
      <c r="B48" t="s">
        <v>855</v>
      </c>
      <c r="C48">
        <v>113570.08</v>
      </c>
      <c r="D48">
        <v>47</v>
      </c>
    </row>
    <row r="49" spans="1:4" x14ac:dyDescent="0.25">
      <c r="A49">
        <v>66365</v>
      </c>
      <c r="B49" t="s">
        <v>797</v>
      </c>
      <c r="C49">
        <v>0</v>
      </c>
      <c r="D49">
        <v>0</v>
      </c>
    </row>
    <row r="50" spans="1:4" x14ac:dyDescent="0.25">
      <c r="A50">
        <v>66563</v>
      </c>
      <c r="B50" t="s">
        <v>865</v>
      </c>
      <c r="C50">
        <v>0</v>
      </c>
      <c r="D50">
        <v>0</v>
      </c>
    </row>
    <row r="51" spans="1:4" x14ac:dyDescent="0.25">
      <c r="A51">
        <v>67223</v>
      </c>
      <c r="B51" t="s">
        <v>791</v>
      </c>
      <c r="C51">
        <v>0</v>
      </c>
      <c r="D51">
        <v>0</v>
      </c>
    </row>
    <row r="52" spans="1:4" x14ac:dyDescent="0.25">
      <c r="A52">
        <v>67231</v>
      </c>
      <c r="B52" t="s">
        <v>852</v>
      </c>
      <c r="C52">
        <v>0</v>
      </c>
      <c r="D52">
        <v>0</v>
      </c>
    </row>
    <row r="53" spans="1:4" x14ac:dyDescent="0.25">
      <c r="A53">
        <v>68015</v>
      </c>
      <c r="B53" t="s">
        <v>848</v>
      </c>
      <c r="C53">
        <v>0</v>
      </c>
      <c r="D53">
        <v>0</v>
      </c>
    </row>
    <row r="54" spans="1:4" x14ac:dyDescent="0.25">
      <c r="A54">
        <v>68627</v>
      </c>
      <c r="B54" t="s">
        <v>832</v>
      </c>
      <c r="C54">
        <v>0</v>
      </c>
      <c r="D54">
        <v>0</v>
      </c>
    </row>
    <row r="55" spans="1:4" x14ac:dyDescent="0.25">
      <c r="A55">
        <v>68890</v>
      </c>
      <c r="B55" t="s">
        <v>786</v>
      </c>
      <c r="C55">
        <v>279715.74</v>
      </c>
      <c r="D55">
        <v>29</v>
      </c>
    </row>
    <row r="56" spans="1:4" x14ac:dyDescent="0.25">
      <c r="A56">
        <v>68957</v>
      </c>
      <c r="B56" t="s">
        <v>843</v>
      </c>
      <c r="C56">
        <v>0</v>
      </c>
      <c r="D56">
        <v>0</v>
      </c>
    </row>
    <row r="57" spans="1:4" x14ac:dyDescent="0.25">
      <c r="A57">
        <v>69039</v>
      </c>
      <c r="B57" t="s">
        <v>835</v>
      </c>
      <c r="C57">
        <v>0</v>
      </c>
      <c r="D57">
        <v>0</v>
      </c>
    </row>
    <row r="58" spans="1:4" x14ac:dyDescent="0.25">
      <c r="A58">
        <v>69062</v>
      </c>
      <c r="B58" t="s">
        <v>847</v>
      </c>
      <c r="C58">
        <v>0</v>
      </c>
      <c r="D58">
        <v>0</v>
      </c>
    </row>
    <row r="59" spans="1:4" x14ac:dyDescent="0.25">
      <c r="A59">
        <v>69088</v>
      </c>
      <c r="B59" t="s">
        <v>862</v>
      </c>
      <c r="C59">
        <v>0</v>
      </c>
      <c r="D59">
        <v>0</v>
      </c>
    </row>
    <row r="60" spans="1:4" x14ac:dyDescent="0.25">
      <c r="A60">
        <v>69112</v>
      </c>
      <c r="B60" t="s">
        <v>826</v>
      </c>
      <c r="C60">
        <v>0</v>
      </c>
      <c r="D60">
        <v>0</v>
      </c>
    </row>
    <row r="61" spans="1:4" x14ac:dyDescent="0.25">
      <c r="A61">
        <v>69229</v>
      </c>
      <c r="B61" t="s">
        <v>858</v>
      </c>
      <c r="C61">
        <v>0</v>
      </c>
      <c r="D61">
        <v>0</v>
      </c>
    </row>
    <row r="62" spans="1:4" x14ac:dyDescent="0.25">
      <c r="A62">
        <v>69294</v>
      </c>
      <c r="B62" t="s">
        <v>817</v>
      </c>
      <c r="C62">
        <v>0</v>
      </c>
      <c r="D62">
        <v>0</v>
      </c>
    </row>
    <row r="63" spans="1:4" x14ac:dyDescent="0.25">
      <c r="A63">
        <v>69625</v>
      </c>
      <c r="B63" t="s">
        <v>868</v>
      </c>
      <c r="C63">
        <v>157740.87</v>
      </c>
      <c r="D63">
        <v>26</v>
      </c>
    </row>
    <row r="64" spans="1:4" x14ac:dyDescent="0.25">
      <c r="A64">
        <v>69773</v>
      </c>
      <c r="B64" t="s">
        <v>823</v>
      </c>
      <c r="C64">
        <v>0</v>
      </c>
      <c r="D64">
        <v>0</v>
      </c>
    </row>
    <row r="65" spans="1:4" x14ac:dyDescent="0.25">
      <c r="A65">
        <v>70011</v>
      </c>
      <c r="B65" t="s">
        <v>841</v>
      </c>
      <c r="C65">
        <v>0</v>
      </c>
      <c r="D65">
        <v>0</v>
      </c>
    </row>
    <row r="66" spans="1:4" x14ac:dyDescent="0.25">
      <c r="A66">
        <v>70037</v>
      </c>
      <c r="B66" t="s">
        <v>806</v>
      </c>
      <c r="C66">
        <v>342613.11</v>
      </c>
      <c r="D66">
        <v>55</v>
      </c>
    </row>
    <row r="67" spans="1:4" x14ac:dyDescent="0.25">
      <c r="A67">
        <v>70615</v>
      </c>
      <c r="B67" t="s">
        <v>820</v>
      </c>
      <c r="C67">
        <v>0</v>
      </c>
      <c r="D67">
        <v>0</v>
      </c>
    </row>
    <row r="68" spans="1:4" x14ac:dyDescent="0.25">
      <c r="A68">
        <v>71076</v>
      </c>
      <c r="B68" t="s">
        <v>801</v>
      </c>
      <c r="C68">
        <v>117909.28</v>
      </c>
      <c r="D68">
        <v>34</v>
      </c>
    </row>
    <row r="69" spans="1:4" x14ac:dyDescent="0.25">
      <c r="A69">
        <v>71084</v>
      </c>
      <c r="B69" t="s">
        <v>789</v>
      </c>
      <c r="C69">
        <v>147166.29999999999</v>
      </c>
      <c r="D69">
        <v>20</v>
      </c>
    </row>
    <row r="70" spans="1:4" x14ac:dyDescent="0.25">
      <c r="A70">
        <v>71092</v>
      </c>
      <c r="B70" t="s">
        <v>864</v>
      </c>
      <c r="C70">
        <v>0</v>
      </c>
      <c r="D70">
        <v>0</v>
      </c>
    </row>
    <row r="71" spans="1:4" x14ac:dyDescent="0.25">
      <c r="A71">
        <v>71100</v>
      </c>
      <c r="B71" t="s">
        <v>827</v>
      </c>
      <c r="C71">
        <v>61287.16</v>
      </c>
      <c r="D71">
        <v>20</v>
      </c>
    </row>
    <row r="72" spans="1:4" x14ac:dyDescent="0.25">
      <c r="A72">
        <v>71118</v>
      </c>
      <c r="B72" t="s">
        <v>874</v>
      </c>
      <c r="C72">
        <v>0</v>
      </c>
      <c r="D72">
        <v>0</v>
      </c>
    </row>
    <row r="73" spans="1:4" x14ac:dyDescent="0.25">
      <c r="A73">
        <v>71126</v>
      </c>
      <c r="B73" t="s">
        <v>849</v>
      </c>
      <c r="C73">
        <v>0</v>
      </c>
      <c r="D73">
        <v>0</v>
      </c>
    </row>
    <row r="74" spans="1:4" x14ac:dyDescent="0.25">
      <c r="A74">
        <v>71134</v>
      </c>
      <c r="B74" t="s">
        <v>863</v>
      </c>
      <c r="C74">
        <v>0</v>
      </c>
      <c r="D74">
        <v>0</v>
      </c>
    </row>
    <row r="75" spans="1:4" x14ac:dyDescent="0.25">
      <c r="A75">
        <v>71142</v>
      </c>
      <c r="B75" t="s">
        <v>802</v>
      </c>
      <c r="C75">
        <v>0</v>
      </c>
      <c r="D75">
        <v>0</v>
      </c>
    </row>
    <row r="76" spans="1:4" x14ac:dyDescent="0.25">
      <c r="A76">
        <v>71159</v>
      </c>
      <c r="B76" t="s">
        <v>850</v>
      </c>
      <c r="C76">
        <v>0</v>
      </c>
      <c r="D76">
        <v>0</v>
      </c>
    </row>
    <row r="77" spans="1:4" x14ac:dyDescent="0.25">
      <c r="A77">
        <v>71167</v>
      </c>
      <c r="B77" t="s">
        <v>856</v>
      </c>
      <c r="C77">
        <v>0</v>
      </c>
      <c r="D77">
        <v>0</v>
      </c>
    </row>
    <row r="78" spans="1:4" x14ac:dyDescent="0.25">
      <c r="A78">
        <v>71175</v>
      </c>
      <c r="B78" t="s">
        <v>831</v>
      </c>
      <c r="C78">
        <v>181896.48</v>
      </c>
      <c r="D78">
        <v>0</v>
      </c>
    </row>
    <row r="79" spans="1:4" x14ac:dyDescent="0.25">
      <c r="A79">
        <v>71183</v>
      </c>
      <c r="B79" t="s">
        <v>871</v>
      </c>
      <c r="C79">
        <v>0</v>
      </c>
      <c r="D79">
        <v>0</v>
      </c>
    </row>
    <row r="80" spans="1:4" x14ac:dyDescent="0.25">
      <c r="A80">
        <v>71191</v>
      </c>
      <c r="B80" t="s">
        <v>828</v>
      </c>
      <c r="C80">
        <v>226626.13</v>
      </c>
      <c r="D80">
        <v>14</v>
      </c>
    </row>
    <row r="81" spans="1:4" x14ac:dyDescent="0.25">
      <c r="A81">
        <v>71472</v>
      </c>
      <c r="B81" t="s">
        <v>811</v>
      </c>
      <c r="C81">
        <v>0</v>
      </c>
      <c r="D81">
        <v>0</v>
      </c>
    </row>
    <row r="82" spans="1:4" x14ac:dyDescent="0.25">
      <c r="A82">
        <v>71589</v>
      </c>
      <c r="B82" t="s">
        <v>844</v>
      </c>
      <c r="C82">
        <v>0</v>
      </c>
      <c r="D82">
        <v>0</v>
      </c>
    </row>
    <row r="83" spans="1:4" x14ac:dyDescent="0.25">
      <c r="A83">
        <v>71597</v>
      </c>
      <c r="B83" t="s">
        <v>790</v>
      </c>
      <c r="C83">
        <v>0</v>
      </c>
      <c r="D83">
        <v>0</v>
      </c>
    </row>
    <row r="84" spans="1:4" x14ac:dyDescent="0.25">
      <c r="A84">
        <v>71787</v>
      </c>
      <c r="B84" t="s">
        <v>805</v>
      </c>
      <c r="C84">
        <v>0</v>
      </c>
      <c r="D84">
        <v>0</v>
      </c>
    </row>
    <row r="85" spans="1:4" x14ac:dyDescent="0.25">
      <c r="A85">
        <v>78014</v>
      </c>
      <c r="B85" t="s">
        <v>798</v>
      </c>
      <c r="C85">
        <v>62998.35</v>
      </c>
      <c r="D85">
        <v>9</v>
      </c>
    </row>
    <row r="86" spans="1:4" x14ac:dyDescent="0.25">
      <c r="A86">
        <v>78022</v>
      </c>
      <c r="B86" t="s">
        <v>869</v>
      </c>
      <c r="C86">
        <v>0</v>
      </c>
      <c r="D86">
        <v>0</v>
      </c>
    </row>
    <row r="87" spans="1:4" x14ac:dyDescent="0.25">
      <c r="A87">
        <v>78048</v>
      </c>
      <c r="B87" t="s">
        <v>836</v>
      </c>
      <c r="C87">
        <v>0</v>
      </c>
      <c r="D87">
        <v>0</v>
      </c>
    </row>
    <row r="88" spans="1:4" x14ac:dyDescent="0.25">
      <c r="A88">
        <v>78055</v>
      </c>
      <c r="B88" t="s">
        <v>812</v>
      </c>
      <c r="C88">
        <v>0</v>
      </c>
      <c r="D88">
        <v>0</v>
      </c>
    </row>
    <row r="89" spans="1:4" x14ac:dyDescent="0.25">
      <c r="A89">
        <v>78063</v>
      </c>
      <c r="B89" t="s">
        <v>803</v>
      </c>
      <c r="C89">
        <v>323485.83</v>
      </c>
      <c r="D89">
        <v>44</v>
      </c>
    </row>
    <row r="90" spans="1:4" x14ac:dyDescent="0.25">
      <c r="A90">
        <v>85662</v>
      </c>
      <c r="B90" t="s">
        <v>842</v>
      </c>
      <c r="C90">
        <v>92916.96</v>
      </c>
      <c r="D90">
        <v>35</v>
      </c>
    </row>
    <row r="91" spans="1:4" x14ac:dyDescent="0.25">
      <c r="A91">
        <v>90308</v>
      </c>
      <c r="B91" t="s">
        <v>819</v>
      </c>
      <c r="C91">
        <v>0</v>
      </c>
      <c r="D91">
        <v>0</v>
      </c>
    </row>
    <row r="92" spans="1:4" x14ac:dyDescent="0.25">
      <c r="A92">
        <v>96370</v>
      </c>
      <c r="B92" t="s">
        <v>818</v>
      </c>
      <c r="C92">
        <v>0</v>
      </c>
      <c r="D92">
        <v>0</v>
      </c>
    </row>
  </sheetData>
  <sheetProtection algorithmName="SHA-512" hashValue="YvY5IPr1ekRJzYf02Fh5L5Mpzu6gc+Yp1tH4mGbE8majz7BJUz4TlB79P9zzOZY9/J9umcFtOcBxYAUbyGLzWw==" saltValue="DeDtXJ1MwhgHbglbSLL+RA==" spinCount="100000" sheet="1" autoFilter="0"/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AFDA4-098E-48DB-A7CD-3DFD7A94EC41}">
  <dimension ref="A1:F51"/>
  <sheetViews>
    <sheetView workbookViewId="0">
      <selection activeCell="A2" sqref="A2"/>
    </sheetView>
  </sheetViews>
  <sheetFormatPr defaultColWidth="11.42578125" defaultRowHeight="15" x14ac:dyDescent="0.25"/>
  <cols>
    <col min="1" max="1" width="11" customWidth="1"/>
    <col min="2" max="2" width="50.7109375" customWidth="1"/>
    <col min="3" max="3" width="15.140625" customWidth="1"/>
    <col min="4" max="4" width="15.42578125" customWidth="1"/>
    <col min="5" max="5" width="35.85546875" customWidth="1"/>
    <col min="6" max="6" width="20.42578125" customWidth="1"/>
  </cols>
  <sheetData>
    <row r="1" spans="1:6" x14ac:dyDescent="0.25">
      <c r="A1" s="10" t="s">
        <v>730</v>
      </c>
      <c r="B1" s="16" t="s">
        <v>731</v>
      </c>
      <c r="C1" s="16" t="s">
        <v>127</v>
      </c>
      <c r="D1" s="16" t="s">
        <v>732</v>
      </c>
      <c r="E1" s="10" t="s">
        <v>733</v>
      </c>
      <c r="F1" s="10" t="s">
        <v>128</v>
      </c>
    </row>
    <row r="2" spans="1:6" x14ac:dyDescent="0.25">
      <c r="A2">
        <v>50773</v>
      </c>
      <c r="B2" t="s">
        <v>734</v>
      </c>
      <c r="C2" t="s">
        <v>35</v>
      </c>
      <c r="D2" s="17">
        <v>1043.8321060000001</v>
      </c>
      <c r="E2" s="11">
        <v>8446915.4399999995</v>
      </c>
      <c r="F2" s="12">
        <v>0.85439069999999995</v>
      </c>
    </row>
    <row r="3" spans="1:6" x14ac:dyDescent="0.25">
      <c r="A3">
        <v>50799</v>
      </c>
      <c r="B3" t="s">
        <v>735</v>
      </c>
      <c r="C3" t="s">
        <v>98</v>
      </c>
      <c r="D3" s="17">
        <v>622.40056000000004</v>
      </c>
      <c r="E3" s="11">
        <v>5697682.9400000004</v>
      </c>
      <c r="F3" s="12">
        <v>0.91051769999999999</v>
      </c>
    </row>
    <row r="4" spans="1:6" x14ac:dyDescent="0.25">
      <c r="A4">
        <v>50815</v>
      </c>
      <c r="B4" t="s">
        <v>736</v>
      </c>
      <c r="C4" t="s">
        <v>46</v>
      </c>
      <c r="D4" s="17">
        <v>689.78593899999998</v>
      </c>
      <c r="E4" s="11">
        <v>5912857.71</v>
      </c>
      <c r="F4" s="12">
        <v>0.84029419999999999</v>
      </c>
    </row>
    <row r="5" spans="1:6" x14ac:dyDescent="0.25">
      <c r="A5">
        <v>50856</v>
      </c>
      <c r="B5" t="s">
        <v>737</v>
      </c>
      <c r="C5" t="s">
        <v>50</v>
      </c>
      <c r="D5" s="17">
        <v>521.78166699999997</v>
      </c>
      <c r="E5" s="11">
        <v>4103515.26</v>
      </c>
      <c r="F5" s="12">
        <v>0.73515640000000004</v>
      </c>
    </row>
    <row r="6" spans="1:6" x14ac:dyDescent="0.25">
      <c r="A6">
        <v>50880</v>
      </c>
      <c r="B6" t="s">
        <v>738</v>
      </c>
      <c r="C6" t="s">
        <v>101</v>
      </c>
      <c r="D6" s="17">
        <v>3887.6323160000002</v>
      </c>
      <c r="E6" s="11">
        <v>29892631.539999999</v>
      </c>
      <c r="F6" s="12">
        <v>0.82198119999999997</v>
      </c>
    </row>
    <row r="7" spans="1:6" x14ac:dyDescent="0.25">
      <c r="A7">
        <v>50906</v>
      </c>
      <c r="B7" t="s">
        <v>739</v>
      </c>
      <c r="C7" t="s">
        <v>53</v>
      </c>
      <c r="D7" s="17">
        <v>299.84203100000002</v>
      </c>
      <c r="E7" s="11">
        <v>2994540.76</v>
      </c>
      <c r="F7" s="12">
        <v>0.77291460000000001</v>
      </c>
    </row>
    <row r="8" spans="1:6" x14ac:dyDescent="0.25">
      <c r="A8">
        <v>50922</v>
      </c>
      <c r="B8" t="s">
        <v>740</v>
      </c>
      <c r="C8" t="s">
        <v>52</v>
      </c>
      <c r="D8" s="17">
        <v>428.64698700000002</v>
      </c>
      <c r="E8" s="11">
        <v>1088856.49</v>
      </c>
      <c r="F8" s="12">
        <v>0.22018480000000001</v>
      </c>
    </row>
    <row r="9" spans="1:6" x14ac:dyDescent="0.25">
      <c r="A9">
        <v>50948</v>
      </c>
      <c r="B9" t="s">
        <v>741</v>
      </c>
      <c r="C9" t="s">
        <v>52</v>
      </c>
      <c r="D9" s="17">
        <v>720.58234000000004</v>
      </c>
      <c r="E9" s="11">
        <v>4162374.26</v>
      </c>
      <c r="F9" s="12">
        <v>0.57772270000000003</v>
      </c>
    </row>
    <row r="10" spans="1:6" x14ac:dyDescent="0.25">
      <c r="A10">
        <v>50963</v>
      </c>
      <c r="B10" t="s">
        <v>724</v>
      </c>
      <c r="C10" t="s">
        <v>110</v>
      </c>
      <c r="D10" s="17">
        <v>998.70301199999994</v>
      </c>
      <c r="E10" s="11">
        <v>7392959.6299999999</v>
      </c>
      <c r="F10" s="12">
        <v>0.77218430000000005</v>
      </c>
    </row>
    <row r="11" spans="1:6" x14ac:dyDescent="0.25">
      <c r="A11">
        <v>50989</v>
      </c>
      <c r="B11" t="s">
        <v>742</v>
      </c>
      <c r="C11" t="s">
        <v>62</v>
      </c>
      <c r="D11" s="17">
        <v>921.49726899999996</v>
      </c>
      <c r="E11" s="11">
        <v>3726017.98</v>
      </c>
      <c r="F11" s="12">
        <v>0.44988519999999999</v>
      </c>
    </row>
    <row r="12" spans="1:6" x14ac:dyDescent="0.25">
      <c r="A12">
        <v>51003</v>
      </c>
      <c r="B12" t="s">
        <v>743</v>
      </c>
      <c r="C12" t="s">
        <v>61</v>
      </c>
      <c r="D12" s="17">
        <v>1612.78385</v>
      </c>
      <c r="E12" s="11">
        <v>8548032.4499999993</v>
      </c>
      <c r="F12" s="12">
        <v>0.58570500000000003</v>
      </c>
    </row>
    <row r="13" spans="1:6" x14ac:dyDescent="0.25">
      <c r="A13">
        <v>51029</v>
      </c>
      <c r="B13" t="s">
        <v>744</v>
      </c>
      <c r="C13" t="s">
        <v>102</v>
      </c>
      <c r="D13" s="17">
        <v>873.42719099999999</v>
      </c>
      <c r="E13" s="11">
        <v>5916973.3499999996</v>
      </c>
      <c r="F13" s="12">
        <v>0.73410010000000003</v>
      </c>
    </row>
    <row r="14" spans="1:6" x14ac:dyDescent="0.25">
      <c r="A14">
        <v>51045</v>
      </c>
      <c r="B14" t="s">
        <v>745</v>
      </c>
      <c r="C14" t="s">
        <v>54</v>
      </c>
      <c r="D14" s="17">
        <v>1298.8583960000001</v>
      </c>
      <c r="E14" s="11">
        <v>9268146.5700000003</v>
      </c>
      <c r="F14" s="12">
        <v>0.77503860000000002</v>
      </c>
    </row>
    <row r="15" spans="1:6" x14ac:dyDescent="0.25">
      <c r="A15">
        <v>51060</v>
      </c>
      <c r="B15" t="s">
        <v>746</v>
      </c>
      <c r="C15" t="s">
        <v>83</v>
      </c>
      <c r="D15" s="17">
        <v>4563.4596300000003</v>
      </c>
      <c r="E15" s="11">
        <v>29845475.059999999</v>
      </c>
      <c r="F15" s="12">
        <v>0.70176539999999998</v>
      </c>
    </row>
    <row r="16" spans="1:6" x14ac:dyDescent="0.25">
      <c r="A16">
        <v>51128</v>
      </c>
      <c r="B16" t="s">
        <v>747</v>
      </c>
      <c r="C16" t="s">
        <v>73</v>
      </c>
      <c r="D16" s="17">
        <v>364.01825400000001</v>
      </c>
      <c r="E16" s="11">
        <v>3207657.2</v>
      </c>
      <c r="F16" s="12">
        <v>0.76707780000000003</v>
      </c>
    </row>
    <row r="17" spans="1:6" x14ac:dyDescent="0.25">
      <c r="A17">
        <v>51144</v>
      </c>
      <c r="B17" t="s">
        <v>748</v>
      </c>
      <c r="C17" t="s">
        <v>80</v>
      </c>
      <c r="D17" s="17">
        <v>673.88864899999999</v>
      </c>
      <c r="E17" s="11">
        <v>5027568.58</v>
      </c>
      <c r="F17" s="12">
        <v>0.82766779999999995</v>
      </c>
    </row>
    <row r="18" spans="1:6" x14ac:dyDescent="0.25">
      <c r="A18">
        <v>51169</v>
      </c>
      <c r="B18" t="s">
        <v>749</v>
      </c>
      <c r="C18" t="s">
        <v>105</v>
      </c>
      <c r="D18" s="17">
        <v>446.29333600000001</v>
      </c>
      <c r="E18" s="11">
        <v>2110467.46</v>
      </c>
      <c r="F18" s="12">
        <v>0.43120710000000001</v>
      </c>
    </row>
    <row r="19" spans="1:6" x14ac:dyDescent="0.25">
      <c r="A19">
        <v>51185</v>
      </c>
      <c r="B19" t="s">
        <v>750</v>
      </c>
      <c r="C19" t="s">
        <v>81</v>
      </c>
      <c r="D19" s="17">
        <v>696.99265300000002</v>
      </c>
      <c r="E19" s="11">
        <v>6686715.1200000001</v>
      </c>
      <c r="F19" s="12">
        <v>0.88608319999999996</v>
      </c>
    </row>
    <row r="20" spans="1:6" x14ac:dyDescent="0.25">
      <c r="A20">
        <v>51201</v>
      </c>
      <c r="B20" t="s">
        <v>751</v>
      </c>
      <c r="C20" t="s">
        <v>109</v>
      </c>
      <c r="D20" s="17">
        <v>1112.620756</v>
      </c>
      <c r="E20" s="11">
        <v>6781797.4500000002</v>
      </c>
      <c r="F20" s="12">
        <v>0.6739655</v>
      </c>
    </row>
    <row r="21" spans="1:6" x14ac:dyDescent="0.25">
      <c r="A21">
        <v>51227</v>
      </c>
      <c r="B21" t="s">
        <v>752</v>
      </c>
      <c r="C21" t="s">
        <v>38</v>
      </c>
      <c r="D21" s="17">
        <v>1289.196281</v>
      </c>
      <c r="E21" s="11">
        <v>8710037.6699999999</v>
      </c>
      <c r="F21" s="12">
        <v>0.68274509999999999</v>
      </c>
    </row>
    <row r="22" spans="1:6" x14ac:dyDescent="0.25">
      <c r="A22">
        <v>51243</v>
      </c>
      <c r="B22" t="s">
        <v>753</v>
      </c>
      <c r="C22" t="s">
        <v>48</v>
      </c>
      <c r="D22" s="17">
        <v>750.34709899999996</v>
      </c>
      <c r="E22" s="11">
        <v>5312481.26</v>
      </c>
      <c r="F22" s="12">
        <v>0.6909324</v>
      </c>
    </row>
    <row r="23" spans="1:6" x14ac:dyDescent="0.25">
      <c r="A23">
        <v>51284</v>
      </c>
      <c r="B23" t="s">
        <v>754</v>
      </c>
      <c r="C23" t="s">
        <v>69</v>
      </c>
      <c r="D23" s="17">
        <v>2475.8993610000002</v>
      </c>
      <c r="E23" s="11">
        <v>16290634.560000001</v>
      </c>
      <c r="F23" s="12">
        <v>0.78623189999999998</v>
      </c>
    </row>
    <row r="24" spans="1:6" x14ac:dyDescent="0.25">
      <c r="A24">
        <v>51300</v>
      </c>
      <c r="B24" t="s">
        <v>755</v>
      </c>
      <c r="C24" t="s">
        <v>97</v>
      </c>
      <c r="D24" s="17">
        <v>1169.7304360000001</v>
      </c>
      <c r="E24" s="11">
        <v>8340464.5899999999</v>
      </c>
      <c r="F24" s="12">
        <v>0.76408069999999995</v>
      </c>
    </row>
    <row r="25" spans="1:6" x14ac:dyDescent="0.25">
      <c r="A25">
        <v>51334</v>
      </c>
      <c r="B25" t="s">
        <v>756</v>
      </c>
      <c r="C25" t="s">
        <v>55</v>
      </c>
      <c r="D25" s="17">
        <v>1197.8327670000001</v>
      </c>
      <c r="E25" s="11">
        <v>8389128.5399999991</v>
      </c>
      <c r="F25" s="12">
        <v>0.79380669999999998</v>
      </c>
    </row>
    <row r="26" spans="1:6" x14ac:dyDescent="0.25">
      <c r="A26">
        <v>51359</v>
      </c>
      <c r="B26" t="s">
        <v>757</v>
      </c>
      <c r="C26" t="s">
        <v>67</v>
      </c>
      <c r="D26" s="17">
        <v>2193.0620490000001</v>
      </c>
      <c r="E26" s="11">
        <v>16698539.539999999</v>
      </c>
      <c r="F26" s="12">
        <v>0.80666610000000005</v>
      </c>
    </row>
    <row r="27" spans="1:6" x14ac:dyDescent="0.25">
      <c r="A27">
        <v>51375</v>
      </c>
      <c r="B27" t="s">
        <v>758</v>
      </c>
      <c r="C27" t="s">
        <v>100</v>
      </c>
      <c r="D27" s="17">
        <v>441.07942300000002</v>
      </c>
      <c r="E27" s="11">
        <v>4528257.4400000004</v>
      </c>
      <c r="F27" s="12">
        <v>0.93369230000000003</v>
      </c>
    </row>
    <row r="28" spans="1:6" x14ac:dyDescent="0.25">
      <c r="A28">
        <v>51391</v>
      </c>
      <c r="B28" t="s">
        <v>759</v>
      </c>
      <c r="C28" t="s">
        <v>47</v>
      </c>
      <c r="D28" s="17">
        <v>696.19218999999998</v>
      </c>
      <c r="E28" s="11">
        <v>4893144.07</v>
      </c>
      <c r="F28" s="12">
        <v>0.76212170000000001</v>
      </c>
    </row>
    <row r="29" spans="1:6" x14ac:dyDescent="0.25">
      <c r="A29">
        <v>51417</v>
      </c>
      <c r="B29" t="s">
        <v>760</v>
      </c>
      <c r="C29" t="s">
        <v>87</v>
      </c>
      <c r="D29" s="17">
        <v>1417.9011680000001</v>
      </c>
      <c r="E29" s="11">
        <v>11440935.74</v>
      </c>
      <c r="F29" s="12">
        <v>0.87158959999999996</v>
      </c>
    </row>
    <row r="30" spans="1:6" x14ac:dyDescent="0.25">
      <c r="A30">
        <v>51433</v>
      </c>
      <c r="B30" t="s">
        <v>761</v>
      </c>
      <c r="C30" t="s">
        <v>32</v>
      </c>
      <c r="D30" s="17">
        <v>1143.8849230000001</v>
      </c>
      <c r="E30" s="11">
        <v>9162577.8100000005</v>
      </c>
      <c r="F30" s="12">
        <v>0.86232569999999997</v>
      </c>
    </row>
    <row r="31" spans="1:6" x14ac:dyDescent="0.25">
      <c r="A31">
        <v>51458</v>
      </c>
      <c r="B31" t="s">
        <v>762</v>
      </c>
      <c r="C31" t="s">
        <v>88</v>
      </c>
      <c r="D31" s="17">
        <v>985.33056699999997</v>
      </c>
      <c r="E31" s="11">
        <v>7420801.8399999999</v>
      </c>
      <c r="F31" s="12">
        <v>0.78053240000000002</v>
      </c>
    </row>
    <row r="32" spans="1:6" x14ac:dyDescent="0.25">
      <c r="A32">
        <v>51474</v>
      </c>
      <c r="B32" t="s">
        <v>763</v>
      </c>
      <c r="C32" t="s">
        <v>78</v>
      </c>
      <c r="D32" s="17">
        <v>1286.5375469999999</v>
      </c>
      <c r="E32" s="11">
        <v>8784829.8599999994</v>
      </c>
      <c r="F32" s="12">
        <v>0.7297612</v>
      </c>
    </row>
    <row r="33" spans="1:6" x14ac:dyDescent="0.25">
      <c r="A33">
        <v>51490</v>
      </c>
      <c r="B33" t="s">
        <v>764</v>
      </c>
      <c r="C33" t="s">
        <v>65</v>
      </c>
      <c r="D33" s="17">
        <v>667.69495500000005</v>
      </c>
      <c r="E33" s="11">
        <v>6115880.4199999999</v>
      </c>
      <c r="F33" s="12">
        <v>0.9014778</v>
      </c>
    </row>
    <row r="34" spans="1:6" x14ac:dyDescent="0.25">
      <c r="A34">
        <v>51532</v>
      </c>
      <c r="B34" t="s">
        <v>765</v>
      </c>
      <c r="C34" t="s">
        <v>85</v>
      </c>
      <c r="D34" s="17">
        <v>836.88628600000004</v>
      </c>
      <c r="E34" s="11">
        <v>6478978.8899999997</v>
      </c>
      <c r="F34" s="12">
        <v>0.81132780000000004</v>
      </c>
    </row>
    <row r="35" spans="1:6" x14ac:dyDescent="0.25">
      <c r="A35">
        <v>51607</v>
      </c>
      <c r="B35" t="s">
        <v>766</v>
      </c>
      <c r="C35" t="s">
        <v>34</v>
      </c>
      <c r="D35" s="17">
        <v>611.143101</v>
      </c>
      <c r="E35" s="11">
        <v>4715873.95</v>
      </c>
      <c r="F35" s="12">
        <v>0.76975590000000005</v>
      </c>
    </row>
    <row r="36" spans="1:6" x14ac:dyDescent="0.25">
      <c r="A36">
        <v>51631</v>
      </c>
      <c r="B36" t="s">
        <v>767</v>
      </c>
      <c r="C36" t="s">
        <v>66</v>
      </c>
      <c r="D36" s="17">
        <v>1030.287478</v>
      </c>
      <c r="E36" s="11">
        <v>7679347.5499999998</v>
      </c>
      <c r="F36" s="12">
        <v>0.78917559999999998</v>
      </c>
    </row>
    <row r="37" spans="1:6" x14ac:dyDescent="0.25">
      <c r="A37">
        <v>51656</v>
      </c>
      <c r="B37" t="s">
        <v>768</v>
      </c>
      <c r="C37" t="s">
        <v>86</v>
      </c>
      <c r="D37" s="17">
        <v>1006.351044</v>
      </c>
      <c r="E37" s="11">
        <v>6688667.6100000003</v>
      </c>
      <c r="F37" s="12">
        <v>0.74718189999999995</v>
      </c>
    </row>
    <row r="38" spans="1:6" x14ac:dyDescent="0.25">
      <c r="A38">
        <v>51672</v>
      </c>
      <c r="B38" t="s">
        <v>769</v>
      </c>
      <c r="C38" t="s">
        <v>94</v>
      </c>
      <c r="D38" s="17">
        <v>558.65040899999997</v>
      </c>
      <c r="E38" s="11">
        <v>4573258.32</v>
      </c>
      <c r="F38" s="12">
        <v>0.81504109999999996</v>
      </c>
    </row>
    <row r="39" spans="1:6" x14ac:dyDescent="0.25">
      <c r="A39">
        <v>51698</v>
      </c>
      <c r="B39" t="s">
        <v>770</v>
      </c>
      <c r="C39" t="s">
        <v>57</v>
      </c>
      <c r="D39" s="17">
        <v>478.73252000000002</v>
      </c>
      <c r="E39" s="11">
        <v>4468999.92</v>
      </c>
      <c r="F39" s="12">
        <v>0.82490889999999994</v>
      </c>
    </row>
    <row r="40" spans="1:6" x14ac:dyDescent="0.25">
      <c r="A40">
        <v>51714</v>
      </c>
      <c r="B40" t="s">
        <v>771</v>
      </c>
      <c r="C40" t="s">
        <v>82</v>
      </c>
      <c r="D40" s="17">
        <v>757.25910499999998</v>
      </c>
      <c r="E40" s="11">
        <v>5426567.7000000002</v>
      </c>
      <c r="F40" s="12">
        <v>0.74918709999999999</v>
      </c>
    </row>
    <row r="41" spans="1:6" x14ac:dyDescent="0.25">
      <c r="A41">
        <v>62026</v>
      </c>
      <c r="B41" t="s">
        <v>772</v>
      </c>
      <c r="C41" t="s">
        <v>36</v>
      </c>
      <c r="D41" s="17">
        <v>774.04983000000004</v>
      </c>
      <c r="E41" s="11">
        <v>6468433.79</v>
      </c>
      <c r="F41" s="12">
        <v>0.86052320000000004</v>
      </c>
    </row>
    <row r="42" spans="1:6" x14ac:dyDescent="0.25">
      <c r="A42">
        <v>62042</v>
      </c>
      <c r="B42" t="s">
        <v>773</v>
      </c>
      <c r="C42" t="s">
        <v>45</v>
      </c>
      <c r="D42" s="17">
        <v>511.18415700000003</v>
      </c>
      <c r="E42" s="11">
        <v>4398110.3099999996</v>
      </c>
      <c r="F42" s="12">
        <v>0.80279100000000003</v>
      </c>
    </row>
    <row r="43" spans="1:6" x14ac:dyDescent="0.25">
      <c r="A43">
        <v>62067</v>
      </c>
      <c r="B43" t="s">
        <v>774</v>
      </c>
      <c r="C43" t="s">
        <v>107</v>
      </c>
      <c r="D43" s="17">
        <v>760.41544299999998</v>
      </c>
      <c r="E43" s="11">
        <v>6165446.04</v>
      </c>
      <c r="F43" s="12">
        <v>0.84573350000000003</v>
      </c>
    </row>
    <row r="44" spans="1:6" x14ac:dyDescent="0.25">
      <c r="A44">
        <v>62109</v>
      </c>
      <c r="B44" t="s">
        <v>775</v>
      </c>
      <c r="C44" t="s">
        <v>63</v>
      </c>
      <c r="D44" s="17">
        <v>1212.221581</v>
      </c>
      <c r="E44" s="11">
        <v>7646749.2599999998</v>
      </c>
      <c r="F44" s="12">
        <v>0.70390160000000002</v>
      </c>
    </row>
    <row r="45" spans="1:6" x14ac:dyDescent="0.25">
      <c r="A45">
        <v>62125</v>
      </c>
      <c r="B45" t="s">
        <v>776</v>
      </c>
      <c r="C45" t="s">
        <v>60</v>
      </c>
      <c r="D45" s="17">
        <v>1513.3649129999999</v>
      </c>
      <c r="E45" s="11">
        <v>11861161.960000001</v>
      </c>
      <c r="F45" s="12">
        <v>0.88248110000000002</v>
      </c>
    </row>
    <row r="46" spans="1:6" x14ac:dyDescent="0.25">
      <c r="A46">
        <v>62802</v>
      </c>
      <c r="B46" t="s">
        <v>777</v>
      </c>
      <c r="C46" t="s">
        <v>51</v>
      </c>
      <c r="D46" s="17">
        <v>520.63365099999999</v>
      </c>
      <c r="E46" s="11">
        <v>4650391.07</v>
      </c>
      <c r="F46" s="12">
        <v>0.90452969999999999</v>
      </c>
    </row>
    <row r="47" spans="1:6" x14ac:dyDescent="0.25">
      <c r="A47">
        <v>63495</v>
      </c>
      <c r="B47" t="s">
        <v>778</v>
      </c>
      <c r="C47" t="s">
        <v>33</v>
      </c>
      <c r="D47" s="17">
        <v>326.68839100000002</v>
      </c>
      <c r="E47" s="11">
        <v>2878887.88</v>
      </c>
      <c r="F47" s="12">
        <v>0.71887219999999996</v>
      </c>
    </row>
    <row r="48" spans="1:6" x14ac:dyDescent="0.25">
      <c r="A48">
        <v>63511</v>
      </c>
      <c r="B48" t="s">
        <v>779</v>
      </c>
      <c r="C48" t="s">
        <v>112</v>
      </c>
      <c r="D48" s="17">
        <v>952.83721400000002</v>
      </c>
      <c r="E48" s="11">
        <v>3610491.83</v>
      </c>
      <c r="F48" s="12">
        <v>0.40689069999999999</v>
      </c>
    </row>
    <row r="49" spans="1:6" x14ac:dyDescent="0.25">
      <c r="A49">
        <v>65227</v>
      </c>
      <c r="B49" t="s">
        <v>780</v>
      </c>
      <c r="C49" t="s">
        <v>93</v>
      </c>
      <c r="D49" s="17">
        <v>277.13355000000001</v>
      </c>
      <c r="E49" s="11">
        <v>2930283.91</v>
      </c>
      <c r="F49" s="12">
        <v>0.87695020000000001</v>
      </c>
    </row>
    <row r="50" spans="1:6" x14ac:dyDescent="0.25">
      <c r="A50">
        <v>65268</v>
      </c>
      <c r="B50" t="s">
        <v>781</v>
      </c>
      <c r="C50" t="s">
        <v>103</v>
      </c>
      <c r="D50" s="17">
        <v>659.83087499999999</v>
      </c>
      <c r="E50" s="11">
        <v>4871163.54</v>
      </c>
      <c r="F50" s="12">
        <v>0.79422360000000003</v>
      </c>
    </row>
    <row r="51" spans="1:6" x14ac:dyDescent="0.25">
      <c r="D51" s="18">
        <f t="shared" ref="D51:E51" si="0">SUM(D2:D50)</f>
        <v>50279.405255999991</v>
      </c>
      <c r="E51" s="19">
        <f t="shared" si="0"/>
        <v>362411712.12</v>
      </c>
      <c r="F51" s="20"/>
    </row>
  </sheetData>
  <sheetProtection algorithmName="SHA-512" hashValue="FxNJxNYVGLrKpN4fAIGXsR/Di4r1RP/nfyEJZZz7vqHP7XKFLf9SmbAouWUIU90GCD/p5bKe014SVPT9JCoBXg==" saltValue="uaMaZMLSo3y898mOXt7ENg==" spinCount="100000" sheet="1" autoFilter="0"/>
  <pageMargins left="0.7" right="0.7" top="0.75" bottom="0.75" header="0.3" footer="0.3"/>
  <tableParts count="1">
    <tablePart r:id="rId1"/>
  </tableParts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Court Placed</vt:lpstr>
      <vt:lpstr>Open Enrolled</vt:lpstr>
      <vt:lpstr>JVS</vt:lpstr>
      <vt:lpstr>DD School Age</vt:lpstr>
      <vt:lpstr>DD PreK</vt:lpstr>
      <vt:lpstr>PreK</vt:lpstr>
      <vt:lpstr>Weighted Funding</vt:lpstr>
      <vt:lpstr>DD T2 Rate</vt:lpstr>
      <vt:lpstr>JVS Calc Data</vt:lpstr>
      <vt:lpstr>Trad Dist Calc Data</vt:lpstr>
      <vt:lpstr>Per Capita Estimate</vt:lpstr>
      <vt:lpstr>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Stirling, Sarah</dc:creator>
  <cp:lastModifiedBy>Stirling, Sarah</cp:lastModifiedBy>
  <dcterms:created xsi:type="dcterms:W3CDTF">2022-09-26T18:02:32Z</dcterms:created>
  <dcterms:modified xsi:type="dcterms:W3CDTF">2026-02-02T19:53:13Z</dcterms:modified>
</cp:coreProperties>
</file>