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11"/>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<sst xmlns="http://schemas.openxmlformats.org/spreadsheetml/2006/main" count="1518" uniqueCount="809">
  <si>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</si>
  <si>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</si>
  <si>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</si>
  <si>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</si>
  <si>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</si>
  <si>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</si>
  <si>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</si>
  <si>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</si>
  <si>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</si>
  <si>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</si>
  <si>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</si>
  <si>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</si>
  <si>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</si>
  <si>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</si>
  <si>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</si>
  <si>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</si>
  <si>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</si>
  <si>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</si>
  <si>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</si>
  <si>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</si>
  <si>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</si>
  <si>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</si>
  <si>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</si>
  <si>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</si>
  <si>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</si>
  <si>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</si>
  <si>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</si>
  <si>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</si>
  <si>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</si>
  <si>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</si>
  <si>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</si>
  <si>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</si>
  <si>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</si>
  <si>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</si>
  <si>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</si>
  <si>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</si>
  <si>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</si>
  <si>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</si>
  <si>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</si>
  <si>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</si>
  <si>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</si>
  <si>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</si>
  <si>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</si>
  <si>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</si>
  <si>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</si>
  <si>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</si>
  <si>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</si>
  <si>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</si>
  <si>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</si>
  <si>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</si>
  <si>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</si>
  <si>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</si>
  <si>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</si>
  <si>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</si>
  <si>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</si>
  <si>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</si>
  <si>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</si>
  <si>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</si>
  <si>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</si>
  <si>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</si>
  <si>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</si>
  <si>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</si>
  <si>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</si>
  <si>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</si>
  <si>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</si>
  <si>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</si>
  <si>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</si>
  <si>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</si>
  <si>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</si>
  <si>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</si>
  <si>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</si>
  <si>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</si>
  <si>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</si>
  <si>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</si>
  <si>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</si>
  <si>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</si>
  <si>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</si>
  <si>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</si>
  <si>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</si>
  <si>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</si>
  <si>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</si>
  <si>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</si>
  <si>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</si>
  <si>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</si>
  <si>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</si>
  <si>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</si>
  <si>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</si>
  <si>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</si>
  <si>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</si>
  <si>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</si>
  <si>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</si>
  <si>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</si>
  <si>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</si>
  <si>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</si>
  <si>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</si>
  <si>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</si>
  <si>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</si>
  <si>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</si>
  <si>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</si>
  <si>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</si>
  <si>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</si>
  <si>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</si>
  <si>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</si>
  <si>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</si>
  <si>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</si>
  <si>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</si>
  <si>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</si>
  <si>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</si>
  <si>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</si>
  <si>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</si>
  <si>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</si>
  <si>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</si>
  <si>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</si>
  <si>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</si>
  <si>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</si>
  <si>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</si>
  <si>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</si>
  <si>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</si>
  <si>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</si>
  <si>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</si>
  <si>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</si>
  <si>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</si>
  <si>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</si>
  <si>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</si>
  <si>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</si>
  <si>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</si>
  <si>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</si>
  <si>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</si>
  <si>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</si>
  <si>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</si>
  <si>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</si>
  <si>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</si>
  <si>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</si>
  <si>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</si>
  <si>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</si>
  <si>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</si>
  <si>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</si>
  <si>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</si>
  <si>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</si>
  <si>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</si>
  <si>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</si>
  <si>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</si>
  <si>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</si>
  <si>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</si>
  <si>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</si>
  <si>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</si>
  <si>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</si>
  <si>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</si>
  <si>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</si>
  <si>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</si>
  <si>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</si>
  <si>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</si>
  <si>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</si>
  <si>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</si>
  <si>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</si>
  <si>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</si>
  <si>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</si>
  <si>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</si>
  <si>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</si>
  <si>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</si>
  <si>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</si>
  <si>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</si>
  <si>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</si>
  <si>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</si>
  <si>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</si>
  <si>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</si>
  <si>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</si>
  <si>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</si>
  <si>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</si>
  <si>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</si>
  <si>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</si>
  <si>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</si>
  <si>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</si>
  <si>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</si>
  <si>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</si>
  <si>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</si>
  <si>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</si>
  <si>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</si>
  <si>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</si>
  <si>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</si>
  <si>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</si>
  <si>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</si>
  <si>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</si>
  <si>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</si>
  <si>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</si>
  <si>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</si>
  <si>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</si>
  <si>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</si>
  <si>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</si>
  <si>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</si>
  <si>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</si>
  <si>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</si>
  <si>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</si>
  <si>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</si>
  <si>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</si>
  <si>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</si>
  <si>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</si>
  <si>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</si>
  <si>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</si>
  <si>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</si>
  <si>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</si>
  <si>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</si>
  <si>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</si>
  <si>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</si>
  <si>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</si>
  <si>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</si>
  <si>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</si>
  <si>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</si>
  <si>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</si>
  <si>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</si>
  <si>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</si>
  <si>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</si>
  <si>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</si>
  <si>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</si>
  <si>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</si>
  <si>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</si>
  <si>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</si>
  <si>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</si>
  <si>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</si>
  <si>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</si>
  <si>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</si>
  <si>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</si>
  <si>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</si>
  <si>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</si>
  <si>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</si>
  <si>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</si>
  <si>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</si>
  <si>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</si>
  <si>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</si>
  <si>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</si>
  <si>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</si>
  <si>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</si>
  <si>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</si>
  <si>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</si>
  <si>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</si>
  <si>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</si>
  <si>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</si>
  <si>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</si>
  <si>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</si>
  <si>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</si>
  <si>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</si>
  <si>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</si>
  <si>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</si>
  <si>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</si>
  <si>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</si>
  <si>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</si>
  <si>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</si>
  <si>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</si>
  <si>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</si>
  <si>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</si>
  <si>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</si>
  <si>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</si>
  <si>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</si>
  <si>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</si>
  <si>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</si>
  <si>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</si>
  <si>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</si>
  <si>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</si>
  <si>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</si>
  <si>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</si>
  <si>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</si>
  <si>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</si>
  <si>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</si>
  <si>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</si>
  <si>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</si>
  <si>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</si>
  <si>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</si>
  <si>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</si>
  <si>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</si>
  <si>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</si>
  <si>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</si>
  <si>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</si>
  <si>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</si>
  <si>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</si>
  <si>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</si>
  <si>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</si>
  <si>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</si>
  <si>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</si>
  <si>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</si>
  <si>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</si>
  <si>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</si>
  <si>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</si>
  <si>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</si>
  <si>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</si>
  <si>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</si>
  <si>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</si>
  <si>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</si>
  <si>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</si>
  <si>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</si>
  <si>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</si>
  <si>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</si>
  <si>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</si>
  <si>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</si>
  <si>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</si>
  <si>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</si>
  <si>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</si>
  <si>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</si>
  <si>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</si>
  <si>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</si>
  <si>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</si>
  <si>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</si>
  <si>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</si>
  <si>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</si>
  <si>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</si>
  <si>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</si>
  <si>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</si>
  <si>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</si>
  <si>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</si>
  <si>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</si>
  <si>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</si>
  <si>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</si>
  <si>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</si>
  <si>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</si>
  <si>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</si>
  <si>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</si>
  <si>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</si>
  <si>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</si>
  <si>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</si>
  <si>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</si>
  <si>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</si>
  <si>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</si>
  <si>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</si>
  <si>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</si>
  <si>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</si>
  <si>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</si>
  <si>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</si>
  <si>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</si>
  <si>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</si>
  <si>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</si>
  <si>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</si>
  <si>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</si>
  <si>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</si>
  <si>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</si>
  <si>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</si>
  <si>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</si>
  <si>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</si>
  <si>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</si>
  <si>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</si>
  <si>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</si>
  <si>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</si>
  <si>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</si>
  <si>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</si>
  <si>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</si>
  <si>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</si>
  <si>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</si>
  <si>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</si>
  <si>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</si>
  <si>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</si>
  <si>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</si>
  <si>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</si>
  <si>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</si>
  <si>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</si>
  <si>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</si>
  <si>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</si>
  <si>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</si>
  <si>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</si>
  <si>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</si>
  <si>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</si>
  <si>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</si>
  <si>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</si>
  <si>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</si>
  <si>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</si>
  <si>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</si>
  <si>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</si>
  <si>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</si>
  <si>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</si>
  <si>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</si>
  <si>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</si>
  <si>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</si>
  <si>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</si>
  <si>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</si>
  <si>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</si>
  <si>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</si>
  <si>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</si>
  <si>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</si>
  <si>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</si>
  <si>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</si>
  <si>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</si>
  <si>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</si>
  <si>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</si>
  <si>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</si>
  <si>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</si>
  <si>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</si>
  <si>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</si>
  <si>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</si>
  <si>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</si>
  <si>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</si>
  <si>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</si>
  <si>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</si>
  <si>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</si>
  <si>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</si>
  <si>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</si>
  <si>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</si>
  <si>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</si>
  <si>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</si>
  <si>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</si>
  <si>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</si>
  <si>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</si>
  <si>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</si>
  <si>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</si>
  <si>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</si>
  <si>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</si>
  <si>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</si>
  <si>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</si>
  <si>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</si>
  <si>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</si>
  <si>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</si>
  <si>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</si>
  <si>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</si>
  <si>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</si>
  <si>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</si>
  <si>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</si>
  <si>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</si>
  <si>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</si>
  <si>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</si>
  <si>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</si>
  <si>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</si>
  <si>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</si>
  <si>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</si>
  <si>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</si>
  <si>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</si>
  <si>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</si>
  <si>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</si>
  <si>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</si>
  <si>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</si>
  <si>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</si>
  <si>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</si>
  <si>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</si>
  <si>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</si>
  <si>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</si>
  <si>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</si>
  <si>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</si>
  <si>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</si>
  <si>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</si>
  <si>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</si>
  <si>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</si>
  <si>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</si>
  <si>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</si>
  <si>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</si>
  <si>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</si>
  <si>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</si>
  <si>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</si>
  <si>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</si>
  <si>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</si>
  <si>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</si>
  <si>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</si>
  <si>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</si>
  <si>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</si>
  <si>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</si>
  <si>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</si>
  <si>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</si>
  <si>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</si>
  <si>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</si>
  <si>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</si>
  <si>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</si>
  <si>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</si>
  <si>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</si>
  <si>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</si>
  <si>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</si>
  <si>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</si>
  <si>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</si>
  <si>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</si>
  <si>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</si>
  <si>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</si>
  <si>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</si>
  <si>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</si>
  <si>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</si>
  <si>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</si>
  <si>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</si>
  <si>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</si>
  <si>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</si>
  <si>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</si>
  <si>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</si>
  <si>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</si>
  <si>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</si>
  <si>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</si>
  <si>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</si>
  <si>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</si>
  <si>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</si>
  <si>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</si>
  <si>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</si>
  <si>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</si>
  <si>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</si>
  <si>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</si>
  <si>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</si>
  <si>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</si>
  <si>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</si>
  <si>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</si>
  <si>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</si>
  <si>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</si>
  <si>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</si>
  <si>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</si>
  <si>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</si>
  <si>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</si>
  <si>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</si>
  <si>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</si>
  <si>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</si>
  <si>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</si>
  <si>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</si>
  <si>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</si>
  <si>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</si>
  <si>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</si>
  <si>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</si>
  <si>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</si>
  <si>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</si>
  <si>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</si>
  <si>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</si>
  <si>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</si>
  <si>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</si>
  <si>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</si>
  <si>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</si>
  <si>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</si>
  <si>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</si>
  <si>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</si>
  <si>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</si>
  <si>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</si>
  <si>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</si>
  <si>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</si>
  <si>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</si>
  <si>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</si>
  <si>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</si>
  <si>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</si>
  <si>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</si>
  <si>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</si>
  <si>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</si>
  <si>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</si>
  <si>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</si>
  <si>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</si>
  <si>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</si>
  <si>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</si>
  <si>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</si>
  <si>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</si>
  <si>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</si>
  <si>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</si>
  <si>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</si>
  <si>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</si>
  <si>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</si>
  <si>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</si>
  <si>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</si>
  <si>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</si>
  <si>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</si>
  <si>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</si>
  <si>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</si>
  <si>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</si>
  <si>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</si>
  <si>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</si>
  <si>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</si>
  <si>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</si>
  <si>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</si>
  <si>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</si>
  <si>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</si>
  <si>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</si>
  <si>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</si>
  <si>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</si>
  <si>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</si>
  <si>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</si>
  <si>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</si>
  <si>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</si>
  <si>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</si>
  <si>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</si>
  <si>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</si>
  <si>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</si>
  <si>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</si>
  <si>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</si>
  <si>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</si>
  <si>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</si>
  <si>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</si>
  <si>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</si>
  <si>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</si>
  <si>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</si>
  <si>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</si>
  <si>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</si>
  <si>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</si>
  <si>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</si>
  <si>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</si>
  <si>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</si>
  <si>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</si>
  <si>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</si>
  <si>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</si>
  <si>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</si>
  <si>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</si>
  <si>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</si>
  <si>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</si>
  <si>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</si>
  <si>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</si>
  <si>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</si>
  <si>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</si>
  <si>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</si>
  <si>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</si>
  <si>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</si>
  <si>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</si>
  <si>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</si>
  <si>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</si>
  <si>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</si>
  <si>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</si>
  <si>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</si>
  <si>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</si>
  <si>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</si>
  <si>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</si>
  <si>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</si>
  <si>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</si>
  <si>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</si>
  <si>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</si>
  <si>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</si>
  <si>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</si>
  <si>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</si>
  <si>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</si>
  <si>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</si>
  <si>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</si>
  <si>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</si>
  <si>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</si>
  <si>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</si>
  <si>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</si>
  <si>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</si>
  <si>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</si>
  <si>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</si>
  <si>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</si>
  <si>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</si>
  <si>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</si>
  <si>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</si>
  <si>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</si>
  <si>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</si>
  <si>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</si>
  <si>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</si>
  <si>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</si>
  <si>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</si>
  <si>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</si>
  <si>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</si>
  <si>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</si>
  <si>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</si>
  <si>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</si>
  <si>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</si>
  <si>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</si>
  <si>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</si>
  <si>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</si>
  <si>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</si>
  <si>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</si>
  <si>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</si>
  <si>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</si>
  <si>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</si>
  <si>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</si>
  <si>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</si>
  <si>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</si>
  <si>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</si>
  <si>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</si>
  <si>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</si>
  <si>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</si>
  <si>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</si>
  <si>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</si>
  <si>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</si>
  <si>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</si>
  <si>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</si>
  <si>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</si>
  <si>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</si>
  <si>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</si>
  <si>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</si>
  <si>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</si>
  <si>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</si>
  <si>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</si>
  <si>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</si>
  <si>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</si>
  <si>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</si>
  <si>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</si>
  <si>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</si>
  <si>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</si>
  <si>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</si>
  <si>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</si>
  <si>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</si>
  <si>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</si>
  <si>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</si>
  <si>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</si>
  <si>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</si>
  <si>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</si>
  <si>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</si>
  <si>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</si>
  <si>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</si>
  <si>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</si>
  <si>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</si>
  <si>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</si>
  <si>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</si>
  <si>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</si>
  <si>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</si>
  <si>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</si>
  <si>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</si>
  <si>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</si>
  <si>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</si>
  <si>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</si>
  <si>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</si>
  <si>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</si>
  <si>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</si>
  <si>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</si>
  <si>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</si>
  <si>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</si>
  <si>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</si>
  <si>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</si>
  <si>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</si>
  <si>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</si>
  <si>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</si>
  <si>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</si>
  <si>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</si>
  <si>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</si>
  <si>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</si>
  <si>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</si>
  <si>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</si>
  <si>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</si>
  <si>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</si>
  <si>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</si>
  <si>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</si>
  <si>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</si>
  <si>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</si>
  <si>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</si>
  <si>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</si>
  <si>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</si>
  <si>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</si>
  <si>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</si>
  <si>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</si>
  <si>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</si>
  <si>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</si>
  <si>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</si>
  <si>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</si>
  <si>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</si>
  <si>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</si>
  <si>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</si>
  <si>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</si>
  <si>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</si>
  <si>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</si>
  <si>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</si>
  <si>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</si>
  <si>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</si>
  <si>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</si>
  <si>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</si>
  <si>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</si>
  <si>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</si>
  <si>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</si>
  <si>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</si>
  <si>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</si>
  <si>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</si>
  <si>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</si>
  <si>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</si>
  <si>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</si>
  <si>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</si>
  <si>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</si>
  <si>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</si>
  <si>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</si>
  <si>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</si>
  <si>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</si>
  <si>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</si>
  <si>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</si>
  <si>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</si>
  <si>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</si>
  <si>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</si>
  <si>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</si>
  <si>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</si>
  <si>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</si>
  <si>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</si>
  <si>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</si>
  <si>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</si>
  <si>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</si>
  <si>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</si>
  <si>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</si>
  <si>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</si>
  <si>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</si>
  <si>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</si>
  <si>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</si>
  <si>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</si>
  <si>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</si>
  <si>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</si>
  <si>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</si>
  <si>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</si>
  <si>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</si>
  <si>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</si>
  <si>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</si>
  <si>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</si>
  <si>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</si>
  <si>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</si>
  <si>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</si>
  <si>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</si>
  <si>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</si>
  <si>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</si>
  <si>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</si>
  <si>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</si>
  <si>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</si>
  <si>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</si>
  <si>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</si>
  <si>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</si>
  <si>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</si>
  <si>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</si>
  <si>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</si>
  <si>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</si>
  <si>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</si>
  <si>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</si>
  <si>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</si>
  <si>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</si>
  <si>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</si>
  <si>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</si>
  <si>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</si>
  <si>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</si>
  <si>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</si>
  <si>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</si>
  <si>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</si>
  <si>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</si>
  <si>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</si>
  <si>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Hamburger on a Bun</t>
  </si>
  <si>
    <t xml:space="preserve">Teriyaki Chicken </t>
  </si>
  <si>
    <t>Cheese &amp; Pepperoni Breadstick</t>
  </si>
  <si>
    <t>Santa Fe Wrap</t>
  </si>
  <si>
    <t>Mini Corn Dogs</t>
  </si>
  <si>
    <t>Lettuce/Tomato</t>
  </si>
  <si>
    <t>Romaine Lettuce, Tomato, Corn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</si>
</sst>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19"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3</v>
      </c>
      <c r="BE5" s="982">
        <f>INDEX(Cups,BD5)</f>
        <v>0.25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Santa Fe Wrap</v>
      </c>
      <c r="C7" s="502">
        <v>1</v>
      </c>
      <c r="D7" s="95"/>
      <c r="E7" s="205">
        <f>IF(B7=0,"",FLOOR(VLOOKUP(A7,'All Meals'!$A$12:$V$61,4),0.25))</f>
        <v>2</v>
      </c>
      <c r="F7" s="206" t="str">
        <f>IF(B7=0,"",IF(E7="","No",IF(E7&gt;=1,"Yes","No")))</f>
        <v>Yes</v>
      </c>
      <c r="G7" s="205">
        <f>IF(B7=0,"",FLOOR(VLOOKUP(A7,'All Meals'!$A$12:$V$61,5),0.25))</f>
        <v>1.75</v>
      </c>
      <c r="H7" s="207" t="str">
        <f>IF(B7=0,"",IF(G7="","No",IF(G7&gt;=1,"Yes","No")))</f>
        <v>Yes</v>
      </c>
      <c r="I7" s="284">
        <f>IF(B7=0,"",FLOOR(VLOOKUP(A7,'All Meals'!$A$12:$V$61,6),0.25))</f>
        <v>0.75</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1</v>
      </c>
      <c r="AG7" s="907">
        <f>INDEX(Cups,AF7)</f>
        <v>0</v>
      </c>
      <c r="AH7" s="929" t="s">
        <v>302</v>
      </c>
      <c r="AI7" s="931"/>
      <c r="AJ7" s="931"/>
      <c r="AK7" s="929"/>
      <c r="AL7" s="905">
        <v>3</v>
      </c>
      <c r="AM7" s="907">
        <f>INDEX(Cups,AL7)</f>
        <v>0.25</v>
      </c>
      <c r="AN7" s="908" t="s">
        <v>303</v>
      </c>
      <c r="AO7" s="997"/>
      <c r="AP7" s="997"/>
      <c r="AQ7" s="908"/>
      <c r="AR7" s="905">
        <v>5</v>
      </c>
      <c r="AS7" s="907">
        <f>INDEX(Cups,AR7)</f>
        <v>0.5</v>
      </c>
      <c r="AT7" s="993" t="s">
        <v>304</v>
      </c>
      <c r="AU7" s="983"/>
      <c r="AV7" s="983"/>
      <c r="AW7" s="983"/>
      <c r="AX7" s="905">
        <v>1</v>
      </c>
      <c r="AY7" s="907">
        <f>INDEX(Cups,AX7)</f>
        <v>0</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12</v>
      </c>
      <c r="AJ10" s="100" t="str">
        <f aca="true" t="shared" si="8" ref="AJ10:AJ19">INDEX(RED,AI10)</f>
        <v>Tomatoes</v>
      </c>
      <c r="AK10" s="100"/>
      <c r="AL10" s="320">
        <v>3</v>
      </c>
      <c r="AM10" s="320">
        <f aca="true" t="shared" si="9" ref="AM10:AM19">IF(AJ10=0,"",INDEX(Cups,AL10))</f>
        <v>0.25</v>
      </c>
      <c r="AN10" s="245"/>
      <c r="AO10" s="245">
        <v>8</v>
      </c>
      <c r="AP10" s="245" t="str">
        <f aca="true" t="shared" si="10" ref="AP10:AP19">INDEX(BEANS,AO10)</f>
        <v>Refried beans</v>
      </c>
      <c r="AQ10" s="245"/>
      <c r="AR10" s="320">
        <v>5</v>
      </c>
      <c r="AS10" s="320">
        <f aca="true" t="shared" si="11" ref="AS10:AS19">IF(AP10=0,"",INDEX(Cups,AR10))</f>
        <v>0.5</v>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808</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Mini Corn Dogs</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1</v>
      </c>
      <c r="AG7" s="907">
        <f>INDEX(Cups,AF7)</f>
        <v>0</v>
      </c>
      <c r="AH7" s="929" t="s">
        <v>297</v>
      </c>
      <c r="AI7" s="931"/>
      <c r="AJ7" s="931"/>
      <c r="AK7" s="929"/>
      <c r="AL7" s="905">
        <v>5</v>
      </c>
      <c r="AM7" s="907">
        <f>INDEX(Cups,AL7)</f>
        <v>0.5</v>
      </c>
      <c r="AN7" s="908" t="s">
        <v>298</v>
      </c>
      <c r="AO7" s="997"/>
      <c r="AP7" s="997"/>
      <c r="AQ7" s="908"/>
      <c r="AR7" s="905">
        <v>1</v>
      </c>
      <c r="AS7" s="907">
        <f>INDEX(Cups,AR7)</f>
        <v>0</v>
      </c>
      <c r="AT7" s="993" t="s">
        <v>299</v>
      </c>
      <c r="AU7" s="983"/>
      <c r="AV7" s="983"/>
      <c r="AW7" s="983"/>
      <c r="AX7" s="905">
        <v>1</v>
      </c>
      <c r="AY7" s="907">
        <f>INDEX(Cups,AX7)</f>
        <v>0</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8</v>
      </c>
      <c r="AJ10" s="100" t="str">
        <f aca="true" t="shared" si="8" ref="AJ10:AJ19">INDEX(RED,AI10)</f>
        <v>Sweet potatoes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70" zoomScaleNormal="70" zoomScalePageLayoutView="0" workbookViewId="0" topLeftCell="A22">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1</v>
      </c>
      <c r="D5" s="288">
        <f>MIN(Wednesday!K7:K26)</f>
        <v>0.5</v>
      </c>
      <c r="E5" s="288">
        <f>MIN(Thursday!K7:K26)</f>
        <v>0.5</v>
      </c>
      <c r="F5" s="288">
        <f>MIN(Friday!K7:K26)</f>
        <v>0.5</v>
      </c>
      <c r="G5" s="354">
        <f>SUM(B5:F5)</f>
        <v>3</v>
      </c>
      <c r="H5" s="118">
        <v>2.5</v>
      </c>
      <c r="I5" s="119" t="str">
        <f>IF(G5&gt;=H5,"Yes","No")</f>
        <v>Yes</v>
      </c>
      <c r="L5" s="1043"/>
      <c r="M5" s="1044"/>
      <c r="N5" s="1027">
        <f>S6</f>
        <v>3</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1</v>
      </c>
      <c r="P6" s="136">
        <f>MAX(Wednesday!K7:K26)</f>
        <v>0.5</v>
      </c>
      <c r="Q6" s="136">
        <f>MAX(Thursday!K7:K26)</f>
        <v>0.5</v>
      </c>
      <c r="R6" s="136">
        <f>MAX(Friday!K7:K26)</f>
        <v>0.5</v>
      </c>
      <c r="S6" s="365">
        <f>SUM(N6:R6)</f>
        <v>3</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1</v>
      </c>
      <c r="C10" s="130">
        <f>MIN(Tuesday!N7:N26)</f>
        <v>0.75</v>
      </c>
      <c r="D10" s="130">
        <f>MIN(Wednesday!N7:N26)</f>
        <v>1.125</v>
      </c>
      <c r="E10" s="130">
        <f>MIN(Thursday!N7:N26)</f>
        <v>1</v>
      </c>
      <c r="F10" s="130">
        <f>MIN(Friday!N7:N26)</f>
        <v>1</v>
      </c>
      <c r="G10" s="131">
        <f aca="true" t="shared" si="0" ref="G10:G17">SUM(B10:F10)</f>
        <v>4.875</v>
      </c>
      <c r="H10" s="641">
        <v>3.75</v>
      </c>
      <c r="I10" s="133" t="str">
        <f aca="true" t="shared" si="1" ref="I10:I17">IF(G10&gt;=H10,"Yes","No")</f>
        <v>Yes</v>
      </c>
      <c r="L10" s="1030"/>
      <c r="M10" s="1031"/>
      <c r="N10" s="1027">
        <f>S11</f>
        <v>4.875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1</v>
      </c>
      <c r="O11" s="136">
        <f>MAX(Tuesday!N7:N26)</f>
        <v>0.75</v>
      </c>
      <c r="P11" s="136">
        <f>MAX(Wednesday!N7:N26)</f>
        <v>1.125</v>
      </c>
      <c r="Q11" s="136">
        <f>MAX(Thursday!N7:N26)</f>
        <v>1</v>
      </c>
      <c r="R11" s="136">
        <f>MAX(Friday!N7:N26)</f>
        <v>1</v>
      </c>
      <c r="S11" s="365">
        <f>SUM(N11:R11)</f>
        <v>4.875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0.75</v>
      </c>
      <c r="D13" s="135">
        <f>IF(Wednesday!AR3=TRUE,SUM('Optional VegBar'!G16,Wednesday!AG7),Wednesday!AG7)</f>
        <v>0.5</v>
      </c>
      <c r="E13" s="135">
        <f>IF(Thursday!AR3=TRUE,SUM('Optional VegBar'!G16,Thursday!AG7),Thursday!AG7)</f>
        <v>0</v>
      </c>
      <c r="F13" s="135">
        <f>IF(Friday!AR3=TRUE,SUM('Optional VegBar'!G16,Friday!AG7),Friday!AG7)</f>
        <v>0</v>
      </c>
      <c r="G13" s="136">
        <f t="shared" si="0"/>
        <v>1.25</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v>
      </c>
      <c r="C14" s="140">
        <f>IF(Tuesday!AR3=TRUE,SUM('Optional VegBar'!M16,Tuesday!AM7),Tuesday!AM7)</f>
        <v>0</v>
      </c>
      <c r="D14" s="140">
        <f>IF(Wednesday!AR3=TRUE,SUM('Optional VegBar'!M16,Wednesday!AM7),Wednesday!AM7)</f>
        <v>0.5</v>
      </c>
      <c r="E14" s="140">
        <f>IF(Thursday!AR3=TRUE,SUM('Optional VegBar'!M16,Thursday!AM7),Thursday!AM7)</f>
        <v>0.25</v>
      </c>
      <c r="F14" s="140">
        <f>IF(Friday!AR3=TRUE,SUM('Optional VegBar'!M16,Friday!AM7),Friday!AM7)</f>
        <v>0.5</v>
      </c>
      <c r="G14" s="141">
        <f t="shared" si="0"/>
        <v>1.25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0.75</v>
      </c>
      <c r="C16" s="140">
        <f>IF(Tuesday!AR3=TRUE,SUM('Optional VegBar'!Y16,Tuesday!AY7),Tuesday!AY7)</f>
        <v>0</v>
      </c>
      <c r="D16" s="140">
        <f>IF(Wednesday!AR3=TRUE,SUM('Optional VegBar'!Y16,Wednesday!AY7),Wednesday!AY7)</f>
        <v>0</v>
      </c>
      <c r="E16" s="140">
        <f>IF(Thursday!AR3=TRUE,SUM('Optional VegBar'!Y16,Thursday!AY7),Thursday!AY7)</f>
        <v>0</v>
      </c>
      <c r="F16" s="140">
        <f>IF(Friday!AR3=TRUE,SUM('Optional VegBar'!Y16,Friday!AY7),Friday!AY7)</f>
        <v>0</v>
      </c>
      <c r="G16" s="141">
        <f t="shared" si="0"/>
        <v>0.75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0.25</v>
      </c>
      <c r="C17" s="143">
        <f>IF(Tuesday!AR3=TRUE,SUM('Optional VegBar'!AE16,Tuesday!BE5),Tuesday!BE5)</f>
        <v>0</v>
      </c>
      <c r="D17" s="143">
        <f>IF(Wednesday!AR3=TRUE,SUM('Optional VegBar'!AE16,Wednesday!BE5),Wednesday!BE5)</f>
        <v>0</v>
      </c>
      <c r="E17" s="143">
        <f>IF(Thursday!AR3=TRUE,SUM('Optional VegBar'!AE16,Thursday!BE5),Thursday!BE5)</f>
        <v>0.25</v>
      </c>
      <c r="F17" s="143">
        <f>IF(Friday!AR3=TRUE,SUM('Optional VegBar'!AE16,Friday!BE5),Friday!BE5)</f>
        <v>0.5</v>
      </c>
      <c r="G17" s="368">
        <f t="shared" si="0"/>
        <v>1</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63.75"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1</v>
      </c>
      <c r="D24" s="277">
        <f>MIN(Wednesday!G7:G26)</f>
        <v>2</v>
      </c>
      <c r="E24" s="277">
        <f>MIN(Thursday!G7:G26)</f>
        <v>1.75</v>
      </c>
      <c r="F24" s="277">
        <f>MIN(Friday!G7:G26)</f>
        <v>2</v>
      </c>
      <c r="G24" s="278">
        <f>SUM(B24:F24)</f>
        <v>8.75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1</v>
      </c>
      <c r="D25" s="277">
        <f>MAX(Wednesday!G7:G26)</f>
        <v>2</v>
      </c>
      <c r="E25" s="277">
        <f>MAX(Thursday!G7:G26)</f>
        <v>1.75</v>
      </c>
      <c r="F25" s="277">
        <f>MAX(Friday!G7:G26)</f>
        <v>2</v>
      </c>
      <c r="G25" s="279">
        <f>SUM(B25:F25)</f>
        <v>8.75</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8.75</v>
      </c>
      <c r="D28" s="154" t="s">
        <v>92</v>
      </c>
      <c r="E28" s="187">
        <f>SUM(Monday:Friday!I7:I26)</f>
        <v>5.75</v>
      </c>
      <c r="F28" s="155" t="s">
        <v>91</v>
      </c>
      <c r="G28" s="316">
        <f>IF(ISERROR(E28/C28),0,E28/C28)</f>
        <v>0.6571428571428571</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0.6</v>
      </c>
      <c r="F8" s="183" t="s">
        <v>121</v>
      </c>
      <c r="G8" s="523"/>
      <c r="H8" s="523"/>
      <c r="I8" s="663">
        <f>'Weekly Report'!G5</f>
        <v>3</v>
      </c>
      <c r="J8" s="528"/>
      <c r="K8" s="528"/>
      <c r="M8" s="669" t="str">
        <f>IF('All Meals'!C13="","",'All Meals'!C13)</f>
        <v>Hamburger on a Bun</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Teriyaki Chicken </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Cheese &amp; Pepperoni Breadstick</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Santa Fe Wrap</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Mini Corn Dogs</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1.282894736842105</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1.282894736842105</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0.513157894736842</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0.7697368421052632</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1.026315789473684</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80" zoomScaleNormal="80" zoomScalePageLayoutView="0" workbookViewId="0" topLeftCell="A1">
      <pane xSplit="3" ySplit="10" topLeftCell="E15" activePane="bottomRight" state="frozen"/>
      <selection pane="topLeft" activeCell="A1" sqref="A1"/>
      <selection pane="topRight" activeCell="A1" sqref="A1"/>
      <selection pane="bottomLeft" activeCell="A1" sqref="A1"/>
      <selection pane="bottomRight" activeCell="T18" sqref="T18"/>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802</v>
      </c>
      <c r="D13" s="601">
        <v>2</v>
      </c>
      <c r="E13" s="592">
        <v>2</v>
      </c>
      <c r="F13" s="593">
        <v>2</v>
      </c>
      <c r="G13" s="594"/>
      <c r="H13" s="229"/>
      <c r="I13" s="96">
        <v>5</v>
      </c>
      <c r="J13" s="271">
        <f>IF(I13=1,"",INDEX(Cups,I13))</f>
        <v>0.5</v>
      </c>
      <c r="K13" s="230"/>
      <c r="L13" s="81">
        <v>1</v>
      </c>
      <c r="M13" s="81">
        <f t="shared" si="0"/>
      </c>
      <c r="N13" s="229"/>
      <c r="O13" s="401">
        <v>9</v>
      </c>
      <c r="P13" s="84">
        <f t="shared" si="1"/>
        <v>1</v>
      </c>
      <c r="Q13" s="657"/>
      <c r="R13" s="81">
        <v>1</v>
      </c>
      <c r="S13" s="446">
        <f t="shared" si="2"/>
      </c>
      <c r="T13" s="595">
        <v>1</v>
      </c>
      <c r="U13" s="85"/>
      <c r="V13" s="85"/>
      <c r="W13" s="767"/>
      <c r="X13" s="256"/>
      <c r="Y13" s="256"/>
      <c r="Z13" s="833"/>
    </row>
    <row r="14" spans="1:26" ht="32.25" customHeight="1" thickBot="1">
      <c r="A14" s="27">
        <v>3</v>
      </c>
      <c r="B14" s="327">
        <v>2</v>
      </c>
      <c r="C14" s="664" t="s">
        <v>803</v>
      </c>
      <c r="D14" s="601">
        <v>2</v>
      </c>
      <c r="E14" s="592">
        <v>1</v>
      </c>
      <c r="F14" s="593">
        <v>1</v>
      </c>
      <c r="G14" s="594"/>
      <c r="H14" s="327"/>
      <c r="I14" s="318">
        <v>9</v>
      </c>
      <c r="J14" s="271">
        <f aca="true" t="shared" si="3" ref="J14:J44">IF(I14=1,"",INDEX(Cups,I14))</f>
        <v>1</v>
      </c>
      <c r="K14" s="230"/>
      <c r="L14" s="81">
        <v>1</v>
      </c>
      <c r="M14" s="81">
        <f t="shared" si="0"/>
      </c>
      <c r="N14" s="327"/>
      <c r="O14" s="318">
        <v>7</v>
      </c>
      <c r="P14" s="80">
        <f t="shared" si="1"/>
        <v>0.75</v>
      </c>
      <c r="Q14" s="230"/>
      <c r="R14" s="81">
        <v>1</v>
      </c>
      <c r="S14" s="81">
        <f t="shared" si="2"/>
      </c>
      <c r="T14" s="595">
        <v>1</v>
      </c>
      <c r="U14" s="85"/>
      <c r="V14" s="85"/>
      <c r="W14" s="778" t="s">
        <v>445</v>
      </c>
      <c r="X14" s="779"/>
      <c r="Y14" s="779"/>
      <c r="Z14" s="780"/>
    </row>
    <row r="15" spans="1:26" ht="32.25" customHeight="1">
      <c r="A15" s="27">
        <v>4</v>
      </c>
      <c r="B15" s="327">
        <v>3</v>
      </c>
      <c r="C15" s="664" t="s">
        <v>804</v>
      </c>
      <c r="D15" s="601">
        <v>2</v>
      </c>
      <c r="E15" s="592">
        <v>2</v>
      </c>
      <c r="F15" s="593">
        <v>2</v>
      </c>
      <c r="G15" s="594"/>
      <c r="H15" s="327"/>
      <c r="I15" s="318">
        <v>5</v>
      </c>
      <c r="J15" s="271">
        <f t="shared" si="3"/>
        <v>0.5</v>
      </c>
      <c r="K15" s="230"/>
      <c r="L15" s="81">
        <v>1</v>
      </c>
      <c r="M15" s="81">
        <f t="shared" si="0"/>
      </c>
      <c r="N15" s="327"/>
      <c r="O15" s="318">
        <v>10</v>
      </c>
      <c r="P15" s="80">
        <f t="shared" si="1"/>
        <v>1.125</v>
      </c>
      <c r="Q15" s="230"/>
      <c r="R15" s="81">
        <v>1</v>
      </c>
      <c r="S15" s="81">
        <f t="shared" si="2"/>
      </c>
      <c r="T15" s="595">
        <v>1</v>
      </c>
      <c r="U15" s="85"/>
      <c r="V15" s="85"/>
      <c r="W15" s="819" t="s">
        <v>237</v>
      </c>
      <c r="X15" s="261"/>
      <c r="Y15" s="262"/>
      <c r="Z15" s="785"/>
    </row>
    <row r="16" spans="1:26" ht="32.25" customHeight="1">
      <c r="A16" s="27">
        <v>5</v>
      </c>
      <c r="B16" s="327">
        <v>4</v>
      </c>
      <c r="C16" s="664" t="s">
        <v>805</v>
      </c>
      <c r="D16" s="601">
        <v>2</v>
      </c>
      <c r="E16" s="592">
        <v>1.75</v>
      </c>
      <c r="F16" s="593">
        <v>0.75</v>
      </c>
      <c r="G16" s="594"/>
      <c r="H16" s="327"/>
      <c r="I16" s="318">
        <v>5</v>
      </c>
      <c r="J16" s="271">
        <f t="shared" si="3"/>
        <v>0.5</v>
      </c>
      <c r="K16" s="230"/>
      <c r="L16" s="81">
        <v>1</v>
      </c>
      <c r="M16" s="81">
        <f t="shared" si="0"/>
      </c>
      <c r="N16" s="327"/>
      <c r="O16" s="318">
        <v>9</v>
      </c>
      <c r="P16" s="80">
        <f t="shared" si="1"/>
        <v>1</v>
      </c>
      <c r="Q16" s="230"/>
      <c r="R16" s="81">
        <v>1</v>
      </c>
      <c r="S16" s="81">
        <f t="shared" si="2"/>
      </c>
      <c r="T16" s="595">
        <v>1</v>
      </c>
      <c r="U16" s="85"/>
      <c r="V16" s="85"/>
      <c r="W16" s="820"/>
      <c r="X16" s="263"/>
      <c r="Y16" s="264"/>
      <c r="Z16" s="786"/>
    </row>
    <row r="17" spans="1:26" ht="32.25" customHeight="1">
      <c r="A17" s="27">
        <v>6</v>
      </c>
      <c r="B17" s="327">
        <v>5</v>
      </c>
      <c r="C17" s="664" t="s">
        <v>806</v>
      </c>
      <c r="D17" s="601">
        <v>2</v>
      </c>
      <c r="E17" s="592">
        <v>2</v>
      </c>
      <c r="F17" s="593"/>
      <c r="G17" s="594"/>
      <c r="H17" s="327"/>
      <c r="I17" s="318">
        <v>5</v>
      </c>
      <c r="J17" s="271">
        <f t="shared" si="3"/>
        <v>0.5</v>
      </c>
      <c r="K17" s="230"/>
      <c r="L17" s="81">
        <v>1</v>
      </c>
      <c r="M17" s="81">
        <f t="shared" si="0"/>
      </c>
      <c r="N17" s="327"/>
      <c r="O17" s="318">
        <v>9</v>
      </c>
      <c r="P17" s="80">
        <f t="shared" si="1"/>
        <v>1</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21"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3</v>
      </c>
      <c r="BE5" s="982">
        <f>INDEX(Cups,BD5)</f>
        <v>0.25</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Hamburger on a Bun</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1</v>
      </c>
      <c r="AM7" s="907">
        <f>INDEX(Cups,AL7)</f>
        <v>0</v>
      </c>
      <c r="AN7" s="908" t="s">
        <v>293</v>
      </c>
      <c r="AO7" s="997"/>
      <c r="AP7" s="997"/>
      <c r="AQ7" s="908"/>
      <c r="AR7" s="905">
        <v>1</v>
      </c>
      <c r="AS7" s="907">
        <f>INDEX(Cups,AR7)</f>
        <v>0</v>
      </c>
      <c r="AT7" s="993" t="s">
        <v>294</v>
      </c>
      <c r="AU7" s="983"/>
      <c r="AV7" s="983"/>
      <c r="AW7" s="983"/>
      <c r="AX7" s="905">
        <v>7</v>
      </c>
      <c r="AY7" s="907">
        <f>INDEX(Cups,AX7)</f>
        <v>0.75</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4</v>
      </c>
      <c r="AV10" s="246" t="str">
        <f aca="true" t="shared" si="12" ref="AV10:AV19">INDEX(STARCHY,AU10)</f>
        <v>Green peas, immature</v>
      </c>
      <c r="AW10" s="246"/>
      <c r="AX10" s="320">
        <v>7</v>
      </c>
      <c r="AY10" s="320">
        <f>IF(AV10=0,"",INDEX(Cups,AX10))</f>
        <v>0.75</v>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807</v>
      </c>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Z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Teriyaki Chicken </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1</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7</v>
      </c>
      <c r="AG7" s="907">
        <f>INDEX(Cups,AF7)</f>
        <v>0.75</v>
      </c>
      <c r="AH7" s="929" t="s">
        <v>312</v>
      </c>
      <c r="AI7" s="931"/>
      <c r="AJ7" s="931"/>
      <c r="AK7" s="929"/>
      <c r="AL7" s="905">
        <v>1</v>
      </c>
      <c r="AM7" s="907">
        <f>INDEX(Cups,AL7)</f>
        <v>0</v>
      </c>
      <c r="AN7" s="908" t="s">
        <v>313</v>
      </c>
      <c r="AO7" s="997"/>
      <c r="AP7" s="997"/>
      <c r="AQ7" s="908"/>
      <c r="AR7" s="905">
        <v>1</v>
      </c>
      <c r="AS7" s="907">
        <f>INDEX(Cups,AR7)</f>
        <v>0</v>
      </c>
      <c r="AT7" s="993" t="s">
        <v>314</v>
      </c>
      <c r="AU7" s="983"/>
      <c r="AV7" s="983"/>
      <c r="AW7" s="983"/>
      <c r="AX7" s="905">
        <v>1</v>
      </c>
      <c r="AY7" s="907">
        <f>INDEX(Cups,AX7)</f>
        <v>0</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7</v>
      </c>
      <c r="AG10" s="320">
        <f aca="true" t="shared" si="7" ref="AG10:AG19">IF(AD10=0,"",INDEX(Cups,AF10))</f>
        <v>0.75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Y1">
      <pane ySplit="6" topLeftCell="A7" activePane="bottomLeft" state="frozen"/>
      <selection pane="topLeft" activeCell="R5" sqref="R5:R6"/>
      <selection pane="bottomLeft" activeCell="Y6" sqref="Y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Cheese &amp; Pepperoni Breadstick</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1.125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5</v>
      </c>
      <c r="AG7" s="907">
        <f>INDEX(Cups,AF7)</f>
        <v>0.5</v>
      </c>
      <c r="AH7" s="929" t="s">
        <v>307</v>
      </c>
      <c r="AI7" s="931"/>
      <c r="AJ7" s="931"/>
      <c r="AK7" s="929"/>
      <c r="AL7" s="905">
        <v>5</v>
      </c>
      <c r="AM7" s="907">
        <f>INDEX(Cups,AL7)</f>
        <v>0.5</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14</v>
      </c>
      <c r="AD10" s="244" t="str">
        <f aca="true" t="shared" si="6" ref="AD10:AD19">INDEX(GREEN,AC10)</f>
        <v>Spinach</v>
      </c>
      <c r="AE10" s="244"/>
      <c r="AF10" s="320">
        <v>5</v>
      </c>
      <c r="AG10" s="320">
        <f aca="true" t="shared" si="7" ref="AG10:AG19">IF(AD10=0,"",INDEX(Cups,AF10))</f>
        <v>0.5</v>
      </c>
      <c r="AH10" s="100"/>
      <c r="AI10" s="100">
        <v>3</v>
      </c>
      <c r="AJ10" s="100" t="str">
        <f aca="true" t="shared" si="8" ref="AJ10:AJ19">INDEX(RED,AI10)</f>
        <v>Carrots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11</v>
      </c>
      <c r="AJ11" s="100" t="str">
        <f t="shared" si="8"/>
        <v>Tomato sauce</v>
      </c>
      <c r="AK11" s="100"/>
      <c r="AL11" s="319">
        <v>2</v>
      </c>
      <c r="AM11" s="319">
        <f t="shared" si="9"/>
        <v>0.125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2012-10-21T15:36:19Z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