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9"/>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<sst xmlns="http://schemas.openxmlformats.org/spreadsheetml/2006/main" count="1514" uniqueCount="800">
  <si>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</si>
  <si>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</si>
  <si>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</si>
  <si>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</si>
  <si>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</si>
  <si>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</si>
  <si>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</si>
  <si>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</si>
  <si>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</si>
  <si>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</si>
  <si>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</si>
  <si>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</si>
  <si>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</si>
  <si>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</si>
  <si>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</si>
  <si>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</si>
  <si>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</si>
  <si>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</si>
  <si>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</si>
  <si>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</si>
  <si>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</si>
  <si>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</si>
  <si>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</si>
  <si>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</si>
  <si>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</si>
  <si>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</si>
  <si>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</si>
  <si>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</si>
  <si>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</si>
  <si>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</si>
  <si>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</si>
  <si>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</si>
  <si>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</si>
  <si>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</si>
  <si>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</si>
  <si>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</si>
  <si>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</si>
  <si>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</si>
  <si>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</si>
  <si>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</si>
  <si>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</si>
  <si>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</si>
  <si>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</si>
  <si>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</si>
  <si>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</si>
  <si>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</si>
  <si>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</si>
  <si>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</si>
  <si>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</si>
  <si>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</si>
  <si>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</si>
  <si>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</si>
  <si>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</si>
  <si>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</si>
  <si>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</si>
  <si>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</si>
  <si>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</si>
  <si>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</si>
  <si>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</si>
  <si>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</si>
  <si>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</si>
  <si>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</si>
  <si>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</si>
  <si>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</si>
  <si>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</si>
  <si>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</si>
  <si>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</si>
  <si>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</si>
  <si>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</si>
  <si>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</si>
  <si>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</si>
  <si>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</si>
  <si>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</si>
  <si>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</si>
  <si>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</si>
  <si>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</si>
  <si>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</si>
  <si>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</si>
  <si>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</si>
  <si>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</si>
  <si>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</si>
  <si>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</si>
  <si>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</si>
  <si>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</si>
  <si>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</si>
  <si>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</si>
  <si>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</si>
  <si>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</si>
  <si>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</si>
  <si>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</si>
  <si>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</si>
  <si>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</si>
  <si>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</si>
  <si>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</si>
  <si>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</si>
  <si>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</si>
  <si>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</si>
  <si>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</si>
  <si>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</si>
  <si>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</si>
  <si>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</si>
  <si>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</si>
  <si>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</si>
  <si>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</si>
  <si>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</si>
  <si>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</si>
  <si>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</si>
  <si>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</si>
  <si>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</si>
  <si>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</si>
  <si>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</si>
  <si>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</si>
  <si>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</si>
  <si>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</si>
  <si>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</si>
  <si>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</si>
  <si>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</si>
  <si>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</si>
  <si>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</si>
  <si>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</si>
  <si>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</si>
  <si>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</si>
  <si>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</si>
  <si>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</si>
  <si>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</si>
  <si>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</si>
  <si>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</si>
  <si>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</si>
  <si>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</si>
  <si>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</si>
  <si>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</si>
  <si>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</si>
  <si>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</si>
  <si>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</si>
  <si>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</si>
  <si>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</si>
  <si>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</si>
  <si>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</si>
  <si>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</si>
  <si>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</si>
  <si>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</si>
  <si>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</si>
  <si>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</si>
  <si>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</si>
  <si>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</si>
  <si>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</si>
  <si>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</si>
  <si>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</si>
  <si>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</si>
  <si>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</si>
  <si>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</si>
  <si>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</si>
  <si>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</si>
  <si>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</si>
  <si>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</si>
  <si>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</si>
  <si>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</si>
  <si>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</si>
  <si>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</si>
  <si>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</si>
  <si>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</si>
  <si>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</si>
  <si>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</si>
  <si>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</si>
  <si>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</si>
  <si>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</si>
  <si>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</si>
  <si>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</si>
  <si>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</si>
  <si>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</si>
  <si>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</si>
  <si>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</si>
  <si>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</si>
  <si>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</si>
  <si>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</si>
  <si>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</si>
  <si>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</si>
  <si>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</si>
  <si>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</si>
  <si>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</si>
  <si>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</si>
  <si>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</si>
  <si>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</si>
  <si>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</si>
  <si>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</si>
  <si>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</si>
  <si>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</si>
  <si>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</si>
  <si>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</si>
  <si>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</si>
  <si>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</si>
  <si>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</si>
  <si>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</si>
  <si>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</si>
  <si>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</si>
  <si>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</si>
  <si>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</si>
  <si>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</si>
  <si>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</si>
  <si>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</si>
  <si>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</si>
  <si>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</si>
  <si>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</si>
  <si>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</si>
  <si>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</si>
  <si>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</si>
  <si>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</si>
  <si>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</si>
  <si>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</si>
  <si>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</si>
  <si>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</si>
  <si>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</si>
  <si>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</si>
  <si>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</si>
  <si>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</si>
  <si>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</si>
  <si>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</si>
  <si>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</si>
  <si>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</si>
  <si>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</si>
  <si>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</si>
  <si>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</si>
  <si>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</si>
  <si>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</si>
  <si>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</si>
  <si>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</si>
  <si>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</si>
  <si>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</si>
  <si>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</si>
  <si>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</si>
  <si>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</si>
  <si>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</si>
  <si>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</si>
  <si>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</si>
  <si>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</si>
  <si>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</si>
  <si>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</si>
  <si>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</si>
  <si>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</si>
  <si>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</si>
  <si>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</si>
  <si>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</si>
  <si>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</si>
  <si>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</si>
  <si>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</si>
  <si>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</si>
  <si>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</si>
  <si>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</si>
  <si>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</si>
  <si>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</si>
  <si>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</si>
  <si>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</si>
  <si>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</si>
  <si>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</si>
  <si>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</si>
  <si>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</si>
  <si>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</si>
  <si>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</si>
  <si>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</si>
  <si>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</si>
  <si>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</si>
  <si>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</si>
  <si>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</si>
  <si>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</si>
  <si>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</si>
  <si>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</si>
  <si>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</si>
  <si>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</si>
  <si>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</si>
  <si>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</si>
  <si>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</si>
  <si>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</si>
  <si>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</si>
  <si>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</si>
  <si>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</si>
  <si>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</si>
  <si>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</si>
  <si>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</si>
  <si>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</si>
  <si>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</si>
  <si>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</si>
  <si>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</si>
  <si>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</si>
  <si>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</si>
  <si>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</si>
  <si>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</si>
  <si>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</si>
  <si>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</si>
  <si>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</si>
  <si>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</si>
  <si>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</si>
  <si>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</si>
  <si>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</si>
  <si>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</si>
  <si>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</si>
  <si>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</si>
  <si>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</si>
  <si>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</si>
  <si>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</si>
  <si>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</si>
  <si>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</si>
  <si>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</si>
  <si>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</si>
  <si>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</si>
  <si>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</si>
  <si>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</si>
  <si>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</si>
  <si>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</si>
  <si>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</si>
  <si>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</si>
  <si>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</si>
  <si>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</si>
  <si>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</si>
  <si>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</si>
  <si>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</si>
  <si>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</si>
  <si>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</si>
  <si>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</si>
  <si>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</si>
  <si>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</si>
  <si>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</si>
  <si>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</si>
  <si>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</si>
  <si>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</si>
  <si>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</si>
  <si>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</si>
  <si>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</si>
  <si>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</si>
  <si>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</si>
  <si>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</si>
  <si>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</si>
  <si>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</si>
  <si>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</si>
  <si>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</si>
  <si>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</si>
  <si>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</si>
  <si>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</si>
  <si>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</si>
  <si>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</si>
  <si>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</si>
  <si>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</si>
  <si>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</si>
  <si>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</si>
  <si>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</si>
  <si>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</si>
  <si>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</si>
  <si>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</si>
  <si>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</si>
  <si>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</si>
  <si>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</si>
  <si>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</si>
  <si>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</si>
  <si>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</si>
  <si>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</si>
  <si>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</si>
  <si>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</si>
  <si>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</si>
  <si>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</si>
  <si>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</si>
  <si>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</si>
  <si>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</si>
  <si>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</si>
  <si>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</si>
  <si>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</si>
  <si>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</si>
  <si>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</si>
  <si>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</si>
  <si>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</si>
  <si>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</si>
  <si>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</si>
  <si>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</si>
  <si>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</si>
  <si>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</si>
  <si>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</si>
  <si>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</si>
  <si>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</si>
  <si>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</si>
  <si>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</si>
  <si>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</si>
  <si>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</si>
  <si>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</si>
  <si>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</si>
  <si>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</si>
  <si>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</si>
  <si>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</si>
  <si>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</si>
  <si>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</si>
  <si>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</si>
  <si>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</si>
  <si>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</si>
  <si>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</si>
  <si>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</si>
  <si>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</si>
  <si>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</si>
  <si>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</si>
  <si>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</si>
  <si>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</si>
  <si>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</si>
  <si>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</si>
  <si>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</si>
  <si>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</si>
  <si>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</si>
  <si>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</si>
  <si>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</si>
  <si>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</si>
  <si>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</si>
  <si>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</si>
  <si>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</si>
  <si>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</si>
  <si>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</si>
  <si>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</si>
  <si>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</si>
  <si>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</si>
  <si>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</si>
  <si>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</si>
  <si>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</si>
  <si>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</si>
  <si>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</si>
  <si>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</si>
  <si>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</si>
  <si>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</si>
  <si>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</si>
  <si>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</si>
  <si>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</si>
  <si>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</si>
  <si>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</si>
  <si>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</si>
  <si>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</si>
  <si>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</si>
  <si>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</si>
  <si>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</si>
  <si>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</si>
  <si>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</si>
  <si>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</si>
  <si>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</si>
  <si>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</si>
  <si>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</si>
  <si>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</si>
  <si>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</si>
  <si>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</si>
  <si>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</si>
  <si>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</si>
  <si>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</si>
  <si>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</si>
  <si>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</si>
  <si>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</si>
  <si>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</si>
  <si>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</si>
  <si>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</si>
  <si>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</si>
  <si>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</si>
  <si>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</si>
  <si>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</si>
  <si>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</si>
  <si>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</si>
  <si>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</si>
  <si>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</si>
  <si>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</si>
  <si>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</si>
  <si>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</si>
  <si>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</si>
  <si>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</si>
  <si>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</si>
  <si>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</si>
  <si>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</si>
  <si>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</si>
  <si>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</si>
  <si>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</si>
  <si>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</si>
  <si>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</si>
  <si>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</si>
  <si>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</si>
  <si>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</si>
  <si>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</si>
  <si>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</si>
  <si>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</si>
  <si>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</si>
  <si>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</si>
  <si>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</si>
  <si>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</si>
  <si>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</si>
  <si>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</si>
  <si>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</si>
  <si>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</si>
  <si>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</si>
  <si>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</si>
  <si>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</si>
  <si>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</si>
  <si>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</si>
  <si>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</si>
  <si>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</si>
  <si>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</si>
  <si>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</si>
  <si>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</si>
  <si>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</si>
  <si>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</si>
  <si>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</si>
  <si>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</si>
  <si>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</si>
  <si>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</si>
  <si>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</si>
  <si>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</si>
  <si>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</si>
  <si>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</si>
  <si>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</si>
  <si>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</si>
  <si>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</si>
  <si>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</si>
  <si>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</si>
  <si>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</si>
  <si>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</si>
  <si>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</si>
  <si>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</si>
  <si>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</si>
  <si>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</si>
  <si>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</si>
  <si>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</si>
  <si>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</si>
  <si>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</si>
  <si>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</si>
  <si>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</si>
  <si>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</si>
  <si>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</si>
  <si>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</si>
  <si>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</si>
  <si>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</si>
  <si>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</si>
  <si>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</si>
  <si>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</si>
  <si>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</si>
  <si>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</si>
  <si>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</si>
  <si>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</si>
  <si>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</si>
  <si>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</si>
  <si>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</si>
  <si>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</si>
  <si>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</si>
  <si>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</si>
  <si>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</si>
  <si>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</si>
  <si>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</si>
  <si>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</si>
  <si>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</si>
  <si>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</si>
  <si>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</si>
  <si>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</si>
  <si>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</si>
  <si>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</si>
  <si>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</si>
  <si>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</si>
  <si>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</si>
  <si>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</si>
  <si>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</si>
  <si>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</si>
  <si>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</si>
  <si>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</si>
  <si>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</si>
  <si>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</si>
  <si>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</si>
  <si>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</si>
  <si>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</si>
  <si>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</si>
  <si>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</si>
  <si>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</si>
  <si>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</si>
  <si>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</si>
  <si>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</si>
  <si>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</si>
  <si>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</si>
  <si>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</si>
  <si>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</si>
  <si>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</si>
  <si>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</si>
  <si>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</si>
  <si>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</si>
  <si>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</si>
  <si>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</si>
  <si>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</si>
  <si>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</si>
  <si>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</si>
  <si>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</si>
  <si>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</si>
  <si>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</si>
  <si>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</si>
  <si>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</si>
  <si>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</si>
  <si>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</si>
  <si>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</si>
  <si>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</si>
  <si>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</si>
  <si>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</si>
  <si>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</si>
  <si>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</si>
  <si>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</si>
  <si>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</si>
  <si>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</si>
  <si>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</si>
  <si>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</si>
  <si>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</si>
  <si>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</si>
  <si>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</si>
  <si>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</si>
  <si>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</si>
  <si>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</si>
  <si>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</si>
  <si>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</si>
  <si>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</si>
  <si>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</si>
  <si>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</si>
  <si>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</si>
  <si>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</si>
  <si>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</si>
  <si>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</si>
  <si>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</si>
  <si>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</si>
  <si>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</si>
  <si>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</si>
  <si>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</si>
  <si>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</si>
  <si>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</si>
  <si>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</si>
  <si>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</si>
  <si>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</si>
  <si>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</si>
  <si>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</si>
  <si>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</si>
  <si>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</si>
  <si>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</si>
  <si>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</si>
  <si>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</si>
  <si>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</si>
  <si>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</si>
  <si>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</si>
  <si>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</si>
  <si>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</si>
  <si>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</si>
  <si>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</si>
  <si>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</si>
  <si>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</si>
  <si>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</si>
  <si>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</si>
  <si>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</si>
  <si>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</si>
  <si>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</si>
  <si>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</si>
  <si>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</si>
  <si>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</si>
  <si>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</si>
  <si>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</si>
  <si>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</si>
  <si>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</si>
  <si>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</si>
  <si>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</si>
  <si>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</si>
  <si>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</si>
  <si>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</si>
  <si>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</si>
  <si>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</si>
  <si>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</si>
  <si>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</si>
  <si>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</si>
  <si>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</si>
  <si>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</si>
  <si>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</si>
  <si>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</si>
  <si>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</si>
  <si>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</si>
  <si>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</si>
  <si>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</si>
  <si>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</si>
  <si>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</si>
  <si>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</si>
  <si>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</si>
  <si>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</si>
  <si>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</si>
  <si>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</si>
  <si>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</si>
  <si>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</si>
  <si>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</si>
  <si>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</si>
  <si>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</si>
  <si>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</si>
  <si>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</si>
  <si>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</si>
  <si>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</si>
  <si>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</si>
  <si>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</si>
  <si>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</si>
  <si>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</si>
  <si>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</si>
  <si>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</si>
  <si>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</si>
  <si>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</si>
  <si>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</si>
  <si>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</si>
  <si>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</si>
  <si>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</si>
  <si>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</si>
  <si>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</si>
  <si>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</si>
  <si>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</si>
  <si>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</si>
  <si>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</si>
  <si>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</si>
  <si>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</si>
  <si>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</si>
  <si>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</si>
  <si>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</si>
  <si>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</si>
  <si>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</si>
  <si>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</si>
  <si>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</si>
  <si>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</si>
  <si>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</si>
  <si>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</si>
  <si>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</si>
  <si>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</si>
  <si>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</si>
  <si>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</si>
  <si>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</si>
  <si>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</si>
  <si>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</si>
  <si>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</si>
  <si>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</si>
  <si>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</si>
  <si>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</si>
  <si>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</si>
  <si>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</si>
  <si>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</si>
  <si>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</si>
  <si>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</si>
  <si>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</si>
  <si>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</si>
  <si>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</si>
  <si>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</si>
  <si>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</si>
  <si>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</si>
  <si>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</si>
  <si>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</si>
  <si>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</si>
  <si>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</si>
  <si>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</si>
  <si>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</si>
  <si>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</si>
  <si>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</si>
  <si>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</si>
  <si>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</si>
  <si>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</si>
  <si>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</si>
  <si>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</si>
  <si>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</si>
  <si>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</si>
  <si>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</si>
  <si>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</si>
  <si>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</si>
  <si>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</si>
  <si>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</si>
  <si>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</si>
  <si>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</si>
  <si>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</si>
  <si>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</si>
  <si>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</si>
  <si>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</si>
  <si>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</si>
  <si>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</si>
  <si>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</si>
  <si>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</si>
  <si>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</si>
  <si>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</si>
  <si>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</si>
  <si>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</si>
  <si>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</si>
  <si>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</si>
  <si>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</si>
  <si>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</si>
  <si>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</si>
  <si>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</si>
  <si>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</si>
  <si>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</si>
  <si>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</si>
  <si>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</si>
  <si>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</si>
  <si>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</si>
  <si>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</si>
  <si>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</si>
  <si>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</si>
  <si>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</si>
  <si>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</si>
  <si>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</si>
  <si>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</si>
  <si>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</si>
  <si>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</si>
  <si>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</si>
  <si>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</si>
  <si>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Santa Fe Wrap</t>
  </si>
  <si>
    <t>Teriyaki Chicken with Asian Brown Rice</t>
  </si>
  <si>
    <t>Veggie Lasagna</t>
  </si>
  <si>
    <t>Spicy Nachos with Whole-Grain Tortilla Chips</t>
  </si>
  <si>
    <t>Turkey and Gravy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</si>
</sst>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sz val="11"/>
      <color indexed="16"/>
      <name val="Calibri"/>
      <family val="2"/>
    </font>
    <font>
      <b/>
      <sz val="11"/>
      <color indexed="17"/>
      <name val="Calibri"/>
      <family val="2"/>
    </font>
    <font>
      <b/>
      <sz val="11"/>
      <color indexed="60"/>
      <name val="Calibri"/>
      <family val="2"/>
    </font>
    <font>
      <b/>
      <u val="single"/>
      <sz val="14"/>
      <color indexed="12"/>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thin"/>
      <right/>
      <top style="thin"/>
      <bottom style="mediu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12" fontId="89" fillId="33" borderId="10" xfId="0" applyNumberFormat="1" applyFont="1" applyFill="1" applyBorder="1" applyAlignment="1">
      <alignment horizontal="center" vertical="center"/>
    </xf>
    <xf numFmtId="12" fontId="89" fillId="33" borderId="13" xfId="0" applyNumberFormat="1" applyFont="1" applyFill="1" applyBorder="1" applyAlignment="1">
      <alignment horizontal="center" vertical="center"/>
    </xf>
    <xf numFmtId="0" fontId="89"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12" fontId="89"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3"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3" xfId="0" applyFont="1" applyFill="1" applyBorder="1" applyAlignment="1">
      <alignment horizontal="center" wrapText="1"/>
    </xf>
    <xf numFmtId="0" fontId="103" fillId="13" borderId="50"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2"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105"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4"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5"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6" fillId="7" borderId="47" xfId="0" applyFont="1" applyFill="1" applyBorder="1" applyAlignment="1">
      <alignment horizontal="righ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3"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1"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1"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2"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5" fillId="33" borderId="10" xfId="0" applyNumberFormat="1" applyFont="1" applyFill="1" applyBorder="1" applyAlignment="1">
      <alignment horizontal="center" vertical="center"/>
    </xf>
    <xf numFmtId="2" fontId="124"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4" xfId="0" applyFont="1" applyFill="1" applyBorder="1" applyAlignment="1">
      <alignment horizontal="center" vertical="center" wrapText="1"/>
    </xf>
    <xf numFmtId="0" fontId="119" fillId="34" borderId="64"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2" xfId="0" applyFont="1" applyFill="1" applyBorder="1" applyAlignment="1" applyProtection="1">
      <alignment horizontal="left" vertical="center"/>
      <protection locked="0"/>
    </xf>
    <xf numFmtId="0" fontId="119" fillId="0" borderId="55" xfId="0" applyFont="1" applyFill="1" applyBorder="1" applyAlignment="1" applyProtection="1">
      <alignment horizontal="left"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5"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left" vertical="center"/>
      <protection locked="0"/>
    </xf>
    <xf numFmtId="0" fontId="119" fillId="0" borderId="56" xfId="0" applyFont="1" applyFill="1" applyBorder="1" applyAlignment="1" applyProtection="1">
      <alignment horizontal="left"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4"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4"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5" fillId="4" borderId="16" xfId="0" applyFont="1" applyFill="1" applyBorder="1" applyAlignment="1" applyProtection="1">
      <alignment horizontal="center" vertical="center" wrapText="1"/>
      <protection hidden="1"/>
    </xf>
    <xf numFmtId="0" fontId="125" fillId="4" borderId="72" xfId="0" applyFont="1" applyFill="1" applyBorder="1" applyAlignment="1" applyProtection="1">
      <alignment horizontal="center" vertical="center" wrapText="1"/>
      <protection hidden="1"/>
    </xf>
    <xf numFmtId="0" fontId="125"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6" fillId="7" borderId="24" xfId="0" applyFont="1" applyFill="1" applyBorder="1" applyAlignment="1" applyProtection="1">
      <alignment horizontal="center" vertical="center" wrapText="1"/>
      <protection hidden="1"/>
    </xf>
    <xf numFmtId="0" fontId="126" fillId="7" borderId="72" xfId="0" applyFont="1" applyFill="1" applyBorder="1" applyAlignment="1" applyProtection="1">
      <alignment horizontal="center" vertical="center" wrapText="1"/>
      <protection hidden="1"/>
    </xf>
    <xf numFmtId="0" fontId="126"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4"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5"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4"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5" fillId="4" borderId="77" xfId="0" applyFont="1" applyFill="1" applyBorder="1" applyAlignment="1">
      <alignment horizontal="center" vertical="center" wrapText="1"/>
    </xf>
    <xf numFmtId="0" fontId="125"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61"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4"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5" xfId="0" applyNumberFormat="1" applyFont="1" applyBorder="1" applyAlignment="1" applyProtection="1">
      <alignment horizontal="center" vertical="center"/>
      <protection locked="0"/>
    </xf>
    <xf numFmtId="0" fontId="125" fillId="4" borderId="16" xfId="0" applyFont="1" applyFill="1" applyBorder="1" applyAlignment="1">
      <alignment horizontal="center" vertical="center" wrapText="1"/>
    </xf>
    <xf numFmtId="0" fontId="125" fillId="4" borderId="72" xfId="0" applyFont="1" applyFill="1" applyBorder="1" applyAlignment="1">
      <alignment horizontal="center" vertical="center" wrapText="1"/>
    </xf>
    <xf numFmtId="0" fontId="125"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1"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6" fillId="7" borderId="87" xfId="0" applyFont="1" applyFill="1" applyBorder="1" applyAlignment="1">
      <alignment horizontal="center" vertical="center" wrapText="1"/>
    </xf>
    <xf numFmtId="0" fontId="126"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6" fillId="7" borderId="24" xfId="0" applyFont="1" applyFill="1" applyBorder="1" applyAlignment="1">
      <alignment horizontal="center" vertical="center" wrapText="1"/>
    </xf>
    <xf numFmtId="0" fontId="126" fillId="7" borderId="72" xfId="0" applyFont="1" applyFill="1" applyBorder="1" applyAlignment="1">
      <alignment horizontal="center" vertical="center" wrapText="1"/>
    </xf>
    <xf numFmtId="0" fontId="126"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8" fillId="16" borderId="0" xfId="53" applyFont="1" applyFill="1" applyAlignment="1" applyProtection="1">
      <alignment horizontal="center" vertical="center" wrapText="1"/>
      <protection/>
    </xf>
    <xf numFmtId="0" fontId="98"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4"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4"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4"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98" fillId="0" borderId="0" xfId="53" applyFont="1" applyAlignment="1" applyProtection="1">
      <alignment horizontal="center"/>
      <protection/>
    </xf>
    <xf numFmtId="0" fontId="105" fillId="0" borderId="64" xfId="53" applyFont="1" applyFill="1" applyBorder="1" applyAlignment="1" applyProtection="1">
      <alignment horizontal="center" vertical="center"/>
      <protection locked="0"/>
    </xf>
    <xf numFmtId="0" fontId="105"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89"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5"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24" fillId="3" borderId="23" xfId="0" applyFont="1" applyFill="1" applyBorder="1" applyAlignment="1">
      <alignment horizontal="center" vertical="center" wrapText="1"/>
    </xf>
    <xf numFmtId="0" fontId="124" fillId="3" borderId="33" xfId="0" applyFont="1" applyFill="1" applyBorder="1" applyAlignment="1">
      <alignment horizontal="center" vertical="center" wrapText="1"/>
    </xf>
    <xf numFmtId="0" fontId="124" fillId="3" borderId="47" xfId="0" applyFont="1" applyFill="1" applyBorder="1" applyAlignment="1">
      <alignment horizontal="center" vertical="center" wrapText="1"/>
    </xf>
    <xf numFmtId="0" fontId="124" fillId="44" borderId="23" xfId="0" applyFont="1" applyFill="1" applyBorder="1" applyAlignment="1">
      <alignment horizontal="center" vertical="center" wrapText="1"/>
    </xf>
    <xf numFmtId="0" fontId="124" fillId="44" borderId="33" xfId="0" applyFont="1" applyFill="1" applyBorder="1" applyAlignment="1">
      <alignment horizontal="center" vertical="center" wrapText="1"/>
    </xf>
    <xf numFmtId="0" fontId="124" fillId="44" borderId="47"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82"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2" fillId="12" borderId="70" xfId="0" applyFont="1" applyFill="1" applyBorder="1" applyAlignment="1">
      <alignment horizontal="center" vertical="top" wrapText="1"/>
    </xf>
    <xf numFmtId="0" fontId="92" fillId="12" borderId="64"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0" fillId="0" borderId="0" xfId="0" applyBorder="1" applyAlignment="1">
      <alignment horizontal="right"/>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0" fontId="119" fillId="0" borderId="0" xfId="0" applyFont="1" applyAlignment="1">
      <alignment horizontal="center"/>
    </xf>
    <xf numFmtId="0" fontId="105" fillId="3" borderId="10" xfId="53" applyFont="1" applyFill="1" applyBorder="1" applyAlignment="1" applyProtection="1">
      <alignment horizontal="center" vertical="center"/>
      <protection locked="0"/>
    </xf>
    <xf numFmtId="0" fontId="124" fillId="3" borderId="23" xfId="0" applyFont="1" applyFill="1" applyBorder="1" applyAlignment="1">
      <alignment horizontal="right" vertical="center"/>
    </xf>
    <xf numFmtId="0" fontId="124" fillId="3" borderId="33" xfId="0" applyFont="1" applyFill="1" applyBorder="1" applyAlignment="1">
      <alignment horizontal="right" vertical="center"/>
    </xf>
    <xf numFmtId="0" fontId="124"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5" fillId="4" borderId="23" xfId="0" applyFont="1" applyFill="1" applyBorder="1" applyAlignment="1">
      <alignment horizontal="right" vertical="center"/>
    </xf>
    <xf numFmtId="0" fontId="125" fillId="4" borderId="33" xfId="0" applyFont="1" applyFill="1" applyBorder="1" applyAlignment="1">
      <alignment horizontal="right" vertical="center"/>
    </xf>
    <xf numFmtId="0" fontId="125" fillId="4" borderId="47" xfId="0" applyFont="1" applyFill="1" applyBorder="1" applyAlignment="1">
      <alignment horizontal="right" vertical="center"/>
    </xf>
    <xf numFmtId="0" fontId="125" fillId="4" borderId="10"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5"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89" fillId="45" borderId="36" xfId="0" applyFont="1" applyFill="1" applyBorder="1" applyAlignment="1" applyProtection="1">
      <alignment horizontal="center" vertical="center" wrapText="1"/>
      <protection hidden="1"/>
    </xf>
    <xf numFmtId="0" fontId="89" fillId="45" borderId="31" xfId="0" applyFont="1" applyFill="1" applyBorder="1" applyAlignment="1" applyProtection="1">
      <alignment horizontal="center" vertical="center" wrapText="1"/>
      <protection hidden="1"/>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19" fillId="33" borderId="70" xfId="0" applyFont="1" applyFill="1" applyBorder="1" applyAlignment="1">
      <alignment horizontal="center"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105" fillId="6" borderId="70" xfId="53" applyFont="1" applyFill="1" applyBorder="1" applyAlignment="1" applyProtection="1">
      <alignment horizontal="center" vertical="center"/>
      <protection/>
    </xf>
    <xf numFmtId="0" fontId="105" fillId="6" borderId="64"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105"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41" xfId="0" applyBorder="1" applyAlignment="1">
      <alignment horizontal="center" vertical="center"/>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6" fillId="7" borderId="23" xfId="0" applyFont="1" applyFill="1" applyBorder="1" applyAlignment="1">
      <alignment horizontal="right" vertical="center"/>
    </xf>
    <xf numFmtId="0" fontId="126" fillId="7" borderId="33" xfId="0" applyFont="1" applyFill="1" applyBorder="1" applyAlignment="1">
      <alignment horizontal="right" vertical="center"/>
    </xf>
    <xf numFmtId="0" fontId="126" fillId="7" borderId="47" xfId="0" applyFont="1" applyFill="1" applyBorder="1" applyAlignment="1">
      <alignment horizontal="right" vertical="center"/>
    </xf>
    <xf numFmtId="0" fontId="126" fillId="7" borderId="23" xfId="0"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2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90" t="s">
        <v>773</v>
      </c>
      <c r="L5" s="922" t="s">
        <v>19</v>
      </c>
      <c r="M5" s="734" t="s">
        <v>774</v>
      </c>
      <c r="N5" s="776"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3</v>
      </c>
      <c r="BE5" s="1004">
        <f>INDEX(Cups,BD5)</f>
        <v>0.25</v>
      </c>
    </row>
    <row r="6" spans="3:57" ht="44.25" customHeight="1" thickBot="1">
      <c r="C6" s="1034"/>
      <c r="D6" s="1035"/>
      <c r="E6" s="937"/>
      <c r="F6" s="939"/>
      <c r="G6" s="884"/>
      <c r="H6" s="941"/>
      <c r="I6" s="943"/>
      <c r="J6" s="886"/>
      <c r="K6" s="791"/>
      <c r="L6" s="923"/>
      <c r="M6" s="735"/>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Spicy Nachos with Whole-Grain Tortilla Chips</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308</v>
      </c>
      <c r="AC7" s="919"/>
      <c r="AD7" s="919"/>
      <c r="AE7" s="932"/>
      <c r="AF7" s="927">
        <v>5</v>
      </c>
      <c r="AG7" s="929">
        <f>INDEX(Cups,AF7)</f>
        <v>0.5</v>
      </c>
      <c r="AH7" s="951" t="s">
        <v>309</v>
      </c>
      <c r="AI7" s="953"/>
      <c r="AJ7" s="953"/>
      <c r="AK7" s="951"/>
      <c r="AL7" s="927">
        <v>1</v>
      </c>
      <c r="AM7" s="929">
        <f>INDEX(Cups,AL7)</f>
        <v>0</v>
      </c>
      <c r="AN7" s="930" t="s">
        <v>310</v>
      </c>
      <c r="AO7" s="1019"/>
      <c r="AP7" s="1019"/>
      <c r="AQ7" s="930"/>
      <c r="AR7" s="927">
        <v>3</v>
      </c>
      <c r="AS7" s="929">
        <f>INDEX(Cups,AR7)</f>
        <v>0.25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v>
      </c>
      <c r="AJ10" s="101">
        <f aca="true" t="shared" si="8" ref="AJ10:AJ19">INDEX(RED,AI10)</f>
        <v>0</v>
      </c>
      <c r="AK10" s="101"/>
      <c r="AL10" s="334">
        <v>1</v>
      </c>
      <c r="AM10" s="334">
        <f aca="true" t="shared" si="9" ref="AM10:AM19">IF(AJ10=0,"",INDEX(Cups,AL10))</f>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7" t="s">
        <v>248</v>
      </c>
      <c r="U11" s="758"/>
      <c r="V11" s="758"/>
      <c r="W11" s="758"/>
      <c r="X11" s="758"/>
      <c r="Y11" s="758"/>
      <c r="Z11" s="759"/>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27"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28"/>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2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90" t="s">
        <v>773</v>
      </c>
      <c r="L5" s="922" t="s">
        <v>19</v>
      </c>
      <c r="M5" s="734" t="s">
        <v>774</v>
      </c>
      <c r="N5" s="776"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1</v>
      </c>
      <c r="BE5" s="1004">
        <f>INDEX(Cups,BD5)</f>
        <v>0</v>
      </c>
    </row>
    <row r="6" spans="3:57" ht="44.25" customHeight="1" thickBot="1">
      <c r="C6" s="1034"/>
      <c r="D6" s="1035"/>
      <c r="E6" s="937"/>
      <c r="F6" s="939"/>
      <c r="G6" s="884"/>
      <c r="H6" s="941"/>
      <c r="I6" s="943"/>
      <c r="J6" s="886"/>
      <c r="K6" s="791"/>
      <c r="L6" s="923"/>
      <c r="M6" s="735"/>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Turkey and Gravy</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1</v>
      </c>
      <c r="K7" s="116">
        <f>IF(B7=0,"",VLOOKUP(A7,'All Meals'!$A$12:$V$61,10))</f>
        <v>1</v>
      </c>
      <c r="L7" s="117" t="str">
        <f>IF(B7=0,"",IF(K7="","No",IF(K7&gt;=1,"Yes","No")))</f>
        <v>Yes</v>
      </c>
      <c r="M7" s="404">
        <f>IF(B7=0,"",VLOOKUP(A7,'All Meals'!$A$12:$V$61,13))</f>
        <v>0.5</v>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303</v>
      </c>
      <c r="AC7" s="919"/>
      <c r="AD7" s="919"/>
      <c r="AE7" s="932"/>
      <c r="AF7" s="927">
        <v>5</v>
      </c>
      <c r="AG7" s="929">
        <f>INDEX(Cups,AF7)</f>
        <v>0.5</v>
      </c>
      <c r="AH7" s="951" t="s">
        <v>304</v>
      </c>
      <c r="AI7" s="953"/>
      <c r="AJ7" s="953"/>
      <c r="AK7" s="951"/>
      <c r="AL7" s="927">
        <v>1</v>
      </c>
      <c r="AM7" s="929">
        <f>INDEX(Cups,AL7)</f>
        <v>0</v>
      </c>
      <c r="AN7" s="930" t="s">
        <v>305</v>
      </c>
      <c r="AO7" s="1019"/>
      <c r="AP7" s="1019"/>
      <c r="AQ7" s="930"/>
      <c r="AR7" s="927">
        <v>1</v>
      </c>
      <c r="AS7" s="929">
        <f>INDEX(Cups,AR7)</f>
        <v>0</v>
      </c>
      <c r="AT7" s="1015" t="s">
        <v>306</v>
      </c>
      <c r="AU7" s="1005"/>
      <c r="AV7" s="1005"/>
      <c r="AW7" s="1005"/>
      <c r="AX7" s="927">
        <v>5</v>
      </c>
      <c r="AY7" s="929">
        <f>INDEX(Cups,AX7)</f>
        <v>0.5</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7" t="s">
        <v>248</v>
      </c>
      <c r="U11" s="758"/>
      <c r="V11" s="758"/>
      <c r="W11" s="758"/>
      <c r="X11" s="758"/>
      <c r="Y11" s="758"/>
      <c r="Z11" s="75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27"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28"/>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H28" sqref="H28"/>
    </sheetView>
  </sheetViews>
  <sheetFormatPr defaultColWidth="9.140625" defaultRowHeight="15"/>
  <cols>
    <col min="1" max="1" width="29.8515625" style="121" customWidth="1"/>
    <col min="2" max="2" width="11.7109375" style="121" customWidth="1"/>
    <col min="3" max="3" width="12.57421875" style="121" customWidth="1"/>
    <col min="4" max="4" width="13.28125" style="121" customWidth="1"/>
    <col min="5" max="5" width="13.57421875" style="121" customWidth="1"/>
    <col min="6"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57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7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0.5</v>
      </c>
      <c r="Q5" s="1056"/>
      <c r="R5" s="1045">
        <f>IF(ISERROR(P5/N5),0,P5/N5)</f>
        <v>0.1</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0.5</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1.5</v>
      </c>
      <c r="C10" s="131">
        <f>MIN(Tuesday!N7:N26)</f>
        <v>1</v>
      </c>
      <c r="D10" s="131">
        <f>MIN(Wednesday!N7:N26)</f>
        <v>1.25</v>
      </c>
      <c r="E10" s="131">
        <f>MIN(Thursday!N7:N26)</f>
        <v>1</v>
      </c>
      <c r="F10" s="131">
        <f>MIN(Friday!N7:N26)</f>
        <v>1</v>
      </c>
      <c r="G10" s="132">
        <f aca="true" t="shared" si="0" ref="G10:G17">SUM(B10:F10)</f>
        <v>5.75</v>
      </c>
      <c r="H10" s="133">
        <v>5</v>
      </c>
      <c r="I10" s="134" t="str">
        <f aca="true" t="shared" si="1" ref="I10:I17">IF(G10&gt;=H10,"Yes","No")</f>
        <v>Yes</v>
      </c>
      <c r="L10" s="1059"/>
      <c r="M10" s="1060"/>
      <c r="N10" s="1056">
        <f>S11</f>
        <v>5.75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1.5</v>
      </c>
      <c r="O11" s="137">
        <f>MAX(Tuesday!N7:N26)</f>
        <v>1</v>
      </c>
      <c r="P11" s="137">
        <f>MAX(Wednesday!N7:N26)</f>
        <v>1.25</v>
      </c>
      <c r="Q11" s="137">
        <f>MAX(Thursday!N7:N26)</f>
        <v>1</v>
      </c>
      <c r="R11" s="137">
        <f>MAX(Friday!N7:N26)</f>
        <v>1</v>
      </c>
      <c r="S11" s="379">
        <f>SUM(N11:R11)</f>
        <v>5.75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0.25</v>
      </c>
      <c r="C13" s="136">
        <f>IF(Tuesday!AR3=TRUE,SUM('Optional VegBar'!G16,Tuesday!AG7),Tuesday!AG7)</f>
        <v>0</v>
      </c>
      <c r="D13" s="136">
        <f>IF(Wednesday!AR3=TRUE,SUM('Optional VegBar'!G16,Wednesday!AG7),Wednesday!AG7)</f>
        <v>0.125</v>
      </c>
      <c r="E13" s="136">
        <f>IF(Thursday!AR3=TRUE,SUM('Optional VegBar'!G16,Thursday!AG7),Thursday!AG7)</f>
        <v>0.5</v>
      </c>
      <c r="F13" s="136">
        <f>IF(Friday!AR3=TRUE,SUM('Optional VegBar'!G16,Friday!AG7),Friday!AG7)</f>
        <v>0.5</v>
      </c>
      <c r="G13" s="137">
        <f t="shared" si="0"/>
        <v>1.375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0.75</v>
      </c>
      <c r="C14" s="141">
        <f>IF(Tuesday!AR3=TRUE,SUM('Optional VegBar'!M16,Tuesday!AM7),Tuesday!AM7)</f>
        <v>0.5</v>
      </c>
      <c r="D14" s="141">
        <f>IF(Wednesday!AR3=TRUE,SUM('Optional VegBar'!M16,Wednesday!AM7),Wednesday!AM7)</f>
        <v>0.875</v>
      </c>
      <c r="E14" s="141">
        <f>IF(Thursday!AR3=TRUE,SUM('Optional VegBar'!M16,Thursday!AM7),Thursday!AM7)</f>
        <v>0</v>
      </c>
      <c r="F14" s="141">
        <f>IF(Friday!AR3=TRUE,SUM('Optional VegBar'!M16,Friday!AM7),Friday!AM7)</f>
        <v>0</v>
      </c>
      <c r="G14" s="142">
        <f t="shared" si="0"/>
        <v>2.125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0.25</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0.25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0.5</v>
      </c>
      <c r="G16" s="142">
        <f t="shared" si="0"/>
        <v>0.75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v>
      </c>
      <c r="C17" s="144">
        <f>IF(Tuesday!AR3=TRUE,SUM('Optional VegBar'!AE16,Tuesday!BE5),Tuesday!BE5)</f>
        <v>0.5</v>
      </c>
      <c r="D17" s="144">
        <f>IF(Wednesday!AR3=TRUE,SUM('Optional VegBar'!AE16,Wednesday!BE5),Wednesday!BE5)</f>
        <v>0.25</v>
      </c>
      <c r="E17" s="144">
        <f>IF(Thursday!AR3=TRUE,SUM('Optional VegBar'!AE16,Thursday!BE5),Thursday!BE5)</f>
        <v>0.25</v>
      </c>
      <c r="F17" s="144">
        <f>IF(Friday!AR3=TRUE,SUM('Optional VegBar'!AE16,Friday!BE5),Friday!BE5)</f>
        <v>0</v>
      </c>
      <c r="G17" s="382">
        <f t="shared" si="0"/>
        <v>1</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8"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3</v>
      </c>
      <c r="F20" s="291">
        <f>MIN(Friday!E7:E26)</f>
        <v>2</v>
      </c>
      <c r="G20" s="289">
        <f>SUM(B20:F20)</f>
        <v>11</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3</v>
      </c>
      <c r="F21" s="292">
        <f>MAX(Friday!E7:E26)</f>
        <v>2</v>
      </c>
      <c r="G21" s="290">
        <f>SUM(B21:F21)</f>
        <v>11</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8"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2.5</v>
      </c>
      <c r="C24" s="288">
        <f>MIN(Tuesday!G7:G26)</f>
        <v>2</v>
      </c>
      <c r="D24" s="288">
        <f>MIN(Wednesday!G7:G26)</f>
        <v>3</v>
      </c>
      <c r="E24" s="288">
        <f>MIN(Thursday!G7:G26)</f>
        <v>2.5</v>
      </c>
      <c r="F24" s="288">
        <f>MIN(Friday!G7:G26)</f>
        <v>2</v>
      </c>
      <c r="G24" s="289">
        <f>SUM(B24:F24)</f>
        <v>12</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2.5</v>
      </c>
      <c r="C25" s="288">
        <f>MAX(Tuesday!G7:G26)</f>
        <v>2</v>
      </c>
      <c r="D25" s="288">
        <f>MAX(Wednesday!G7:G26)</f>
        <v>3</v>
      </c>
      <c r="E25" s="288">
        <f>MAX(Thursday!G7:G26)</f>
        <v>2.5</v>
      </c>
      <c r="F25" s="288">
        <f>MAX(Friday!G7:G26)</f>
        <v>2</v>
      </c>
      <c r="G25" s="290">
        <f>SUM(B25:F25)</f>
        <v>12</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1</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12</v>
      </c>
      <c r="D28" s="155" t="s">
        <v>95</v>
      </c>
      <c r="E28" s="188">
        <f>SUM(Monday:Friday!I7:I26)</f>
        <v>7</v>
      </c>
      <c r="F28" s="156" t="s">
        <v>94</v>
      </c>
      <c r="G28" s="330">
        <f>IF(ISERROR(E28/C28),0,E28/C28)</f>
        <v>0.5833333333333334</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t="str">
        <f>Monday!Z5</f>
        <v>Yes</v>
      </c>
      <c r="C33" s="169" t="str">
        <f>Tuesday!Z5</f>
        <v>Yes</v>
      </c>
      <c r="D33" s="169" t="str">
        <f>Wednesday!Z5</f>
        <v>Yes</v>
      </c>
      <c r="E33" s="169" t="str">
        <f>Thursday!Z5</f>
        <v>Yes</v>
      </c>
      <c r="F33" s="250" t="str">
        <f>Friday!Z5</f>
        <v>Yes</v>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63" t="s">
        <v>2</v>
      </c>
      <c r="N4" s="765"/>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90" t="s">
        <v>4</v>
      </c>
      <c r="D5" s="940" t="s">
        <v>19</v>
      </c>
      <c r="E5" s="1102" t="s">
        <v>13</v>
      </c>
      <c r="F5" s="32"/>
      <c r="G5" s="32"/>
      <c r="H5" s="32"/>
      <c r="I5" s="32"/>
      <c r="J5" s="938" t="s">
        <v>52</v>
      </c>
      <c r="K5" s="776"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57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31.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57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57421875" style="0" customWidth="1"/>
    <col min="25" max="26" width="9.140625" style="0" hidden="1" customWidth="1"/>
    <col min="31" max="31" width="13.57421875" style="201" customWidth="1"/>
    <col min="32" max="32" width="9.140625" style="0" hidden="1" customWidth="1"/>
    <col min="33" max="33" width="0.85546875" style="0" hidden="1" customWidth="1"/>
    <col min="35" max="35" width="5.8515625" style="0" customWidth="1"/>
    <col min="36" max="36" width="3.421875" style="0" customWidth="1"/>
    <col min="39" max="39" width="8.140625" style="0" customWidth="1"/>
    <col min="40" max="40" width="0" style="0" hidden="1" customWidth="1"/>
    <col min="41" max="41" width="1.28515625" style="0" hidden="1"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Santa Fe Wrap</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Teriyaki Chicken with Asian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Veggie Lasagna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Spicy Nachos with Whole-Grain Tortilla Chips</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Turkey and Gravy</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27"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28"/>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1.375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2.125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0.75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48" t="s">
        <v>602</v>
      </c>
      <c r="P73" s="1248"/>
      <c r="Q73" s="1248"/>
      <c r="R73" s="1248"/>
      <c r="S73" s="1248"/>
      <c r="T73" s="1248"/>
      <c r="U73" s="1248"/>
    </row>
    <row r="74" spans="15:21" ht="15.75" thickBot="1">
      <c r="O74" s="1248"/>
      <c r="P74" s="1248"/>
      <c r="Q74" s="1248"/>
      <c r="R74" s="1248"/>
      <c r="S74" s="1248"/>
      <c r="T74" s="1248"/>
      <c r="U74" s="1248"/>
    </row>
    <row r="75" spans="15:21" ht="15.75" thickTop="1">
      <c r="O75" s="1061"/>
      <c r="P75" s="1062"/>
      <c r="Q75" s="1062"/>
      <c r="R75" s="1062"/>
      <c r="S75" s="1062"/>
      <c r="T75" s="1062"/>
      <c r="U75" s="1063"/>
    </row>
    <row r="76" spans="15:21" ht="15">
      <c r="O76" s="1064"/>
      <c r="P76" s="1003"/>
      <c r="Q76" s="1003"/>
      <c r="R76" s="1003"/>
      <c r="S76" s="1003"/>
      <c r="T76" s="1003"/>
      <c r="U76" s="1065"/>
    </row>
    <row r="77" spans="15:21" ht="15">
      <c r="O77" s="1064"/>
      <c r="P77" s="1003"/>
      <c r="Q77" s="1003"/>
      <c r="R77" s="1003"/>
      <c r="S77" s="1003"/>
      <c r="T77" s="1003"/>
      <c r="U77" s="1065"/>
    </row>
    <row r="78" spans="15:21" ht="15">
      <c r="O78" s="1064"/>
      <c r="P78" s="1003"/>
      <c r="Q78" s="1003"/>
      <c r="R78" s="1003"/>
      <c r="S78" s="1003"/>
      <c r="T78" s="1003"/>
      <c r="U78" s="1065"/>
    </row>
    <row r="79" spans="15:21" ht="15">
      <c r="O79" s="1064"/>
      <c r="P79" s="1003"/>
      <c r="Q79" s="1003"/>
      <c r="R79" s="1003"/>
      <c r="S79" s="1003"/>
      <c r="T79" s="1003"/>
      <c r="U79" s="1065"/>
    </row>
    <row r="80" spans="15:21" ht="15">
      <c r="O80" s="1064"/>
      <c r="P80" s="1003"/>
      <c r="Q80" s="1003"/>
      <c r="R80" s="1003"/>
      <c r="S80" s="1003"/>
      <c r="T80" s="1003"/>
      <c r="U80" s="1065"/>
    </row>
    <row r="81" spans="15:21" ht="15">
      <c r="O81" s="1064"/>
      <c r="P81" s="1003"/>
      <c r="Q81" s="1003"/>
      <c r="R81" s="1003"/>
      <c r="S81" s="1003"/>
      <c r="T81" s="1003"/>
      <c r="U81" s="1065"/>
    </row>
    <row r="82" spans="15:21" ht="15">
      <c r="O82" s="1064"/>
      <c r="P82" s="1003"/>
      <c r="Q82" s="1003"/>
      <c r="R82" s="1003"/>
      <c r="S82" s="1003"/>
      <c r="T82" s="1003"/>
      <c r="U82" s="1065"/>
    </row>
    <row r="83" spans="15:21" ht="15">
      <c r="O83" s="1064"/>
      <c r="P83" s="1003"/>
      <c r="Q83" s="1003"/>
      <c r="R83" s="1003"/>
      <c r="S83" s="1003"/>
      <c r="T83" s="1003"/>
      <c r="U83" s="1065"/>
    </row>
    <row r="84" spans="15:21" ht="15">
      <c r="O84" s="1064"/>
      <c r="P84" s="1003"/>
      <c r="Q84" s="1003"/>
      <c r="R84" s="1003"/>
      <c r="S84" s="1003"/>
      <c r="T84" s="1003"/>
      <c r="U84" s="1065"/>
    </row>
    <row r="85" spans="15:21" ht="15">
      <c r="O85" s="1064"/>
      <c r="P85" s="1003"/>
      <c r="Q85" s="1003"/>
      <c r="R85" s="1003"/>
      <c r="S85" s="1003"/>
      <c r="T85" s="1003"/>
      <c r="U85" s="1065"/>
    </row>
    <row r="86" spans="15:21" ht="15">
      <c r="O86" s="1064"/>
      <c r="P86" s="1003"/>
      <c r="Q86" s="1003"/>
      <c r="R86" s="1003"/>
      <c r="S86" s="1003"/>
      <c r="T86" s="1003"/>
      <c r="U86" s="1065"/>
    </row>
    <row r="87" spans="15:21" ht="15">
      <c r="O87" s="1064"/>
      <c r="P87" s="1003"/>
      <c r="Q87" s="1003"/>
      <c r="R87" s="1003"/>
      <c r="S87" s="1003"/>
      <c r="T87" s="1003"/>
      <c r="U87" s="1065"/>
    </row>
    <row r="88" spans="15:21" ht="15">
      <c r="O88" s="1064"/>
      <c r="P88" s="1003"/>
      <c r="Q88" s="1003"/>
      <c r="R88" s="1003"/>
      <c r="S88" s="1003"/>
      <c r="T88" s="1003"/>
      <c r="U88" s="1065"/>
    </row>
    <row r="89" spans="15:21" ht="15">
      <c r="O89" s="1064"/>
      <c r="P89" s="1003"/>
      <c r="Q89" s="1003"/>
      <c r="R89" s="1003"/>
      <c r="S89" s="1003"/>
      <c r="T89" s="1003"/>
      <c r="U89" s="1065"/>
    </row>
    <row r="90" spans="15:21" ht="15">
      <c r="O90" s="1064"/>
      <c r="P90" s="1003"/>
      <c r="Q90" s="1003"/>
      <c r="R90" s="1003"/>
      <c r="S90" s="1003"/>
      <c r="T90" s="1003"/>
      <c r="U90" s="1065"/>
    </row>
    <row r="91" spans="15:21" ht="15">
      <c r="O91" s="1064"/>
      <c r="P91" s="1003"/>
      <c r="Q91" s="1003"/>
      <c r="R91" s="1003"/>
      <c r="S91" s="1003"/>
      <c r="T91" s="1003"/>
      <c r="U91" s="1065"/>
    </row>
    <row r="92" spans="15:21" ht="15">
      <c r="O92" s="1064"/>
      <c r="P92" s="1003"/>
      <c r="Q92" s="1003"/>
      <c r="R92" s="1003"/>
      <c r="S92" s="1003"/>
      <c r="T92" s="1003"/>
      <c r="U92" s="1065"/>
    </row>
    <row r="93" spans="15:21" ht="15">
      <c r="O93" s="1064"/>
      <c r="P93" s="1003"/>
      <c r="Q93" s="1003"/>
      <c r="R93" s="1003"/>
      <c r="S93" s="1003"/>
      <c r="T93" s="1003"/>
      <c r="U93" s="1065"/>
    </row>
    <row r="94" spans="15:21" ht="15">
      <c r="O94" s="1064"/>
      <c r="P94" s="1003"/>
      <c r="Q94" s="1003"/>
      <c r="R94" s="1003"/>
      <c r="S94" s="1003"/>
      <c r="T94" s="1003"/>
      <c r="U94" s="1065"/>
    </row>
    <row r="95" spans="15:21" ht="15">
      <c r="O95" s="1064"/>
      <c r="P95" s="1003"/>
      <c r="Q95" s="1003"/>
      <c r="R95" s="1003"/>
      <c r="S95" s="1003"/>
      <c r="T95" s="1003"/>
      <c r="U95" s="1065"/>
    </row>
    <row r="96" spans="15:21" ht="15">
      <c r="O96" s="1064"/>
      <c r="P96" s="1003"/>
      <c r="Q96" s="1003"/>
      <c r="R96" s="1003"/>
      <c r="S96" s="1003"/>
      <c r="T96" s="1003"/>
      <c r="U96" s="1065"/>
    </row>
    <row r="97" spans="15:21" ht="15">
      <c r="O97" s="1064"/>
      <c r="P97" s="1003"/>
      <c r="Q97" s="1003"/>
      <c r="R97" s="1003"/>
      <c r="S97" s="1003"/>
      <c r="T97" s="1003"/>
      <c r="U97" s="1065"/>
    </row>
    <row r="98" spans="15:21" ht="15">
      <c r="O98" s="1064"/>
      <c r="P98" s="1003"/>
      <c r="Q98" s="1003"/>
      <c r="R98" s="1003"/>
      <c r="S98" s="1003"/>
      <c r="T98" s="1003"/>
      <c r="U98" s="1065"/>
    </row>
    <row r="99" spans="15:21" ht="15">
      <c r="O99" s="1064"/>
      <c r="P99" s="1003"/>
      <c r="Q99" s="1003"/>
      <c r="R99" s="1003"/>
      <c r="S99" s="1003"/>
      <c r="T99" s="1003"/>
      <c r="U99" s="1065"/>
    </row>
    <row r="100" spans="15:21" ht="15">
      <c r="O100" s="1064"/>
      <c r="P100" s="1003"/>
      <c r="Q100" s="1003"/>
      <c r="R100" s="1003"/>
      <c r="S100" s="1003"/>
      <c r="T100" s="1003"/>
      <c r="U100" s="1065"/>
    </row>
    <row r="101" spans="15:21" ht="15">
      <c r="O101" s="1064"/>
      <c r="P101" s="1003"/>
      <c r="Q101" s="1003"/>
      <c r="R101" s="1003"/>
      <c r="S101" s="1003"/>
      <c r="T101" s="1003"/>
      <c r="U101" s="1065"/>
    </row>
    <row r="102" spans="15:21" ht="15">
      <c r="O102" s="1064"/>
      <c r="P102" s="1003"/>
      <c r="Q102" s="1003"/>
      <c r="R102" s="1003"/>
      <c r="S102" s="1003"/>
      <c r="T102" s="1003"/>
      <c r="U102" s="1065"/>
    </row>
    <row r="103" spans="15:21" ht="15.75" thickBot="1">
      <c r="O103" s="1066"/>
      <c r="P103" s="1067"/>
      <c r="Q103" s="1067"/>
      <c r="R103" s="1067"/>
      <c r="S103" s="1067"/>
      <c r="T103" s="1067"/>
      <c r="U103" s="1068"/>
    </row>
    <row r="104" ht="15.75" thickTop="1"/>
  </sheetData>
  <sheetProtection/>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97">
      <selection activeCell="A18" sqref="A18"/>
    </sheetView>
  </sheetViews>
  <sheetFormatPr defaultColWidth="0" defaultRowHeight="15"/>
  <cols>
    <col min="1" max="1" width="143.57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E11" activePane="bottomRight" state="frozen"/>
      <selection pane="topLeft" activeCell="A84" sqref="A84"/>
      <selection pane="topRight" activeCell="A84" sqref="A84"/>
      <selection pane="bottomLeft" activeCell="A84" sqref="A84"/>
      <selection pane="bottomRight" activeCell="T17" sqref="T17"/>
    </sheetView>
  </sheetViews>
  <sheetFormatPr defaultColWidth="9.140625" defaultRowHeight="15"/>
  <cols>
    <col min="1" max="1" width="6.57421875" style="0" hidden="1" customWidth="1"/>
    <col min="2" max="2" width="4.140625" style="201" customWidth="1"/>
    <col min="3" max="3" width="47.7109375" style="412" customWidth="1"/>
    <col min="4" max="4" width="24.7109375" style="201" customWidth="1"/>
    <col min="5" max="5" width="22.57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9" t="s">
        <v>17</v>
      </c>
      <c r="B1" s="730"/>
      <c r="C1" s="731"/>
      <c r="D1" s="731"/>
      <c r="E1" s="731"/>
      <c r="F1" s="731"/>
      <c r="G1" s="731"/>
      <c r="H1" s="731"/>
      <c r="I1" s="731"/>
      <c r="J1" s="731"/>
      <c r="K1" s="731"/>
      <c r="L1" s="731"/>
      <c r="M1" s="731"/>
      <c r="N1" s="731"/>
      <c r="O1" s="731"/>
      <c r="P1" s="731"/>
      <c r="Q1" s="731"/>
      <c r="R1" s="731"/>
      <c r="S1" s="731"/>
      <c r="T1" s="732"/>
    </row>
    <row r="2" spans="1:20" s="206" customFormat="1" ht="26.25" customHeight="1">
      <c r="A2" s="413"/>
      <c r="B2" s="743" t="s">
        <v>460</v>
      </c>
      <c r="C2" s="744"/>
      <c r="D2" s="744"/>
      <c r="E2" s="744"/>
      <c r="F2" s="744"/>
      <c r="G2" s="774"/>
      <c r="H2" s="774"/>
      <c r="I2" s="774"/>
      <c r="J2" s="774"/>
      <c r="K2" s="774"/>
      <c r="L2" s="774"/>
      <c r="M2" s="774"/>
      <c r="N2" s="774"/>
      <c r="O2" s="774"/>
      <c r="P2" s="774"/>
      <c r="Q2" s="774"/>
      <c r="R2" s="774"/>
      <c r="S2" s="774"/>
      <c r="T2" s="775"/>
    </row>
    <row r="3" spans="1:20" s="206" customFormat="1" ht="23.25" customHeight="1" thickBot="1">
      <c r="A3" s="413"/>
      <c r="B3" s="785" t="s">
        <v>459</v>
      </c>
      <c r="C3" s="786"/>
      <c r="D3" s="786"/>
      <c r="E3" s="786"/>
      <c r="F3" s="786"/>
      <c r="G3" s="749"/>
      <c r="H3" s="749"/>
      <c r="I3" s="749"/>
      <c r="J3" s="749"/>
      <c r="K3" s="749"/>
      <c r="L3" s="749"/>
      <c r="M3" s="749"/>
      <c r="N3" s="749"/>
      <c r="O3" s="749"/>
      <c r="P3" s="749"/>
      <c r="Q3" s="749"/>
      <c r="R3" s="749"/>
      <c r="S3" s="749"/>
      <c r="T3" s="750"/>
    </row>
    <row r="4" spans="2:26" ht="46.5" customHeight="1" thickBot="1">
      <c r="B4" s="784" t="s">
        <v>662</v>
      </c>
      <c r="C4" s="784"/>
      <c r="D4" s="784"/>
      <c r="E4" s="784"/>
      <c r="F4" s="784"/>
      <c r="G4" s="784"/>
      <c r="H4" s="784"/>
      <c r="I4" s="784"/>
      <c r="J4" s="784"/>
      <c r="K4" s="784"/>
      <c r="L4" s="784"/>
      <c r="M4" s="784"/>
      <c r="N4" s="784"/>
      <c r="O4" s="784"/>
      <c r="P4" s="784"/>
      <c r="Q4" s="784"/>
      <c r="R4" s="784"/>
      <c r="S4" s="784"/>
      <c r="T4" s="784"/>
      <c r="U4" s="279"/>
      <c r="V4" s="280"/>
      <c r="W4" s="757" t="s">
        <v>248</v>
      </c>
      <c r="X4" s="758"/>
      <c r="Y4" s="758"/>
      <c r="Z4" s="759"/>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54" t="s">
        <v>455</v>
      </c>
      <c r="D6" s="733"/>
      <c r="E6" s="733"/>
      <c r="F6" s="733" t="s">
        <v>595</v>
      </c>
      <c r="G6" s="733"/>
      <c r="H6" s="733" t="s">
        <v>456</v>
      </c>
      <c r="I6" s="733"/>
      <c r="J6" s="733"/>
      <c r="K6" s="733"/>
      <c r="L6" s="733"/>
      <c r="M6" s="733"/>
      <c r="N6" s="733"/>
      <c r="O6" s="733"/>
      <c r="P6" s="733"/>
      <c r="Q6" s="733"/>
      <c r="R6" s="733"/>
      <c r="S6" s="733"/>
      <c r="T6" s="733"/>
      <c r="U6" s="173"/>
      <c r="V6" s="173"/>
      <c r="W6" s="760" t="s">
        <v>240</v>
      </c>
      <c r="X6" s="333">
        <v>1</v>
      </c>
      <c r="Y6" s="333">
        <f>INDEX(Cups,X6)</f>
        <v>0</v>
      </c>
      <c r="Z6" s="345"/>
    </row>
    <row r="7" spans="2:26" s="428" customFormat="1" ht="16.5" customHeight="1">
      <c r="B7" s="778">
        <v>1</v>
      </c>
      <c r="C7" s="779"/>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61"/>
      <c r="X7" s="430"/>
      <c r="Y7" s="430"/>
      <c r="Z7" s="431"/>
    </row>
    <row r="8" spans="2:26" s="23" customFormat="1" ht="48" customHeight="1">
      <c r="B8" s="739" t="s">
        <v>246</v>
      </c>
      <c r="C8" s="740"/>
      <c r="D8" s="432" t="s">
        <v>540</v>
      </c>
      <c r="E8" s="787" t="s">
        <v>735</v>
      </c>
      <c r="F8" s="788"/>
      <c r="G8" s="789"/>
      <c r="H8" s="736" t="s">
        <v>541</v>
      </c>
      <c r="I8" s="737"/>
      <c r="J8" s="737"/>
      <c r="K8" s="738"/>
      <c r="L8" s="433"/>
      <c r="M8" s="433"/>
      <c r="N8" s="751" t="s">
        <v>542</v>
      </c>
      <c r="O8" s="752"/>
      <c r="P8" s="752"/>
      <c r="Q8" s="753"/>
      <c r="R8" s="433"/>
      <c r="S8" s="433"/>
      <c r="T8" s="469" t="s">
        <v>543</v>
      </c>
      <c r="U8" s="173"/>
      <c r="V8" s="173"/>
      <c r="W8" s="761"/>
      <c r="X8" s="333">
        <v>1</v>
      </c>
      <c r="Y8" s="333">
        <f>INDEX(Cups,X8)</f>
        <v>0</v>
      </c>
      <c r="Z8" s="346"/>
    </row>
    <row r="9" spans="1:26" ht="30.75" customHeight="1">
      <c r="A9" s="27"/>
      <c r="B9" s="739"/>
      <c r="C9" s="740"/>
      <c r="D9" s="782" t="s">
        <v>326</v>
      </c>
      <c r="E9" s="725" t="s">
        <v>736</v>
      </c>
      <c r="F9" s="780" t="s">
        <v>327</v>
      </c>
      <c r="G9" s="747" t="s">
        <v>329</v>
      </c>
      <c r="H9" s="790" t="s">
        <v>571</v>
      </c>
      <c r="I9" s="177" t="s">
        <v>5</v>
      </c>
      <c r="J9" s="177" t="s">
        <v>6</v>
      </c>
      <c r="K9" s="734" t="s">
        <v>99</v>
      </c>
      <c r="L9" s="174" t="s">
        <v>92</v>
      </c>
      <c r="M9" s="174" t="s">
        <v>93</v>
      </c>
      <c r="N9" s="776" t="s">
        <v>572</v>
      </c>
      <c r="O9" s="175" t="s">
        <v>7</v>
      </c>
      <c r="P9" s="176" t="s">
        <v>8</v>
      </c>
      <c r="Q9" s="745" t="s">
        <v>553</v>
      </c>
      <c r="R9" s="490" t="s">
        <v>554</v>
      </c>
      <c r="S9" s="490" t="s">
        <v>555</v>
      </c>
      <c r="T9" s="768" t="s">
        <v>328</v>
      </c>
      <c r="U9" s="201"/>
      <c r="V9" s="201"/>
      <c r="W9" s="761"/>
      <c r="X9" s="333">
        <v>1</v>
      </c>
      <c r="Y9" s="333">
        <f>INDEX(Cups,X9)</f>
        <v>0</v>
      </c>
      <c r="Z9" s="346"/>
    </row>
    <row r="10" spans="1:26" s="1" customFormat="1" ht="63" customHeight="1">
      <c r="A10" s="27"/>
      <c r="B10" s="741"/>
      <c r="C10" s="742"/>
      <c r="D10" s="783"/>
      <c r="E10" s="726"/>
      <c r="F10" s="781"/>
      <c r="G10" s="748"/>
      <c r="H10" s="791"/>
      <c r="I10" s="177"/>
      <c r="J10" s="177"/>
      <c r="K10" s="735"/>
      <c r="L10" s="65"/>
      <c r="M10" s="65"/>
      <c r="N10" s="777"/>
      <c r="O10" s="496"/>
      <c r="P10" s="83"/>
      <c r="Q10" s="746"/>
      <c r="R10" s="491"/>
      <c r="S10" s="491"/>
      <c r="T10" s="769"/>
      <c r="U10" s="85"/>
      <c r="V10" s="85"/>
      <c r="W10" s="761"/>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61"/>
      <c r="X11" s="333">
        <v>1</v>
      </c>
      <c r="Y11" s="333">
        <f>INDEX(Cups,X11)</f>
        <v>0</v>
      </c>
      <c r="Z11" s="772">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61"/>
      <c r="X12" s="266"/>
      <c r="Y12" s="267"/>
      <c r="Z12" s="772"/>
    </row>
    <row r="13" spans="1:26" ht="32.25" customHeight="1" thickBot="1">
      <c r="A13" s="27">
        <v>2</v>
      </c>
      <c r="B13" s="702">
        <v>1</v>
      </c>
      <c r="C13" s="684" t="s">
        <v>795</v>
      </c>
      <c r="D13" s="685">
        <v>2</v>
      </c>
      <c r="E13" s="681">
        <v>2.5</v>
      </c>
      <c r="F13" s="682">
        <v>1.5</v>
      </c>
      <c r="G13" s="683"/>
      <c r="H13" s="239"/>
      <c r="I13" s="97">
        <v>9</v>
      </c>
      <c r="J13" s="282">
        <f>IF(I13=1,"",INDEX(Cups,I13))</f>
        <v>1</v>
      </c>
      <c r="K13" s="240"/>
      <c r="L13" s="81">
        <v>1</v>
      </c>
      <c r="M13" s="81">
        <f t="shared" si="0"/>
      </c>
      <c r="N13" s="239"/>
      <c r="O13" s="414">
        <v>13</v>
      </c>
      <c r="P13" s="84">
        <f t="shared" si="1"/>
        <v>1.5</v>
      </c>
      <c r="Q13" s="675"/>
      <c r="R13" s="81">
        <v>1</v>
      </c>
      <c r="S13" s="459">
        <f t="shared" si="2"/>
      </c>
      <c r="T13" s="340">
        <v>1</v>
      </c>
      <c r="U13" s="85"/>
      <c r="V13" s="85"/>
      <c r="W13" s="762"/>
      <c r="X13" s="266"/>
      <c r="Y13" s="266"/>
      <c r="Z13" s="773"/>
    </row>
    <row r="14" spans="1:26" ht="32.25" customHeight="1" thickBot="1">
      <c r="A14" s="27">
        <v>3</v>
      </c>
      <c r="B14" s="702">
        <v>2</v>
      </c>
      <c r="C14" s="684" t="s">
        <v>796</v>
      </c>
      <c r="D14" s="685">
        <v>2</v>
      </c>
      <c r="E14" s="681">
        <v>2</v>
      </c>
      <c r="F14" s="682">
        <v>1</v>
      </c>
      <c r="G14" s="683"/>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63" t="s">
        <v>457</v>
      </c>
      <c r="X14" s="764"/>
      <c r="Y14" s="764"/>
      <c r="Z14" s="765"/>
    </row>
    <row r="15" spans="1:26" ht="32.25" customHeight="1">
      <c r="A15" s="27">
        <v>4</v>
      </c>
      <c r="B15" s="702">
        <v>3</v>
      </c>
      <c r="C15" s="684" t="s">
        <v>797</v>
      </c>
      <c r="D15" s="622">
        <v>2</v>
      </c>
      <c r="E15" s="615">
        <v>3</v>
      </c>
      <c r="F15" s="616"/>
      <c r="G15" s="617"/>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6" t="s">
        <v>239</v>
      </c>
      <c r="X15" s="271"/>
      <c r="Y15" s="272"/>
      <c r="Z15" s="770"/>
    </row>
    <row r="16" spans="1:26" ht="32.25" customHeight="1">
      <c r="A16" s="27">
        <v>5</v>
      </c>
      <c r="B16" s="702">
        <v>4</v>
      </c>
      <c r="C16" s="684" t="s">
        <v>798</v>
      </c>
      <c r="D16" s="622">
        <v>3</v>
      </c>
      <c r="E16" s="615">
        <v>2.5</v>
      </c>
      <c r="F16" s="616">
        <v>2.5</v>
      </c>
      <c r="G16" s="617"/>
      <c r="H16" s="341"/>
      <c r="I16" s="332">
        <v>9</v>
      </c>
      <c r="J16" s="282">
        <f t="shared" si="3"/>
        <v>1</v>
      </c>
      <c r="K16" s="240"/>
      <c r="L16" s="81">
        <v>1</v>
      </c>
      <c r="M16" s="81">
        <f t="shared" si="0"/>
      </c>
      <c r="N16" s="341"/>
      <c r="O16" s="332">
        <v>9</v>
      </c>
      <c r="P16" s="80">
        <f t="shared" si="1"/>
        <v>1</v>
      </c>
      <c r="Q16" s="240"/>
      <c r="R16" s="81">
        <v>1</v>
      </c>
      <c r="S16" s="81">
        <f t="shared" si="2"/>
      </c>
      <c r="T16" s="618">
        <v>1</v>
      </c>
      <c r="U16" s="85"/>
      <c r="V16" s="85"/>
      <c r="W16" s="767"/>
      <c r="X16" s="273"/>
      <c r="Y16" s="274"/>
      <c r="Z16" s="771"/>
    </row>
    <row r="17" spans="1:26" ht="32.25" customHeight="1">
      <c r="A17" s="27">
        <v>6</v>
      </c>
      <c r="B17" s="702">
        <v>5</v>
      </c>
      <c r="C17" s="684" t="s">
        <v>799</v>
      </c>
      <c r="D17" s="622">
        <v>2</v>
      </c>
      <c r="E17" s="615">
        <v>2</v>
      </c>
      <c r="F17" s="616">
        <v>2</v>
      </c>
      <c r="G17" s="617">
        <v>1</v>
      </c>
      <c r="H17" s="341"/>
      <c r="I17" s="332">
        <v>9</v>
      </c>
      <c r="J17" s="282">
        <f t="shared" si="3"/>
        <v>1</v>
      </c>
      <c r="K17" s="240"/>
      <c r="L17" s="81">
        <v>5</v>
      </c>
      <c r="M17" s="81">
        <f t="shared" si="0"/>
        <v>0.5</v>
      </c>
      <c r="N17" s="341"/>
      <c r="O17" s="332">
        <v>9</v>
      </c>
      <c r="P17" s="80">
        <f t="shared" si="1"/>
        <v>1</v>
      </c>
      <c r="Q17" s="240"/>
      <c r="R17" s="81">
        <v>1</v>
      </c>
      <c r="S17" s="81">
        <f t="shared" si="2"/>
      </c>
      <c r="T17" s="618">
        <v>1</v>
      </c>
      <c r="U17" s="85"/>
      <c r="V17" s="85"/>
      <c r="W17" s="727" t="s">
        <v>237</v>
      </c>
      <c r="X17" s="275"/>
      <c r="Y17" s="276"/>
      <c r="Z17" s="755">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28"/>
      <c r="X18" s="277"/>
      <c r="Y18" s="278"/>
      <c r="Z18" s="756"/>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H9:H10"/>
    <mergeCell ref="Z11:Z13"/>
    <mergeCell ref="G2:T2"/>
    <mergeCell ref="N9:N10"/>
    <mergeCell ref="B7:C7"/>
    <mergeCell ref="F9:F10"/>
    <mergeCell ref="D9:D10"/>
    <mergeCell ref="B4:T4"/>
    <mergeCell ref="B3:F3"/>
    <mergeCell ref="E8:G8"/>
    <mergeCell ref="F6:G6"/>
    <mergeCell ref="G3:T3"/>
    <mergeCell ref="N8:Q8"/>
    <mergeCell ref="C6:E6"/>
    <mergeCell ref="Z17:Z18"/>
    <mergeCell ref="W4:Z4"/>
    <mergeCell ref="W6:W13"/>
    <mergeCell ref="W14:Z14"/>
    <mergeCell ref="W15:W16"/>
    <mergeCell ref="T9:T10"/>
    <mergeCell ref="Z15:Z16"/>
    <mergeCell ref="E9:E10"/>
    <mergeCell ref="W17:W18"/>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9.140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57421875" style="201" hidden="1" customWidth="1"/>
    <col min="17" max="17" width="14.57421875" style="201" customWidth="1"/>
    <col min="18" max="18" width="14.57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7" t="s">
        <v>248</v>
      </c>
      <c r="AH4" s="758"/>
      <c r="AI4" s="758"/>
      <c r="AJ4" s="759"/>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60"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61"/>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61"/>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61"/>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61"/>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62"/>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63" t="s">
        <v>457</v>
      </c>
      <c r="AH12" s="764"/>
      <c r="AI12" s="764"/>
      <c r="AJ12" s="765"/>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0" customWidth="1"/>
    <col min="5" max="5" width="16.7109375" style="201" customWidth="1"/>
    <col min="6" max="10" width="16.57421875" style="201" customWidth="1"/>
    <col min="11" max="11" width="17.140625" style="0" customWidth="1"/>
    <col min="12" max="12" width="15.57421875" style="0" customWidth="1"/>
    <col min="13" max="13" width="15.57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2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90" t="s">
        <v>773</v>
      </c>
      <c r="L5" s="922" t="s">
        <v>19</v>
      </c>
      <c r="M5" s="734" t="s">
        <v>774</v>
      </c>
      <c r="N5" s="776" t="s">
        <v>776</v>
      </c>
      <c r="O5" s="922" t="s">
        <v>20</v>
      </c>
      <c r="P5" s="890" t="s">
        <v>777</v>
      </c>
      <c r="Q5" s="917" t="s">
        <v>332</v>
      </c>
      <c r="R5" s="938" t="s">
        <v>105</v>
      </c>
      <c r="S5" s="944" t="s">
        <v>663</v>
      </c>
      <c r="T5" s="945"/>
      <c r="U5" s="945"/>
      <c r="V5" s="945"/>
      <c r="W5" s="112"/>
      <c r="X5" s="112" t="b">
        <v>1</v>
      </c>
      <c r="Y5" s="97"/>
      <c r="Z5" s="899" t="str">
        <f>IF(AND(X5=FALSE,X6=FALSE,X7=FALSE),"",IF(AND(X5=TRUE,X6=TRUE),"Yes",IF(AND(X5=TRUE,X7=TRUE),"Yes",IF(AND(X6=TRUE,X7=TRUE),"Yes","No"))))</f>
        <v>Yes</v>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v>
      </c>
      <c r="BE5" s="1004">
        <f>INDEX(Cups,BD5)</f>
        <v>0</v>
      </c>
    </row>
    <row r="6" spans="1:57" s="1" customFormat="1" ht="44.25" customHeight="1" thickBot="1">
      <c r="A6" s="85"/>
      <c r="B6" s="85"/>
      <c r="C6" s="871"/>
      <c r="D6" s="872"/>
      <c r="E6" s="937"/>
      <c r="F6" s="939"/>
      <c r="G6" s="884"/>
      <c r="H6" s="941"/>
      <c r="I6" s="943"/>
      <c r="J6" s="886"/>
      <c r="K6" s="791"/>
      <c r="L6" s="923"/>
      <c r="M6" s="735"/>
      <c r="N6" s="914"/>
      <c r="O6" s="923"/>
      <c r="P6" s="891"/>
      <c r="Q6" s="918"/>
      <c r="R6" s="939"/>
      <c r="S6" s="944" t="s">
        <v>664</v>
      </c>
      <c r="T6" s="945"/>
      <c r="U6" s="945"/>
      <c r="V6" s="945"/>
      <c r="W6" s="112"/>
      <c r="X6" s="112" t="b">
        <v>1</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Santa Fe Wrap</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1</v>
      </c>
      <c r="Y7" s="97"/>
      <c r="Z7" s="899"/>
      <c r="AA7" s="23"/>
      <c r="AB7" s="924" t="s">
        <v>298</v>
      </c>
      <c r="AC7" s="919"/>
      <c r="AD7" s="919"/>
      <c r="AE7" s="932"/>
      <c r="AF7" s="927">
        <v>3</v>
      </c>
      <c r="AG7" s="929">
        <f>INDEX(Cups,AF7)</f>
        <v>0.25</v>
      </c>
      <c r="AH7" s="951" t="s">
        <v>299</v>
      </c>
      <c r="AI7" s="953"/>
      <c r="AJ7" s="953"/>
      <c r="AK7" s="951"/>
      <c r="AL7" s="927">
        <v>7</v>
      </c>
      <c r="AM7" s="929">
        <f>INDEX(Cups,AL7)</f>
        <v>0.75</v>
      </c>
      <c r="AN7" s="930" t="s">
        <v>300</v>
      </c>
      <c r="AO7" s="1019"/>
      <c r="AP7" s="1019"/>
      <c r="AQ7" s="930"/>
      <c r="AR7" s="927">
        <v>3</v>
      </c>
      <c r="AS7" s="929">
        <f>INDEX(Cups,AR7)</f>
        <v>0.25</v>
      </c>
      <c r="AT7" s="1015" t="s">
        <v>301</v>
      </c>
      <c r="AU7" s="1005"/>
      <c r="AV7" s="1005"/>
      <c r="AW7" s="1005"/>
      <c r="AX7" s="927">
        <v>3</v>
      </c>
      <c r="AY7" s="929">
        <f>INDEX(Cups,AX7)</f>
        <v>0.25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12</v>
      </c>
      <c r="AD10" s="254" t="str">
        <f aca="true" t="shared" si="6" ref="AD10:AD19">INDEX(GREEN,AC10)</f>
        <v>Romaine</v>
      </c>
      <c r="AE10" s="254"/>
      <c r="AF10" s="334">
        <v>3</v>
      </c>
      <c r="AG10" s="334">
        <f aca="true" t="shared" si="7" ref="AG10:AG19">IF(AD10=0,"",INDEX(Cups,AF10))</f>
        <v>0.25</v>
      </c>
      <c r="AH10" s="101"/>
      <c r="AI10" s="101">
        <v>3</v>
      </c>
      <c r="AJ10" s="101" t="str">
        <f aca="true" t="shared" si="8" ref="AJ10:AJ19">INDEX(RED,AI10)</f>
        <v>Carrots</v>
      </c>
      <c r="AK10" s="101"/>
      <c r="AL10" s="334">
        <v>5</v>
      </c>
      <c r="AM10" s="334">
        <f aca="true" t="shared" si="9" ref="AM10:AM19">IF(AJ10=0,"",INDEX(Cups,AL10))</f>
        <v>0.5</v>
      </c>
      <c r="AN10" s="255"/>
      <c r="AO10" s="255">
        <v>3</v>
      </c>
      <c r="AP10" s="255" t="str">
        <f aca="true" t="shared" si="10" ref="AP10:AP19">INDEX(BEANS,AO10)</f>
        <v>Chickpeas </v>
      </c>
      <c r="AQ10" s="255"/>
      <c r="AR10" s="334">
        <v>3</v>
      </c>
      <c r="AS10" s="334">
        <f aca="true" t="shared" si="11" ref="AS10:AS19">IF(AP10=0,"",INDEX(Cups,AR10))</f>
        <v>0.25</v>
      </c>
      <c r="AT10" s="256"/>
      <c r="AU10" s="256">
        <v>2</v>
      </c>
      <c r="AV10" s="256" t="str">
        <f aca="true" t="shared" si="12" ref="AV10:AV19">INDEX(STARCHY,AU10)</f>
        <v>Corn</v>
      </c>
      <c r="AW10" s="256"/>
      <c r="AX10" s="334">
        <v>3</v>
      </c>
      <c r="AY10" s="334">
        <f>IF(AV10=0,"",INDEX(Cups,AX10))</f>
        <v>0.25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7" t="s">
        <v>248</v>
      </c>
      <c r="U11" s="758"/>
      <c r="V11" s="758"/>
      <c r="W11" s="758"/>
      <c r="X11" s="758"/>
      <c r="Y11" s="758"/>
      <c r="Z11" s="759"/>
      <c r="AA11" s="23"/>
      <c r="AB11" s="99"/>
      <c r="AC11" s="100">
        <v>1</v>
      </c>
      <c r="AD11" s="100">
        <f t="shared" si="6"/>
        <v>0</v>
      </c>
      <c r="AE11" s="100"/>
      <c r="AF11" s="333">
        <v>1</v>
      </c>
      <c r="AG11" s="333">
        <f t="shared" si="7"/>
      </c>
      <c r="AH11" s="101"/>
      <c r="AI11" s="101">
        <v>12</v>
      </c>
      <c r="AJ11" s="101" t="str">
        <f t="shared" si="8"/>
        <v>Tomatoes</v>
      </c>
      <c r="AK11" s="101"/>
      <c r="AL11" s="333">
        <v>3</v>
      </c>
      <c r="AM11" s="333">
        <f t="shared" si="9"/>
        <v>0.25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27"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28"/>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2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90" t="s">
        <v>773</v>
      </c>
      <c r="L5" s="922" t="s">
        <v>19</v>
      </c>
      <c r="M5" s="734" t="s">
        <v>774</v>
      </c>
      <c r="N5" s="776"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5</v>
      </c>
      <c r="BE5" s="1004">
        <f>INDEX(Cups,BD5)</f>
        <v>0.5</v>
      </c>
    </row>
    <row r="6" spans="3:57" ht="44.25" customHeight="1" thickBot="1">
      <c r="C6" s="871"/>
      <c r="D6" s="872"/>
      <c r="E6" s="937"/>
      <c r="F6" s="939"/>
      <c r="G6" s="884"/>
      <c r="H6" s="941"/>
      <c r="I6" s="943"/>
      <c r="J6" s="886"/>
      <c r="K6" s="791"/>
      <c r="L6" s="923"/>
      <c r="M6" s="735"/>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Teriyaki Chicken with Asian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318</v>
      </c>
      <c r="AC7" s="919"/>
      <c r="AD7" s="919"/>
      <c r="AE7" s="932"/>
      <c r="AF7" s="927">
        <v>1</v>
      </c>
      <c r="AG7" s="929">
        <f>INDEX(Cups,AF7)</f>
        <v>0</v>
      </c>
      <c r="AH7" s="951" t="s">
        <v>319</v>
      </c>
      <c r="AI7" s="953"/>
      <c r="AJ7" s="953"/>
      <c r="AK7" s="951"/>
      <c r="AL7" s="927">
        <v>5</v>
      </c>
      <c r="AM7" s="929">
        <f>INDEX(Cups,AL7)</f>
        <v>0.5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7" t="s">
        <v>248</v>
      </c>
      <c r="U11" s="758"/>
      <c r="V11" s="758"/>
      <c r="W11" s="758"/>
      <c r="X11" s="758"/>
      <c r="Y11" s="758"/>
      <c r="Z11" s="75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27"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28"/>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2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90" t="s">
        <v>773</v>
      </c>
      <c r="L5" s="922" t="s">
        <v>19</v>
      </c>
      <c r="M5" s="734" t="s">
        <v>774</v>
      </c>
      <c r="N5" s="776"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3</v>
      </c>
      <c r="BE5" s="1004">
        <f>INDEX(Cups,BD5)</f>
        <v>0.25</v>
      </c>
    </row>
    <row r="6" spans="3:57" ht="44.25" customHeight="1" thickBot="1">
      <c r="C6" s="1034"/>
      <c r="D6" s="1035"/>
      <c r="E6" s="937"/>
      <c r="F6" s="939"/>
      <c r="G6" s="884"/>
      <c r="H6" s="941"/>
      <c r="I6" s="943"/>
      <c r="J6" s="886"/>
      <c r="K6" s="791"/>
      <c r="L6" s="923"/>
      <c r="M6" s="735"/>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Veggie Lasagna</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0</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313</v>
      </c>
      <c r="AC7" s="919"/>
      <c r="AD7" s="919"/>
      <c r="AE7" s="932"/>
      <c r="AF7" s="927">
        <v>2</v>
      </c>
      <c r="AG7" s="929">
        <f>INDEX(Cups,AF7)</f>
        <v>0.125</v>
      </c>
      <c r="AH7" s="951" t="s">
        <v>314</v>
      </c>
      <c r="AI7" s="953"/>
      <c r="AJ7" s="953"/>
      <c r="AK7" s="951"/>
      <c r="AL7" s="927">
        <v>8</v>
      </c>
      <c r="AM7" s="929">
        <f>INDEX(Cups,AL7)</f>
        <v>0.875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2</v>
      </c>
      <c r="AG10" s="334">
        <f aca="true" t="shared" si="7" ref="AG10:AG19">IF(AD10=0,"",INDEX(Cups,AF10))</f>
        <v>0.125</v>
      </c>
      <c r="AH10" s="101"/>
      <c r="AI10" s="101">
        <v>11</v>
      </c>
      <c r="AJ10" s="101" t="str">
        <f aca="true" t="shared" si="8" ref="AJ10:AJ19">INDEX(RED,AI10)</f>
        <v>Tomato sauce</v>
      </c>
      <c r="AK10" s="101"/>
      <c r="AL10" s="334">
        <v>4</v>
      </c>
      <c r="AM10" s="334">
        <f aca="true" t="shared" si="9" ref="AM10:AM19">IF(AJ10=0,"",INDEX(Cups,AL10))</f>
        <v>0.375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7" t="s">
        <v>248</v>
      </c>
      <c r="U11" s="758"/>
      <c r="V11" s="758"/>
      <c r="W11" s="758"/>
      <c r="X11" s="758"/>
      <c r="Y11" s="758"/>
      <c r="Z11" s="759"/>
      <c r="AB11" s="99"/>
      <c r="AC11" s="100">
        <v>1</v>
      </c>
      <c r="AD11" s="100">
        <f t="shared" si="6"/>
        <v>0</v>
      </c>
      <c r="AE11" s="100"/>
      <c r="AF11" s="333">
        <v>1</v>
      </c>
      <c r="AG11" s="333">
        <f t="shared" si="7"/>
      </c>
      <c r="AH11" s="101"/>
      <c r="AI11" s="101">
        <v>11</v>
      </c>
      <c r="AJ11" s="101" t="str">
        <f t="shared" si="8"/>
        <v>Tomato sauce</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27"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28"/>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2012-05-31T18:36:26Z</cp:lastPrinted>
  <dcterms:created xsi:type="dcterms:W3CDTF">2012-03-21T19:15:44Z</dcterms:created>
  <dcterms:modified xsi:type="dcterms:W3CDTF">2012-08-27T16:44:21Z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